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4.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5.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6.xml" ContentType="application/vnd.openxmlformats-officedocument.drawing+xml"/>
  <Override PartName="/xl/tables/table7.xml" ContentType="application/vnd.openxmlformats-officedocument.spreadsheetml.table+xml"/>
  <Override PartName="/xl/slicers/slicer5.xml" ContentType="application/vnd.ms-excel.slicer+xml"/>
  <Override PartName="/xl/drawings/drawing7.xml" ContentType="application/vnd.openxmlformats-officedocument.drawing+xml"/>
  <Override PartName="/xl/tables/table8.xml" ContentType="application/vnd.openxmlformats-officedocument.spreadsheetml.table+xml"/>
  <Override PartName="/xl/slicers/slicer6.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thameswater-my.sharepoint.com/personal/kevin_obianwu_thameswater_co_uk/Documents/Documents/SQL Scripts/KPI Monthly/"/>
    </mc:Choice>
  </mc:AlternateContent>
  <xr:revisionPtr revIDLastSave="34" documentId="8_{55BBB986-7163-4D0D-AD0C-9A3F667A6E79}" xr6:coauthVersionLast="47" xr6:coauthVersionMax="47" xr10:uidLastSave="{FAB83B67-A2AD-415B-B358-BF0616F6CFCE}"/>
  <bookViews>
    <workbookView xWindow="-108" yWindow="-108" windowWidth="23256" windowHeight="12576" firstSheet="7" activeTab="7" xr2:uid="{89B592F8-2A5E-4438-8A39-0D2DF61382F7}"/>
  </bookViews>
  <sheets>
    <sheet name="Welcome" sheetId="1" r:id="rId1"/>
    <sheet name="Definitions" sheetId="55" r:id="rId2"/>
    <sheet name="Scorecard" sheetId="33" r:id="rId3"/>
    <sheet name="Previous Month NST" sheetId="9" r:id="rId4"/>
    <sheet name="13 WKS NST" sheetId="5" r:id="rId5"/>
    <sheet name="Latest Month NST" sheetId="28" r:id="rId6"/>
    <sheet name="Previous Month MGR" sheetId="45" r:id="rId7"/>
    <sheet name="13 WKS MGR" sheetId="46" r:id="rId8"/>
    <sheet name="Latest Month MGR" sheetId="47" r:id="rId9"/>
    <sheet name="Key AVG Charts" sheetId="54" r:id="rId10"/>
  </sheets>
  <externalReferences>
    <externalReference r:id="rId11"/>
  </externalReferences>
  <definedNames>
    <definedName name="_xlnm._FilterDatabase" localSheetId="4" hidden="1">'13 WKS NST'!$Z$2:$Z$76</definedName>
    <definedName name="_xlnm._FilterDatabase" localSheetId="1" hidden="1">Definitions!$A$1:$B$1</definedName>
    <definedName name="_xlnm._FilterDatabase" localSheetId="3" hidden="1">'Previous Month NST'!#REF!</definedName>
    <definedName name="_xlnm._FilterDatabase" localSheetId="2" hidden="1">Scorecard!$C$2:$F$3</definedName>
    <definedName name="_xlcn.WorksheetConnection_ExcelTemplateRough.xlsxLine_MGR1" hidden="1">'Latest Month MGR'!$C$3:$W$8</definedName>
    <definedName name="_xlcn.WorksheetConnection_ExcelTemplateRough.xlsxScore1" hidden="1">Scorecard!$C$12:$I$32</definedName>
    <definedName name="_xlcn.WorksheetConnection_ExcelTemplateRough.xlsxTable11" hidden="1">Table1[]</definedName>
    <definedName name="_xlcn.WorksheetConnection_ExcelTemplateRough.xlsxTable21" hidden="1">Table2[]</definedName>
    <definedName name="_xlcn.WorksheetConnection_ExcelTemplateRough.xlsxTable41" hidden="1">Table4[]</definedName>
    <definedName name="_xlcn.WorksheetConnection_ExcelTemplateRough.xlsxTable51" hidden="1">Table5</definedName>
    <definedName name="_xlcn.WorksheetConnection_LineMGRLatestA1Y71" hidden="1">'Latest Month MGR'!$C$3:$W$8</definedName>
    <definedName name="PrevMntNST">Table1[]</definedName>
    <definedName name="Slicer_Line_Manager_Name">#N/A</definedName>
    <definedName name="Slicer_Line_Manager_Name1">#N/A</definedName>
    <definedName name="Slicer_Line_Manager_Name2">#N/A</definedName>
    <definedName name="Slicer_Line_Manager_Name4">#N/A</definedName>
    <definedName name="Slicer_Line_Manager_Name5">#N/A</definedName>
    <definedName name="Slicer_Line_Manager_Name7">#N/A</definedName>
  </definedNames>
  <calcPr calcId="191028"/>
  <pivotCaches>
    <pivotCache cacheId="0" r:id="rId12"/>
  </pivotCaches>
  <extLst>
    <ext xmlns:x14="http://schemas.microsoft.com/office/spreadsheetml/2009/9/main" uri="{79F54976-1DA5-4618-B147-4CDE4B953A38}">
      <x14:workbookPr/>
    </ext>
    <ext xmlns:x15="http://schemas.microsoft.com/office/spreadsheetml/2010/11/main" uri="{841E416B-1EF1-43b6-AB56-02D37102CBD5}">
      <x15:pivotCaches>
        <pivotCache cacheId="1" r:id="rId13"/>
        <pivotCache cacheId="2" r:id="rId14"/>
        <pivotCache cacheId="3" r:id="rId15"/>
        <pivotCache cacheId="4" r:id="rId16"/>
        <pivotCache cacheId="5" r:id="rId17"/>
      </x15:pivotCaches>
    </ext>
    <ext xmlns:x15="http://schemas.microsoft.com/office/spreadsheetml/2010/11/main" uri="{983426D0-5260-488c-9760-48F4B6AC55F4}">
      <x15:pivotTableReferences>
        <x15:pivotTableReference r:id="rId18"/>
        <x15:pivotTableReference r:id="rId19"/>
        <x15:pivotTableReference r:id="rId20"/>
        <x15:pivotTableReference r:id="rId21"/>
        <x15:pivotTableReference r:id="rId22"/>
      </x15:pivotTableReferences>
    </ext>
    <ext xmlns:x15="http://schemas.microsoft.com/office/spreadsheetml/2010/11/main" uri="{46BE6895-7355-4a93-B00E-2C351335B9C9}">
      <x15:slicerCaches xmlns:x14="http://schemas.microsoft.com/office/spreadsheetml/2009/9/main">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Line MGR Latest!$A$1:$Y$7"/>
          <x15:modelTable id="Table5" name="Table5" connection="WorksheetConnection_Excel Template Rough.xlsx!Table5"/>
          <x15:modelTable id="Table4" name="Table4" connection="WorksheetConnection_Excel Template Rough.xlsx!Table4"/>
          <x15:modelTable id="Table2" name="Table2" connection="WorksheetConnection_Excel Template Rough.xlsx!Table2"/>
          <x15:modelTable id="Table1" name="Table1" connection="WorksheetConnection_Excel Template Rough.xlsx!Table1"/>
          <x15:modelTable id="Score" name="Score" connection="WorksheetConnection_Excel Template Rough.xlsx!Score"/>
          <x15:modelTable id="Line_MGR" name="Line_MGR" connection="WorksheetConnection_Excel Template Rough.xlsx!Line_MGR"/>
        </x15:modelTables>
        <x15:modelRelationships>
          <x15:modelRelationship fromTable="Line_MGR" fromColumn="Jobs_per_Day" toTable="Score" toColumn="Metric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3" l="1"/>
  <c r="F14" i="33"/>
  <c r="F15" i="33"/>
  <c r="F16" i="33"/>
  <c r="F17" i="33"/>
  <c r="F18" i="33"/>
  <c r="F19" i="33"/>
  <c r="F20" i="33"/>
  <c r="F21" i="33"/>
  <c r="F22" i="33"/>
  <c r="F23" i="33"/>
  <c r="F24" i="33"/>
  <c r="F25" i="33"/>
  <c r="F26" i="33"/>
  <c r="F27" i="33"/>
  <c r="F28" i="33"/>
  <c r="F29" i="33"/>
  <c r="F30" i="33"/>
  <c r="F31" i="33"/>
  <c r="F32" i="33"/>
  <c r="Y9" i="47"/>
  <c r="X9" i="47"/>
  <c r="W9" i="47"/>
  <c r="V9" i="47"/>
  <c r="U9" i="47"/>
  <c r="T9" i="47"/>
  <c r="S9" i="47"/>
  <c r="R9" i="47"/>
  <c r="Q9" i="47"/>
  <c r="P9" i="47"/>
  <c r="O9" i="47"/>
  <c r="N9" i="47"/>
  <c r="M9" i="47"/>
  <c r="L9" i="47"/>
  <c r="K9" i="47"/>
  <c r="J9" i="47"/>
  <c r="I9" i="47"/>
  <c r="H9" i="47"/>
  <c r="G9" i="47"/>
  <c r="F9" i="47"/>
  <c r="Y10" i="45"/>
  <c r="X10" i="45"/>
  <c r="W10" i="45"/>
  <c r="V10" i="45"/>
  <c r="U10" i="45"/>
  <c r="T10" i="45"/>
  <c r="S10" i="45"/>
  <c r="R10" i="45"/>
  <c r="Q10" i="45"/>
  <c r="P10" i="45"/>
  <c r="O10" i="45"/>
  <c r="N10" i="45"/>
  <c r="M10" i="45"/>
  <c r="L10" i="45"/>
  <c r="K10" i="45"/>
  <c r="J10" i="45"/>
  <c r="I10" i="45"/>
  <c r="H10" i="45"/>
  <c r="G10" i="45"/>
  <c r="F10" i="45"/>
  <c r="E13" i="33"/>
  <c r="E14" i="33"/>
  <c r="E15" i="33"/>
  <c r="E16" i="33"/>
  <c r="E17" i="33"/>
  <c r="E18" i="33"/>
  <c r="E19" i="33"/>
  <c r="E20" i="33"/>
  <c r="E21" i="33"/>
  <c r="E22" i="33"/>
  <c r="E23" i="33"/>
  <c r="E24" i="33"/>
  <c r="E25" i="33"/>
  <c r="E26" i="33"/>
  <c r="E27" i="33"/>
  <c r="E28" i="33"/>
  <c r="E29" i="33"/>
  <c r="E30" i="33"/>
  <c r="E31" i="33"/>
  <c r="E32" i="33"/>
  <c r="E33" i="33"/>
  <c r="C7" i="33"/>
  <c r="D13" i="33"/>
  <c r="I13" i="33" s="1"/>
  <c r="C5" i="33"/>
  <c r="H13" i="33"/>
  <c r="D14" i="33"/>
  <c r="H14" i="33"/>
  <c r="D15" i="33"/>
  <c r="H15" i="33"/>
  <c r="D16" i="33"/>
  <c r="H16" i="33"/>
  <c r="D17" i="33"/>
  <c r="H17" i="33"/>
  <c r="D18" i="33"/>
  <c r="H18" i="33"/>
  <c r="D19" i="33"/>
  <c r="H19" i="33"/>
  <c r="D20" i="33"/>
  <c r="H20" i="33"/>
  <c r="D21" i="33"/>
  <c r="H21" i="33"/>
  <c r="D22" i="33"/>
  <c r="H22" i="33"/>
  <c r="D23" i="33"/>
  <c r="H23" i="33"/>
  <c r="D24" i="33"/>
  <c r="H24" i="33"/>
  <c r="D25" i="33"/>
  <c r="H25" i="33"/>
  <c r="D26" i="33"/>
  <c r="H26" i="33"/>
  <c r="D27" i="33"/>
  <c r="H27" i="33"/>
  <c r="D28" i="33"/>
  <c r="H28" i="33"/>
  <c r="D29" i="33"/>
  <c r="H29" i="33"/>
  <c r="D30" i="33"/>
  <c r="H30" i="33"/>
  <c r="D31" i="33"/>
  <c r="H31" i="33"/>
  <c r="D32" i="33"/>
  <c r="H32" i="33"/>
  <c r="D33" i="33"/>
  <c r="F33" i="33"/>
  <c r="H33" i="33"/>
  <c r="Z9" i="46"/>
  <c r="I20" i="33" l="1"/>
  <c r="I17" i="33"/>
  <c r="I16" i="33"/>
  <c r="I19" i="33"/>
  <c r="I18" i="33"/>
  <c r="I33" i="33"/>
  <c r="I15" i="33"/>
  <c r="I32" i="33"/>
  <c r="I26" i="33"/>
  <c r="I29" i="33"/>
  <c r="I23" i="33"/>
  <c r="I31" i="33"/>
  <c r="I25" i="33"/>
  <c r="I21" i="33"/>
  <c r="I22" i="33"/>
  <c r="I30" i="33"/>
  <c r="I27" i="33"/>
  <c r="I24" i="33"/>
  <c r="I28" i="33"/>
  <c r="I14" i="33"/>
  <c r="Q9" i="46"/>
  <c r="P9" i="46"/>
  <c r="H9" i="46"/>
  <c r="I9" i="46"/>
  <c r="J9" i="46"/>
  <c r="K9" i="46"/>
  <c r="L9" i="46"/>
  <c r="R9" i="46"/>
  <c r="S9" i="46"/>
  <c r="T9" i="46"/>
  <c r="U9" i="46"/>
  <c r="V9" i="46"/>
  <c r="W9" i="46"/>
  <c r="X9" i="46"/>
  <c r="Y9" i="46"/>
  <c r="G9" i="46"/>
  <c r="F9" i="46"/>
  <c r="H2" i="33" l="1"/>
  <c r="F2" i="33" s="1"/>
  <c r="J3" i="1" l="1"/>
  <c r="D2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5BB957-FF8F-45A7-B7D9-05D3B4F0C2C6}"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5297DE32-0ECD-4F5E-8C8A-CF847F521697}"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3" xr16:uid="{6CA49F46-DE62-4281-A291-4EED761BAEAE}" keepAlive="1" name="Query - Table10_2" description="Connection to the 'Table10_2' query in the workbook." type="5" refreshedVersion="0" background="1">
    <dbPr connection="Provider=Microsoft.Mashup.OleDb.1;Data Source=$Workbook$;Location=Table10_2;Extended Properties=&quot;&quot;" command="SELECT * FROM [Table10_2]"/>
  </connection>
  <connection id="4" xr16:uid="{B351A5E9-7FBC-43CC-8FFA-06B3ECAEA238}" keepAlive="1" name="Query - Table12" description="Connection to the 'Table12' query in the workbook." type="5" refreshedVersion="0" background="1">
    <dbPr connection="Provider=Microsoft.Mashup.OleDb.1;Data Source=$Workbook$;Location=Table12;Extended Properties=&quot;&quot;" command="SELECT * FROM [Table12]"/>
  </connection>
  <connection id="5" xr16:uid="{BE75E962-13F1-4ADB-8E44-E05B05418F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41A24C0-95EB-407B-B5A8-105BB805750F}" name="WorksheetConnection_Excel Template Rough.xlsx!Line_MGR" type="102" refreshedVersion="8" minRefreshableVersion="5">
    <extLst>
      <ext xmlns:x15="http://schemas.microsoft.com/office/spreadsheetml/2010/11/main" uri="{DE250136-89BD-433C-8126-D09CA5730AF9}">
        <x15:connection id="Line_MGR">
          <x15:rangePr sourceName="_xlcn.WorksheetConnection_ExcelTemplateRough.xlsxLine_MGR1"/>
        </x15:connection>
      </ext>
    </extLst>
  </connection>
  <connection id="7" xr16:uid="{B56B9121-3992-48B4-A081-D63F72FB9B87}" name="WorksheetConnection_Excel Template Rough.xlsx!Score" type="102" refreshedVersion="8" minRefreshableVersion="5">
    <extLst>
      <ext xmlns:x15="http://schemas.microsoft.com/office/spreadsheetml/2010/11/main" uri="{DE250136-89BD-433C-8126-D09CA5730AF9}">
        <x15:connection id="Score">
          <x15:rangePr sourceName="_xlcn.WorksheetConnection_ExcelTemplateRough.xlsxScore1"/>
        </x15:connection>
      </ext>
    </extLst>
  </connection>
  <connection id="8" xr16:uid="{1811BC8F-6154-4C91-8024-CB1B4700096C}" name="WorksheetConnection_Excel Template Rough.xlsx!Table1" type="102" refreshedVersion="8" minRefreshableVersion="5">
    <extLst>
      <ext xmlns:x15="http://schemas.microsoft.com/office/spreadsheetml/2010/11/main" uri="{DE250136-89BD-433C-8126-D09CA5730AF9}">
        <x15:connection id="Table1">
          <x15:rangePr sourceName="_xlcn.WorksheetConnection_ExcelTemplateRough.xlsxTable11"/>
        </x15:connection>
      </ext>
    </extLst>
  </connection>
  <connection id="9" xr16:uid="{A6E90449-5590-4DEA-B98F-0128E9FC531B}" name="WorksheetConnection_Excel Template Rough.xlsx!Table2" type="102" refreshedVersion="8" minRefreshableVersion="5">
    <extLst>
      <ext xmlns:x15="http://schemas.microsoft.com/office/spreadsheetml/2010/11/main" uri="{DE250136-89BD-433C-8126-D09CA5730AF9}">
        <x15:connection id="Table2">
          <x15:rangePr sourceName="_xlcn.WorksheetConnection_ExcelTemplateRough.xlsxTable21"/>
        </x15:connection>
      </ext>
    </extLst>
  </connection>
  <connection id="10" xr16:uid="{635CE8B0-4A83-453E-BD2E-E77C2CA7DA6B}" name="WorksheetConnection_Excel Template Rough.xlsx!Table4" type="102" refreshedVersion="8" minRefreshableVersion="5">
    <extLst>
      <ext xmlns:x15="http://schemas.microsoft.com/office/spreadsheetml/2010/11/main" uri="{DE250136-89BD-433C-8126-D09CA5730AF9}">
        <x15:connection id="Table4">
          <x15:rangePr sourceName="_xlcn.WorksheetConnection_ExcelTemplateRough.xlsxTable41"/>
        </x15:connection>
      </ext>
    </extLst>
  </connection>
  <connection id="11" xr16:uid="{4C2BACE2-2800-478F-8422-21DDCC1EB51E}" name="WorksheetConnection_Excel Template Rough.xlsx!Table5" type="102" refreshedVersion="8" minRefreshableVersion="5">
    <extLst>
      <ext xmlns:x15="http://schemas.microsoft.com/office/spreadsheetml/2010/11/main" uri="{DE250136-89BD-433C-8126-D09CA5730AF9}">
        <x15:connection id="Table5" autoDelete="1">
          <x15:rangePr sourceName="_xlcn.WorksheetConnection_ExcelTemplateRough.xlsxTable51"/>
        </x15:connection>
      </ext>
    </extLst>
  </connection>
  <connection id="12" xr16:uid="{935FFCFB-29A1-41DB-A126-5E9C0ED5800C}" name="WorksheetConnection_Line MGR Latest!$A$1:$Y$7" type="102" refreshedVersion="8" minRefreshableVersion="5">
    <extLst>
      <ext xmlns:x15="http://schemas.microsoft.com/office/spreadsheetml/2010/11/main" uri="{DE250136-89BD-433C-8126-D09CA5730AF9}">
        <x15:connection id="Range" autoDelete="1">
          <x15:rangePr sourceName="_xlcn.WorksheetConnection_LineMGRLatestA1Y71"/>
        </x15:connection>
      </ext>
    </extLst>
  </connection>
</connections>
</file>

<file path=xl/sharedStrings.xml><?xml version="1.0" encoding="utf-8"?>
<sst xmlns="http://schemas.openxmlformats.org/spreadsheetml/2006/main" count="967" uniqueCount="176">
  <si>
    <t>NST Scorecard and Performance Measures</t>
  </si>
  <si>
    <t>The Following measures are provided within this data</t>
  </si>
  <si>
    <t>Todays Date</t>
  </si>
  <si>
    <t>Measure</t>
  </si>
  <si>
    <t>Latest Data Date</t>
  </si>
  <si>
    <t>Data Source</t>
  </si>
  <si>
    <t>Prepared by:</t>
  </si>
  <si>
    <t>Kevin Obianwu</t>
  </si>
  <si>
    <t>Report Owner:</t>
  </si>
  <si>
    <t>Review Date:</t>
  </si>
  <si>
    <t>SQL Script</t>
  </si>
  <si>
    <t>Measures</t>
  </si>
  <si>
    <t>Definitions</t>
  </si>
  <si>
    <t>opr_operation_number_employee_key</t>
  </si>
  <si>
    <t>Employees Identification Number</t>
  </si>
  <si>
    <t>opr_operation_number_work_centre_text</t>
  </si>
  <si>
    <t>Work center</t>
  </si>
  <si>
    <t>NST</t>
  </si>
  <si>
    <t>Network Technicians in the give timeframe.</t>
  </si>
  <si>
    <t>Line_Manager_Name</t>
  </si>
  <si>
    <t>Managers in the give timeframe.</t>
  </si>
  <si>
    <t>Jobs_per_Day</t>
  </si>
  <si>
    <t>The average number of jobs completed per day by the selected category in the given timeframe.</t>
  </si>
  <si>
    <t>AvailabilityPercentNoCRP</t>
  </si>
  <si>
    <t>This is the percentage of hours when NSTs are available to work all of their full hours excluding CRP</t>
  </si>
  <si>
    <t>AvailableHoursIncBankOver</t>
  </si>
  <si>
    <t>This is the percentage of hours when NSTs are available to work all of their full hours including overtime</t>
  </si>
  <si>
    <t>Spanner_Efficiency</t>
  </si>
  <si>
    <t>This is calculated as a percentage by dividing the by the sum of all the system spanner times for the completed jobs by the selected category in the given timeframe, by the sum of all the spanner times by the selected category in the given timeframe</t>
  </si>
  <si>
    <t>COMP</t>
  </si>
  <si>
    <t>Jobs completed  in the give timeframe.</t>
  </si>
  <si>
    <t>PercentageCOMP</t>
  </si>
  <si>
    <t>Percentage of Jobs completed  in the give timeframe.</t>
  </si>
  <si>
    <t>UNCO</t>
  </si>
  <si>
    <t>Uncompleted Jobs  in the give timeframe.</t>
  </si>
  <si>
    <t>PercentageUNCO</t>
  </si>
  <si>
    <t>Percentage of uncompleted Jobs completed  in the give timeframe.</t>
  </si>
  <si>
    <t>ASTO</t>
  </si>
  <si>
    <t>Jobs that required assistance  in the give timeframe.</t>
  </si>
  <si>
    <t>PercentageASTO</t>
  </si>
  <si>
    <t>Percentage of jobs that required assistance in the given timeframe</t>
  </si>
  <si>
    <t>avg_start_first_task</t>
  </si>
  <si>
    <t>First job start time for the day</t>
  </si>
  <si>
    <t>avg_end_first_task</t>
  </si>
  <si>
    <t>First job end time for the day</t>
  </si>
  <si>
    <t>avg_start_last_task</t>
  </si>
  <si>
    <t>Last job start time for the day</t>
  </si>
  <si>
    <t>avg_end_last_task</t>
  </si>
  <si>
    <t>Last job end time for the day</t>
  </si>
  <si>
    <t>productive_time</t>
  </si>
  <si>
    <t>The sum of all the productive time (travel + assessment + spanner) by the selected category in the given timeframe.</t>
  </si>
  <si>
    <t>utilisation</t>
  </si>
  <si>
    <t>This is calculated as a percentage by dividing the total productive hours by the total of all the available (Non-absence) hours by the selected category in the given timeframe.</t>
  </si>
  <si>
    <t>Overtime</t>
  </si>
  <si>
    <t>The sum of all the overtime by the selected category in the given timeframe.</t>
  </si>
  <si>
    <t>CRP</t>
  </si>
  <si>
    <t>(Complusory Rest Period absence) by the selected category in the given timeframe.</t>
  </si>
  <si>
    <t>core</t>
  </si>
  <si>
    <t>The sum of all the core hours by the selected category in the given timeframe.</t>
  </si>
  <si>
    <t>business</t>
  </si>
  <si>
    <t>Hours of Business absences booked off in the time frame</t>
  </si>
  <si>
    <t>personal</t>
  </si>
  <si>
    <t>Hours of Holidays booked off for the timeframe</t>
  </si>
  <si>
    <t>Line Manager</t>
  </si>
  <si>
    <t>BAXTER SEAN</t>
  </si>
  <si>
    <t>Garry Meader</t>
  </si>
  <si>
    <t>Metrics</t>
  </si>
  <si>
    <t xml:space="preserve">Latest Month </t>
  </si>
  <si>
    <t>Previous Month</t>
  </si>
  <si>
    <t>13 Weeks</t>
  </si>
  <si>
    <t>Trend</t>
  </si>
  <si>
    <t>Team Avearage Total</t>
  </si>
  <si>
    <t>COPPER</t>
  </si>
  <si>
    <t>SI</t>
  </si>
  <si>
    <t>mi</t>
  </si>
  <si>
    <t>If you have any questions or would like some support on your focus areas,  contact the SEOM Team.</t>
  </si>
  <si>
    <t>To view the full report please use the link below;</t>
  </si>
  <si>
    <t>Regards,</t>
  </si>
  <si>
    <t>SEOM Insights Team</t>
  </si>
  <si>
    <t>East Anglia</t>
  </si>
  <si>
    <t xml:space="preserve">      Previous Month NST Performance</t>
  </si>
  <si>
    <t>Water NSTs Western</t>
  </si>
  <si>
    <t>Alistair Dennison</t>
  </si>
  <si>
    <t>CLASSEY ELEANOR</t>
  </si>
  <si>
    <t>Andrew Robbins</t>
  </si>
  <si>
    <t>Ben Lloyd</t>
  </si>
  <si>
    <t>Bradley Currie</t>
  </si>
  <si>
    <t>SAKALLIS ANDREW</t>
  </si>
  <si>
    <t>Bradley O'Hara</t>
  </si>
  <si>
    <t>TIWARI SURYA</t>
  </si>
  <si>
    <t>Brian Brooks</t>
  </si>
  <si>
    <t>Calvin Brimecome</t>
  </si>
  <si>
    <t>BANKS LOUIE</t>
  </si>
  <si>
    <t>Christopher Keep</t>
  </si>
  <si>
    <t>Christopher Moyle</t>
  </si>
  <si>
    <t>Christopher Scott</t>
  </si>
  <si>
    <t>Christopher South</t>
  </si>
  <si>
    <t>Clive Naldi</t>
  </si>
  <si>
    <t>Colin Brain</t>
  </si>
  <si>
    <t>Colin Tugwell</t>
  </si>
  <si>
    <t>Daniel Emery</t>
  </si>
  <si>
    <t>Daryl Adams</t>
  </si>
  <si>
    <t>David Kmiecik</t>
  </si>
  <si>
    <t>David Miller</t>
  </si>
  <si>
    <t>WINGROVE STEPHEN</t>
  </si>
  <si>
    <t>Domenico Spirito</t>
  </si>
  <si>
    <t>Graham Harding</t>
  </si>
  <si>
    <t>Graham Pearce</t>
  </si>
  <si>
    <t>Jack Banks</t>
  </si>
  <si>
    <t>Jake Wilkins</t>
  </si>
  <si>
    <t>James Carey</t>
  </si>
  <si>
    <t>James Morin</t>
  </si>
  <si>
    <t>James Ward</t>
  </si>
  <si>
    <t>Jason Davidson</t>
  </si>
  <si>
    <t>Jason Lewis</t>
  </si>
  <si>
    <t>John Cross</t>
  </si>
  <si>
    <t>Jorden Beck</t>
  </si>
  <si>
    <t>Kevin Wheeler</t>
  </si>
  <si>
    <t>Kieran Carey</t>
  </si>
  <si>
    <t>Lee Austin</t>
  </si>
  <si>
    <t>Lee Steptoe</t>
  </si>
  <si>
    <t>Mark Bathe</t>
  </si>
  <si>
    <t>Mark Day</t>
  </si>
  <si>
    <t>Mark Taylor</t>
  </si>
  <si>
    <t>Martin Fry</t>
  </si>
  <si>
    <t>Mason Steptoe</t>
  </si>
  <si>
    <t>Matthew Elliott</t>
  </si>
  <si>
    <t>Maximilian Lipinski</t>
  </si>
  <si>
    <t>Mervyn Lloyd</t>
  </si>
  <si>
    <t>Michael Tomlin</t>
  </si>
  <si>
    <t>Mikaela Mcshea</t>
  </si>
  <si>
    <t>Nathan Hayes</t>
  </si>
  <si>
    <t>Neil O'Sullivan</t>
  </si>
  <si>
    <t>Nicholas Bond</t>
  </si>
  <si>
    <t>Nicholas Hartness</t>
  </si>
  <si>
    <t>Paul Lewis</t>
  </si>
  <si>
    <t>Paul Smith</t>
  </si>
  <si>
    <t>Paul Stratford</t>
  </si>
  <si>
    <t>Reece O'Donoghue</t>
  </si>
  <si>
    <t>Robert Barber</t>
  </si>
  <si>
    <t>Robert Chesterman</t>
  </si>
  <si>
    <t>Robert Smith</t>
  </si>
  <si>
    <t>Robert Woods</t>
  </si>
  <si>
    <t>Roderick Roach</t>
  </si>
  <si>
    <t>Roger Woolford</t>
  </si>
  <si>
    <t>Roy Mabbutt</t>
  </si>
  <si>
    <t>Scott Chilcott</t>
  </si>
  <si>
    <t>Scott Lawrence</t>
  </si>
  <si>
    <t>Sean Mills</t>
  </si>
  <si>
    <t>Simon Jones</t>
  </si>
  <si>
    <t>Stephen Harris</t>
  </si>
  <si>
    <t>Stephen Savin</t>
  </si>
  <si>
    <t>Terry South</t>
  </si>
  <si>
    <t>Thomas Ireson</t>
  </si>
  <si>
    <t>Timothy Cowen</t>
  </si>
  <si>
    <t>Trevor Liptrot</t>
  </si>
  <si>
    <t>Warwick Smith</t>
  </si>
  <si>
    <t xml:space="preserve">      13 Weeks NST Performance</t>
  </si>
  <si>
    <t>Joshua Hinsley</t>
  </si>
  <si>
    <t>Joshua Narbett</t>
  </si>
  <si>
    <t xml:space="preserve">      Latest Month NST Performance</t>
  </si>
  <si>
    <t xml:space="preserve">      Previous Month MGR Performance</t>
  </si>
  <si>
    <t>Line_Mgr_No</t>
  </si>
  <si>
    <t xml:space="preserve">      13 Weeks MGR Performance</t>
  </si>
  <si>
    <t xml:space="preserve">      Latest Month MGR Performance</t>
  </si>
  <si>
    <t>NULL</t>
  </si>
  <si>
    <t>Row Labels</t>
  </si>
  <si>
    <t>Sum of Jobs_per_Day</t>
  </si>
  <si>
    <t>Grand Total</t>
  </si>
  <si>
    <t>Metric Overview</t>
  </si>
  <si>
    <t>ASTO Allocated</t>
  </si>
  <si>
    <t xml:space="preserve">Raised By </t>
  </si>
  <si>
    <t>Column1</t>
  </si>
  <si>
    <t>Geoffrey Moyle</t>
  </si>
  <si>
    <t>Rosie Kelly</t>
  </si>
  <si>
    <t>Andrew Lee Fowler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</si>
</sst>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32">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font>
    <font>
      <sz val="10"/>
      <color indexed="8"/>
      <name val="Arial"/>
      <family val="2"/>
    </font>
    <font>
      <sz val="10"/>
      <color theme="0"/>
      <name val="Arial"/>
      <family val="2"/>
    </font>
    <font>
      <sz val="20"/>
      <color theme="1"/>
      <name val="Calibri"/>
      <family val="2"/>
      <scheme val="minor"/>
    </font>
    <font>
      <sz val="11"/>
      <name val="Calibri"/>
      <family val="2"/>
      <scheme val="minor"/>
    </font>
    <font>
      <sz val="11"/>
      <color indexed="8"/>
      <name val="Calibri"/>
      <family val="2"/>
    </font>
    <font>
      <sz val="10"/>
      <name val="Arial"/>
      <family val="2"/>
    </font>
    <font>
      <sz val="10"/>
      <color theme="0"/>
      <name val="BTBold"/>
      <family val="2"/>
    </font>
    <font>
      <sz val="11"/>
      <color rgb="FF001BA0"/>
      <name val="Calibri"/>
      <family val="2"/>
      <scheme val="minor"/>
    </font>
    <font>
      <b/>
      <sz val="12"/>
      <color rgb="FFFF0000"/>
      <name val="Calibri"/>
      <family val="2"/>
      <scheme val="minor"/>
    </font>
    <font>
      <i/>
      <sz val="11"/>
      <color theme="1"/>
      <name val="Calibri"/>
      <family val="2"/>
      <scheme val="minor"/>
    </font>
    <font>
      <sz val="8"/>
      <color rgb="FF009FDF"/>
      <name val="Calibri"/>
      <family val="2"/>
      <scheme val="minor"/>
    </font>
    <font>
      <sz val="10"/>
      <color theme="0"/>
      <name val="Calibri"/>
      <family val="2"/>
      <scheme val="minor"/>
    </font>
    <font>
      <sz val="10"/>
      <name val="Calibri"/>
      <family val="2"/>
      <scheme val="minor"/>
    </font>
    <font>
      <sz val="11"/>
      <color rgb="FF000000"/>
      <name val="Calibri"/>
      <family val="2"/>
    </font>
    <font>
      <b/>
      <sz val="11"/>
      <color theme="0"/>
      <name val="Calibri"/>
      <family val="2"/>
      <scheme val="minor"/>
    </font>
    <font>
      <sz val="8"/>
      <name val="Calibri"/>
      <family val="2"/>
      <scheme val="minor"/>
    </font>
    <font>
      <sz val="18"/>
      <color theme="0"/>
      <name val="Calibri"/>
      <family val="2"/>
      <scheme val="minor"/>
    </font>
    <font>
      <sz val="11"/>
      <color theme="1"/>
      <name val="Calibri"/>
      <family val="2"/>
    </font>
    <font>
      <sz val="10"/>
      <color theme="1"/>
      <name val="Calibri"/>
      <family val="2"/>
      <scheme val="minor"/>
    </font>
    <font>
      <sz val="10"/>
      <color rgb="FF073B4C"/>
      <name val="Calibri"/>
      <family val="2"/>
      <scheme val="minor"/>
    </font>
    <font>
      <sz val="10"/>
      <color rgb="FF009FDF"/>
      <name val="Calibri"/>
      <family val="2"/>
      <scheme val="minor"/>
    </font>
    <font>
      <b/>
      <sz val="10"/>
      <color theme="0"/>
      <name val="Calibri"/>
      <family val="2"/>
      <scheme val="minor"/>
    </font>
    <font>
      <b/>
      <sz val="10"/>
      <color theme="0"/>
      <name val="Abadi Extra Light"/>
      <family val="2"/>
    </font>
    <font>
      <sz val="10"/>
      <name val="Abadi Extra Light"/>
      <family val="2"/>
    </font>
    <font>
      <sz val="10"/>
      <color theme="1"/>
      <name val="Abadi Extra Light"/>
      <family val="2"/>
    </font>
    <font>
      <sz val="10"/>
      <color theme="0"/>
      <name val="Abadi Extra Light"/>
      <family val="2"/>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FDF"/>
        <bgColor indexed="64"/>
      </patternFill>
    </fill>
    <fill>
      <patternFill patternType="solid">
        <fgColor rgb="FFC000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0"/>
        <bgColor theme="4" tint="0.79998168889431442"/>
      </patternFill>
    </fill>
    <fill>
      <patternFill patternType="solid">
        <fgColor theme="0" tint="-4.9989318521683403E-2"/>
        <bgColor theme="4" tint="0.79998168889431442"/>
      </patternFill>
    </fill>
    <fill>
      <patternFill patternType="solid">
        <fgColor rgb="FF009FDF"/>
        <bgColor theme="4"/>
      </patternFill>
    </fill>
    <fill>
      <patternFill patternType="solid">
        <fgColor rgb="FFD9E1F2"/>
        <bgColor indexed="64"/>
      </patternFill>
    </fill>
    <fill>
      <patternFill patternType="solid">
        <fgColor theme="4" tint="-0.249977111117893"/>
        <bgColor indexed="64"/>
      </patternFill>
    </fill>
    <fill>
      <patternFill patternType="solid">
        <fgColor rgb="FF00B0F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auto="1"/>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4.9989318521683403E-2"/>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style="medium">
        <color theme="0" tint="-4.9989318521683403E-2"/>
      </left>
      <right/>
      <top/>
      <bottom style="medium">
        <color theme="0" tint="-4.9989318521683403E-2"/>
      </bottom>
      <diagonal/>
    </border>
    <border>
      <left/>
      <right/>
      <top/>
      <bottom style="medium">
        <color theme="0" tint="-4.9989318521683403E-2"/>
      </bottom>
      <diagonal/>
    </border>
    <border>
      <left/>
      <right style="medium">
        <color theme="0" tint="-4.9989318521683403E-2"/>
      </right>
      <top/>
      <bottom style="medium">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right style="thin">
        <color theme="4" tint="0.39997558519241921"/>
      </right>
      <top/>
      <bottom/>
      <diagonal/>
    </border>
    <border>
      <left style="thin">
        <color theme="4" tint="0.39997558519241921"/>
      </left>
      <right/>
      <top/>
      <bottom/>
      <diagonal/>
    </border>
    <border>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diagonal/>
    </border>
    <border>
      <left/>
      <right style="medium">
        <color rgb="FF8EA9DB"/>
      </right>
      <top/>
      <bottom style="medium">
        <color rgb="FF8EA9DB"/>
      </bottom>
      <diagonal/>
    </border>
  </borders>
  <cellStyleXfs count="7">
    <xf numFmtId="0" fontId="0" fillId="0" borderId="0"/>
    <xf numFmtId="0" fontId="4" fillId="0" borderId="0" applyNumberFormat="0" applyFill="0" applyBorder="0" applyAlignment="0" applyProtection="0"/>
    <xf numFmtId="0" fontId="5" fillId="0" borderId="0"/>
    <xf numFmtId="0" fontId="6" fillId="0" borderId="0"/>
    <xf numFmtId="0" fontId="10" fillId="0" borderId="0"/>
    <xf numFmtId="0" fontId="4" fillId="0" borderId="0" applyNumberFormat="0" applyFill="0" applyBorder="0" applyAlignment="0" applyProtection="0"/>
    <xf numFmtId="9" fontId="1" fillId="0" borderId="0" applyFont="0" applyFill="0" applyBorder="0" applyAlignment="0" applyProtection="0"/>
  </cellStyleXfs>
  <cellXfs count="184">
    <xf numFmtId="0" fontId="0" fillId="0" borderId="0" xfId="0"/>
    <xf numFmtId="0" fontId="9" fillId="2" borderId="0" xfId="3" applyFont="1" applyFill="1"/>
    <xf numFmtId="0" fontId="9" fillId="3" borderId="0" xfId="3" applyFont="1" applyFill="1"/>
    <xf numFmtId="0" fontId="11" fillId="3" borderId="0" xfId="3" applyFont="1" applyFill="1"/>
    <xf numFmtId="0" fontId="1" fillId="0" borderId="0" xfId="0" applyFont="1"/>
    <xf numFmtId="0" fontId="1" fillId="3" borderId="0" xfId="0" applyFont="1" applyFill="1"/>
    <xf numFmtId="0" fontId="0" fillId="3" borderId="0" xfId="0" applyFill="1"/>
    <xf numFmtId="0" fontId="0" fillId="3" borderId="0" xfId="0" applyFill="1" applyAlignment="1" applyProtection="1">
      <alignment wrapText="1"/>
      <protection locked="0"/>
    </xf>
    <xf numFmtId="0" fontId="0" fillId="3" borderId="0" xfId="0" applyFill="1" applyProtection="1">
      <protection locked="0"/>
    </xf>
    <xf numFmtId="0" fontId="2" fillId="0" borderId="0" xfId="0" applyFont="1"/>
    <xf numFmtId="14" fontId="1" fillId="0" borderId="0" xfId="0" applyNumberFormat="1" applyFont="1"/>
    <xf numFmtId="0" fontId="13" fillId="0" borderId="0" xfId="0" applyFont="1"/>
    <xf numFmtId="0" fontId="14" fillId="0" borderId="0" xfId="0" applyFont="1" applyAlignment="1">
      <alignment horizontal="left"/>
    </xf>
    <xf numFmtId="0" fontId="15" fillId="0" borderId="0" xfId="0" applyFont="1"/>
    <xf numFmtId="0" fontId="4" fillId="0" borderId="0" xfId="1"/>
    <xf numFmtId="0" fontId="4" fillId="0" borderId="0" xfId="5"/>
    <xf numFmtId="0" fontId="11" fillId="2" borderId="0" xfId="3" applyFont="1" applyFill="1"/>
    <xf numFmtId="0" fontId="12" fillId="3" borderId="0" xfId="0" applyFont="1" applyFill="1" applyAlignment="1">
      <alignment horizontal="center"/>
    </xf>
    <xf numFmtId="0" fontId="8" fillId="0" borderId="0" xfId="0" applyFont="1" applyAlignment="1">
      <alignment horizontal="left"/>
    </xf>
    <xf numFmtId="22" fontId="0" fillId="0" borderId="0" xfId="0" applyNumberFormat="1"/>
    <xf numFmtId="10" fontId="0" fillId="0" borderId="0" xfId="0" applyNumberFormat="1"/>
    <xf numFmtId="20" fontId="0" fillId="0" borderId="0" xfId="0" applyNumberFormat="1"/>
    <xf numFmtId="9"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4" borderId="0" xfId="0" applyFill="1"/>
    <xf numFmtId="0" fontId="3" fillId="4" borderId="0" xfId="0" applyFont="1" applyFill="1"/>
    <xf numFmtId="2" fontId="3" fillId="4" borderId="0" xfId="0" applyNumberFormat="1" applyFont="1" applyFill="1"/>
    <xf numFmtId="0" fontId="22" fillId="4" borderId="0" xfId="0" applyFont="1" applyFill="1" applyAlignment="1">
      <alignment horizontal="left" vertical="center"/>
    </xf>
    <xf numFmtId="0" fontId="0" fillId="0" borderId="0" xfId="0" applyAlignment="1">
      <alignment vertical="center"/>
    </xf>
    <xf numFmtId="10" fontId="0" fillId="0" borderId="0" xfId="0" applyNumberFormat="1" applyAlignment="1">
      <alignment vertical="center"/>
    </xf>
    <xf numFmtId="20" fontId="0" fillId="0" borderId="0" xfId="0" applyNumberFormat="1" applyAlignment="1">
      <alignment vertical="center"/>
    </xf>
    <xf numFmtId="9" fontId="0" fillId="0" borderId="0" xfId="0" applyNumberFormat="1" applyAlignment="1">
      <alignment vertical="center"/>
    </xf>
    <xf numFmtId="0" fontId="20" fillId="11" borderId="32" xfId="0" applyFont="1" applyFill="1" applyBorder="1"/>
    <xf numFmtId="0" fontId="20" fillId="11" borderId="0" xfId="0" applyFont="1" applyFill="1"/>
    <xf numFmtId="0" fontId="20" fillId="11" borderId="31" xfId="0" applyFont="1" applyFill="1" applyBorder="1"/>
    <xf numFmtId="0" fontId="0" fillId="10" borderId="0" xfId="0" applyFill="1"/>
    <xf numFmtId="10" fontId="0" fillId="10" borderId="0" xfId="0" applyNumberFormat="1" applyFill="1"/>
    <xf numFmtId="20" fontId="0" fillId="10" borderId="0" xfId="0" applyNumberFormat="1" applyFill="1"/>
    <xf numFmtId="10" fontId="0" fillId="3" borderId="0" xfId="0" applyNumberFormat="1" applyFill="1"/>
    <xf numFmtId="20" fontId="0" fillId="3" borderId="0" xfId="0" applyNumberFormat="1" applyFill="1"/>
    <xf numFmtId="0" fontId="0" fillId="7" borderId="0" xfId="0" applyFill="1"/>
    <xf numFmtId="10" fontId="0" fillId="7" borderId="0" xfId="0" applyNumberFormat="1" applyFill="1"/>
    <xf numFmtId="20" fontId="0" fillId="7" borderId="0" xfId="0" applyNumberFormat="1" applyFill="1"/>
    <xf numFmtId="0" fontId="0" fillId="9" borderId="0" xfId="0" applyFill="1"/>
    <xf numFmtId="10" fontId="0" fillId="9" borderId="0" xfId="0" applyNumberFormat="1" applyFill="1"/>
    <xf numFmtId="20" fontId="0" fillId="9" borderId="0" xfId="0" applyNumberFormat="1" applyFill="1"/>
    <xf numFmtId="2" fontId="0" fillId="0" borderId="0" xfId="0" applyNumberFormat="1" applyAlignment="1">
      <alignment vertical="center"/>
    </xf>
    <xf numFmtId="9" fontId="0" fillId="0" borderId="0" xfId="6" applyFont="1" applyAlignment="1"/>
    <xf numFmtId="2" fontId="0" fillId="0" borderId="0" xfId="6" applyNumberFormat="1" applyFont="1" applyAlignment="1"/>
    <xf numFmtId="2" fontId="0" fillId="0" borderId="0" xfId="6" applyNumberFormat="1" applyFont="1" applyAlignment="1">
      <alignment vertical="center"/>
    </xf>
    <xf numFmtId="10" fontId="0" fillId="0" borderId="0" xfId="6" applyNumberFormat="1" applyFont="1"/>
    <xf numFmtId="10" fontId="3" fillId="4" borderId="0" xfId="0" applyNumberFormat="1" applyFont="1" applyFill="1"/>
    <xf numFmtId="20" fontId="0" fillId="0" borderId="0" xfId="6" applyNumberFormat="1" applyFont="1" applyBorder="1"/>
    <xf numFmtId="10" fontId="0" fillId="4" borderId="0" xfId="0" applyNumberFormat="1" applyFill="1"/>
    <xf numFmtId="20" fontId="3" fillId="4" borderId="0" xfId="0" applyNumberFormat="1" applyFont="1" applyFill="1"/>
    <xf numFmtId="20" fontId="0" fillId="0" borderId="0" xfId="6" applyNumberFormat="1" applyFont="1" applyAlignment="1"/>
    <xf numFmtId="20" fontId="0" fillId="4" borderId="0" xfId="0" applyNumberFormat="1" applyFill="1"/>
    <xf numFmtId="2" fontId="3" fillId="4" borderId="0" xfId="6" applyNumberFormat="1" applyFont="1" applyFill="1"/>
    <xf numFmtId="2" fontId="0" fillId="0" borderId="0" xfId="6" applyNumberFormat="1" applyFont="1"/>
    <xf numFmtId="0" fontId="3" fillId="0" borderId="0" xfId="0" applyFont="1"/>
    <xf numFmtId="10" fontId="3" fillId="0" borderId="0" xfId="0" applyNumberFormat="1" applyFont="1"/>
    <xf numFmtId="2" fontId="3" fillId="0" borderId="0" xfId="0" applyNumberFormat="1" applyFont="1"/>
    <xf numFmtId="20" fontId="3" fillId="0" borderId="0" xfId="0" applyNumberFormat="1" applyFont="1"/>
    <xf numFmtId="0" fontId="3" fillId="0" borderId="0" xfId="0" applyFont="1" applyAlignment="1">
      <alignment wrapText="1"/>
    </xf>
    <xf numFmtId="0" fontId="3" fillId="4" borderId="0" xfId="0" applyFont="1" applyFill="1" applyAlignment="1">
      <alignment vertical="center" wrapText="1"/>
    </xf>
    <xf numFmtId="10" fontId="3" fillId="4" borderId="0" xfId="0" applyNumberFormat="1" applyFont="1" applyFill="1" applyAlignment="1">
      <alignment vertical="center" wrapText="1"/>
    </xf>
    <xf numFmtId="2" fontId="3" fillId="4" borderId="0" xfId="0" applyNumberFormat="1" applyFont="1" applyFill="1" applyAlignment="1">
      <alignment vertical="center" wrapText="1"/>
    </xf>
    <xf numFmtId="20" fontId="3" fillId="4" borderId="0" xfId="0" applyNumberFormat="1" applyFont="1" applyFill="1" applyAlignment="1">
      <alignment vertical="center" wrapText="1"/>
    </xf>
    <xf numFmtId="0" fontId="20" fillId="4" borderId="0" xfId="0" applyFont="1" applyFill="1" applyAlignment="1">
      <alignment vertical="center"/>
    </xf>
    <xf numFmtId="2" fontId="0" fillId="10" borderId="0" xfId="0" applyNumberFormat="1" applyFill="1"/>
    <xf numFmtId="2" fontId="0" fillId="3" borderId="0" xfId="0" applyNumberFormat="1" applyFill="1"/>
    <xf numFmtId="2" fontId="0" fillId="7" borderId="0" xfId="0" applyNumberFormat="1" applyFill="1"/>
    <xf numFmtId="2" fontId="0" fillId="9" borderId="0" xfId="0" applyNumberFormat="1" applyFill="1"/>
    <xf numFmtId="0" fontId="9" fillId="0" borderId="37" xfId="0" applyFont="1" applyBorder="1"/>
    <xf numFmtId="10" fontId="9" fillId="0" borderId="37" xfId="0" applyNumberFormat="1" applyFont="1" applyBorder="1"/>
    <xf numFmtId="2" fontId="9" fillId="0" borderId="37" xfId="0" applyNumberFormat="1" applyFont="1" applyBorder="1"/>
    <xf numFmtId="20" fontId="9" fillId="0" borderId="37" xfId="0" applyNumberFormat="1" applyFont="1" applyBorder="1"/>
    <xf numFmtId="0" fontId="9" fillId="0" borderId="40" xfId="0" applyFont="1" applyBorder="1"/>
    <xf numFmtId="0" fontId="24" fillId="4" borderId="0" xfId="0" applyFont="1" applyFill="1"/>
    <xf numFmtId="0" fontId="17" fillId="4" borderId="0" xfId="0" applyFont="1" applyFill="1" applyAlignment="1">
      <alignment horizontal="left" vertical="center"/>
    </xf>
    <xf numFmtId="0" fontId="25" fillId="4" borderId="0" xfId="0" applyFont="1" applyFill="1"/>
    <xf numFmtId="0" fontId="26" fillId="4" borderId="0" xfId="0" applyFont="1" applyFill="1" applyAlignment="1">
      <alignment horizontal="center" vertical="center"/>
    </xf>
    <xf numFmtId="0" fontId="25" fillId="4" borderId="0" xfId="0" applyFont="1" applyFill="1" applyAlignment="1">
      <alignment horizontal="center" vertical="center"/>
    </xf>
    <xf numFmtId="0" fontId="17" fillId="4" borderId="0" xfId="0" applyFont="1" applyFill="1"/>
    <xf numFmtId="0" fontId="27" fillId="0" borderId="0" xfId="0" applyFont="1"/>
    <xf numFmtId="0" fontId="17" fillId="0" borderId="0" xfId="0" applyFont="1" applyAlignment="1">
      <alignment vertical="center"/>
    </xf>
    <xf numFmtId="0" fontId="24" fillId="0" borderId="0" xfId="0" applyFont="1"/>
    <xf numFmtId="0" fontId="18" fillId="0" borderId="0" xfId="0" applyFont="1"/>
    <xf numFmtId="0" fontId="24" fillId="0" borderId="0" xfId="0" applyFont="1" applyAlignment="1">
      <alignment horizontal="center"/>
    </xf>
    <xf numFmtId="2" fontId="24" fillId="0" borderId="0" xfId="0" applyNumberFormat="1" applyFont="1"/>
    <xf numFmtId="0" fontId="17" fillId="0" borderId="0" xfId="0" applyFont="1" applyAlignment="1">
      <alignment horizontal="left" vertical="center"/>
    </xf>
    <xf numFmtId="0" fontId="18" fillId="0" borderId="0" xfId="0" applyFont="1" applyAlignment="1">
      <alignment horizontal="left" vertical="center"/>
    </xf>
    <xf numFmtId="0" fontId="17" fillId="4" borderId="28" xfId="0" applyFont="1" applyFill="1" applyBorder="1" applyAlignment="1">
      <alignment horizontal="center" vertical="center"/>
    </xf>
    <xf numFmtId="0" fontId="18" fillId="0" borderId="28" xfId="0" applyFont="1" applyBorder="1" applyAlignment="1">
      <alignment horizontal="center" vertical="center"/>
    </xf>
    <xf numFmtId="2" fontId="9" fillId="0" borderId="39" xfId="0" applyNumberFormat="1" applyFont="1" applyBorder="1"/>
    <xf numFmtId="0" fontId="9" fillId="0" borderId="37" xfId="0" applyFont="1" applyBorder="1" applyAlignment="1">
      <alignment wrapText="1"/>
    </xf>
    <xf numFmtId="2" fontId="9" fillId="0" borderId="38" xfId="0" applyNumberFormat="1" applyFont="1" applyBorder="1"/>
    <xf numFmtId="0" fontId="23" fillId="0" borderId="0" xfId="0" applyFont="1" applyAlignment="1">
      <alignment vertical="center"/>
    </xf>
    <xf numFmtId="0" fontId="0" fillId="0" borderId="41" xfId="0" applyBorder="1"/>
    <xf numFmtId="0" fontId="19" fillId="12" borderId="0" xfId="0" applyFont="1" applyFill="1" applyAlignment="1">
      <alignment vertical="center"/>
    </xf>
    <xf numFmtId="0" fontId="28" fillId="4" borderId="33" xfId="0" applyFont="1" applyFill="1" applyBorder="1" applyAlignment="1">
      <alignment horizontal="center" vertical="center"/>
    </xf>
    <xf numFmtId="0" fontId="28" fillId="4" borderId="29" xfId="0" applyFont="1" applyFill="1" applyBorder="1" applyAlignment="1">
      <alignment horizontal="center" vertical="center" wrapText="1"/>
    </xf>
    <xf numFmtId="0" fontId="28" fillId="13" borderId="29" xfId="0" applyFont="1" applyFill="1" applyBorder="1" applyAlignment="1">
      <alignment horizontal="center" vertical="center" wrapText="1"/>
    </xf>
    <xf numFmtId="14" fontId="28" fillId="4" borderId="34" xfId="0" applyNumberFormat="1" applyFont="1" applyFill="1" applyBorder="1" applyAlignment="1">
      <alignment horizontal="center" vertical="center"/>
    </xf>
    <xf numFmtId="0" fontId="29" fillId="0" borderId="0" xfId="0" applyFont="1"/>
    <xf numFmtId="2" fontId="29" fillId="0" borderId="28" xfId="0" applyNumberFormat="1" applyFont="1" applyBorder="1" applyAlignment="1">
      <alignment horizontal="center"/>
    </xf>
    <xf numFmtId="2" fontId="29" fillId="0" borderId="28" xfId="0" applyNumberFormat="1" applyFont="1" applyBorder="1" applyAlignment="1">
      <alignment horizontal="center" vertical="center"/>
    </xf>
    <xf numFmtId="165" fontId="31" fillId="8" borderId="35" xfId="6" applyNumberFormat="1" applyFont="1" applyFill="1" applyBorder="1" applyAlignment="1">
      <alignment horizontal="center" vertical="center"/>
    </xf>
    <xf numFmtId="10" fontId="29" fillId="0" borderId="28" xfId="0" applyNumberFormat="1" applyFont="1" applyBorder="1" applyAlignment="1">
      <alignment horizontal="center"/>
    </xf>
    <xf numFmtId="10" fontId="29" fillId="0" borderId="28" xfId="6" applyNumberFormat="1" applyFont="1" applyFill="1" applyBorder="1" applyAlignment="1">
      <alignment horizontal="center" vertical="center"/>
    </xf>
    <xf numFmtId="10" fontId="29" fillId="0" borderId="0" xfId="0" applyNumberFormat="1" applyFont="1"/>
    <xf numFmtId="2" fontId="29" fillId="0" borderId="0" xfId="0" applyNumberFormat="1" applyFont="1"/>
    <xf numFmtId="10" fontId="29" fillId="0" borderId="28" xfId="0" applyNumberFormat="1" applyFont="1" applyBorder="1" applyAlignment="1">
      <alignment horizontal="center" vertical="center"/>
    </xf>
    <xf numFmtId="165" fontId="31" fillId="6" borderId="35" xfId="6" applyNumberFormat="1" applyFont="1" applyFill="1" applyBorder="1" applyAlignment="1">
      <alignment horizontal="center" vertical="center"/>
    </xf>
    <xf numFmtId="20" fontId="29" fillId="0" borderId="0" xfId="0" applyNumberFormat="1" applyFont="1"/>
    <xf numFmtId="20" fontId="29" fillId="0" borderId="28" xfId="0" applyNumberFormat="1" applyFont="1" applyBorder="1" applyAlignment="1">
      <alignment horizontal="center"/>
    </xf>
    <xf numFmtId="20" fontId="29" fillId="0" borderId="28" xfId="0" applyNumberFormat="1" applyFont="1" applyBorder="1" applyAlignment="1">
      <alignment horizontal="center" vertical="center"/>
    </xf>
    <xf numFmtId="2" fontId="29" fillId="0" borderId="36" xfId="0" applyNumberFormat="1" applyFont="1" applyBorder="1" applyAlignment="1">
      <alignment horizontal="center"/>
    </xf>
    <xf numFmtId="2" fontId="30" fillId="0" borderId="36" xfId="0" applyNumberFormat="1" applyFont="1" applyBorder="1" applyAlignment="1">
      <alignment horizontal="center"/>
    </xf>
    <xf numFmtId="2" fontId="29" fillId="0" borderId="36" xfId="0" applyNumberFormat="1" applyFont="1" applyBorder="1" applyAlignment="1">
      <alignment horizontal="center" vertical="center"/>
    </xf>
    <xf numFmtId="165" fontId="31" fillId="8" borderId="30" xfId="6" applyNumberFormat="1" applyFont="1" applyFill="1" applyBorder="1" applyAlignment="1">
      <alignment horizontal="center" vertical="center"/>
    </xf>
    <xf numFmtId="0" fontId="29" fillId="0" borderId="0" xfId="0" applyFont="1" applyAlignment="1">
      <alignment wrapText="1"/>
    </xf>
    <xf numFmtId="0" fontId="29" fillId="0" borderId="28" xfId="0" applyFont="1" applyBorder="1" applyAlignment="1">
      <alignment horizontal="center"/>
    </xf>
    <xf numFmtId="1" fontId="29" fillId="0" borderId="28" xfId="0" applyNumberFormat="1" applyFont="1" applyBorder="1" applyAlignment="1">
      <alignment horizontal="center"/>
    </xf>
    <xf numFmtId="1" fontId="29" fillId="0" borderId="28" xfId="0" applyNumberFormat="1" applyFont="1" applyBorder="1" applyAlignment="1">
      <alignment horizontal="center" vertical="center"/>
    </xf>
    <xf numFmtId="2" fontId="29" fillId="0" borderId="29" xfId="0" applyNumberFormat="1" applyFont="1" applyBorder="1" applyAlignment="1">
      <alignment horizontal="center"/>
    </xf>
    <xf numFmtId="0" fontId="3" fillId="14" borderId="0" xfId="0" applyFont="1" applyFill="1"/>
    <xf numFmtId="10" fontId="3" fillId="14" borderId="0" xfId="0" applyNumberFormat="1" applyFont="1" applyFill="1"/>
    <xf numFmtId="2" fontId="3" fillId="14" borderId="0" xfId="0" applyNumberFormat="1" applyFont="1" applyFill="1"/>
    <xf numFmtId="20" fontId="3" fillId="14" borderId="0" xfId="0" applyNumberFormat="1" applyFont="1" applyFill="1"/>
    <xf numFmtId="0" fontId="3" fillId="14" borderId="0" xfId="0" applyFont="1" applyFill="1" applyAlignment="1">
      <alignment wrapText="1"/>
    </xf>
    <xf numFmtId="2" fontId="0" fillId="0" borderId="28" xfId="0" applyNumberFormat="1" applyBorder="1" applyAlignment="1">
      <alignment horizontal="center"/>
    </xf>
    <xf numFmtId="10" fontId="0" fillId="0" borderId="28" xfId="0" applyNumberFormat="1" applyBorder="1" applyAlignment="1">
      <alignment horizontal="center"/>
    </xf>
    <xf numFmtId="1" fontId="0" fillId="0" borderId="28" xfId="0" applyNumberFormat="1" applyBorder="1" applyAlignment="1">
      <alignment horizontal="center"/>
    </xf>
    <xf numFmtId="20" fontId="0" fillId="0" borderId="28" xfId="0" applyNumberFormat="1" applyBorder="1" applyAlignment="1">
      <alignment horizontal="center"/>
    </xf>
    <xf numFmtId="2" fontId="0" fillId="0" borderId="36" xfId="0" applyNumberFormat="1" applyBorder="1" applyAlignment="1">
      <alignment horizontal="center"/>
    </xf>
    <xf numFmtId="9" fontId="0" fillId="3" borderId="0" xfId="0" applyNumberFormat="1" applyFill="1"/>
    <xf numFmtId="10" fontId="0" fillId="0" borderId="28" xfId="6" applyNumberFormat="1" applyFont="1" applyFill="1" applyBorder="1" applyAlignment="1">
      <alignment horizontal="center"/>
    </xf>
    <xf numFmtId="0" fontId="18" fillId="3" borderId="20" xfId="0" applyFont="1" applyFill="1" applyBorder="1" applyAlignment="1">
      <alignment horizontal="center"/>
    </xf>
    <xf numFmtId="0" fontId="18" fillId="3" borderId="21" xfId="0" applyFont="1" applyFill="1" applyBorder="1" applyAlignment="1">
      <alignment horizontal="center"/>
    </xf>
    <xf numFmtId="0" fontId="18" fillId="3" borderId="22" xfId="0" applyFont="1" applyFill="1" applyBorder="1" applyAlignment="1">
      <alignment horizontal="center"/>
    </xf>
    <xf numFmtId="14" fontId="7" fillId="2" borderId="23" xfId="3" applyNumberFormat="1" applyFont="1" applyFill="1" applyBorder="1" applyAlignment="1">
      <alignment horizontal="center" wrapText="1"/>
    </xf>
    <xf numFmtId="14" fontId="7" fillId="2" borderId="0" xfId="3" applyNumberFormat="1" applyFont="1" applyFill="1" applyAlignment="1">
      <alignment horizontal="center" wrapText="1"/>
    </xf>
    <xf numFmtId="14" fontId="7" fillId="2" borderId="24" xfId="3" applyNumberFormat="1" applyFont="1" applyFill="1" applyBorder="1" applyAlignment="1">
      <alignment horizontal="center" wrapText="1"/>
    </xf>
    <xf numFmtId="14" fontId="7" fillId="2" borderId="25" xfId="3" applyNumberFormat="1" applyFont="1" applyFill="1" applyBorder="1" applyAlignment="1">
      <alignment horizontal="center" wrapText="1"/>
    </xf>
    <xf numFmtId="14" fontId="7" fillId="2" borderId="26" xfId="3" applyNumberFormat="1" applyFont="1" applyFill="1" applyBorder="1" applyAlignment="1">
      <alignment horizontal="center" wrapText="1"/>
    </xf>
    <xf numFmtId="14" fontId="7" fillId="2" borderId="27" xfId="3" applyNumberFormat="1" applyFont="1" applyFill="1" applyBorder="1" applyAlignment="1">
      <alignment horizontal="center" wrapText="1"/>
    </xf>
    <xf numFmtId="14" fontId="0" fillId="0" borderId="0" xfId="0" applyNumberFormat="1" applyAlignment="1">
      <alignment horizontal="left"/>
    </xf>
    <xf numFmtId="0" fontId="2" fillId="0" borderId="0" xfId="0" applyFont="1" applyAlignment="1">
      <alignment horizontal="right"/>
    </xf>
    <xf numFmtId="14" fontId="2" fillId="0" borderId="0" xfId="0" applyNumberFormat="1" applyFont="1" applyAlignment="1">
      <alignment horizont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3" xfId="0" applyFont="1" applyFill="1" applyBorder="1" applyAlignment="1">
      <alignment horizontal="center"/>
    </xf>
    <xf numFmtId="0" fontId="17" fillId="4" borderId="4" xfId="0" applyFont="1" applyFill="1" applyBorder="1" applyAlignment="1">
      <alignment horizontal="center"/>
    </xf>
    <xf numFmtId="0" fontId="17" fillId="4" borderId="5" xfId="0" applyFont="1" applyFill="1" applyBorder="1" applyAlignment="1">
      <alignment horizontal="center"/>
    </xf>
    <xf numFmtId="0" fontId="17" fillId="4" borderId="2" xfId="3" applyFont="1" applyFill="1" applyBorder="1" applyAlignment="1">
      <alignment horizontal="center"/>
    </xf>
    <xf numFmtId="0" fontId="17" fillId="4" borderId="6" xfId="3" applyFont="1" applyFill="1" applyBorder="1" applyAlignment="1">
      <alignment horizontal="center"/>
    </xf>
    <xf numFmtId="0" fontId="0" fillId="0" borderId="7" xfId="0" applyBorder="1" applyAlignment="1">
      <alignment horizontal="center"/>
    </xf>
    <xf numFmtId="0" fontId="1" fillId="0" borderId="8" xfId="0" applyFont="1" applyBorder="1" applyAlignment="1">
      <alignment horizontal="center"/>
    </xf>
    <xf numFmtId="14" fontId="1" fillId="0" borderId="9"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1" applyAlignment="1">
      <alignment horizontal="center"/>
    </xf>
    <xf numFmtId="0" fontId="4" fillId="0" borderId="12" xfId="1" applyBorder="1" applyAlignment="1">
      <alignment horizontal="center"/>
    </xf>
    <xf numFmtId="0" fontId="3" fillId="5" borderId="0" xfId="0" applyFont="1" applyFill="1" applyAlignment="1">
      <alignment horizontal="center"/>
    </xf>
    <xf numFmtId="0" fontId="4" fillId="2" borderId="0" xfId="1" applyFill="1" applyAlignment="1">
      <alignment horizontal="center"/>
    </xf>
    <xf numFmtId="0" fontId="16" fillId="0" borderId="0" xfId="0" applyFont="1" applyAlignment="1">
      <alignment horizontal="left"/>
    </xf>
    <xf numFmtId="0" fontId="1" fillId="0" borderId="0" xfId="0" applyFont="1"/>
    <xf numFmtId="0" fontId="11" fillId="3" borderId="0" xfId="3" applyFont="1" applyFill="1" applyAlignment="1">
      <alignment horizontal="center"/>
    </xf>
    <xf numFmtId="0" fontId="1" fillId="0" borderId="7" xfId="0" applyFont="1" applyBorder="1" applyAlignment="1">
      <alignment horizontal="center"/>
    </xf>
    <xf numFmtId="14" fontId="1" fillId="0" borderId="10" xfId="0" applyNumberFormat="1" applyFont="1" applyBorder="1" applyAlignment="1">
      <alignment horizontal="center"/>
    </xf>
    <xf numFmtId="14" fontId="1" fillId="0" borderId="11" xfId="0" applyNumberFormat="1" applyFont="1" applyBorder="1" applyAlignment="1">
      <alignment horizontal="center"/>
    </xf>
    <xf numFmtId="0" fontId="9" fillId="0" borderId="8" xfId="0" applyFont="1" applyBorder="1" applyAlignment="1">
      <alignment horizontal="center" vertical="center"/>
    </xf>
    <xf numFmtId="0" fontId="9" fillId="0" borderId="13" xfId="0" applyFont="1" applyBorder="1" applyAlignment="1">
      <alignment horizontal="center" vertical="center"/>
    </xf>
    <xf numFmtId="0" fontId="0" fillId="3" borderId="0" xfId="0" applyFill="1" applyAlignment="1">
      <alignment horizontal="left"/>
    </xf>
    <xf numFmtId="0" fontId="1" fillId="0" borderId="14" xfId="0" applyFont="1" applyBorder="1" applyAlignment="1">
      <alignment horizontal="center"/>
    </xf>
    <xf numFmtId="0" fontId="1" fillId="0" borderId="15" xfId="0" applyFont="1" applyBorder="1" applyAlignment="1">
      <alignment horizontal="center"/>
    </xf>
    <xf numFmtId="14" fontId="1" fillId="0" borderId="16" xfId="0" applyNumberFormat="1" applyFont="1" applyBorder="1" applyAlignment="1">
      <alignment horizontal="center"/>
    </xf>
    <xf numFmtId="14" fontId="1" fillId="0" borderId="17" xfId="0" applyNumberFormat="1" applyFont="1" applyBorder="1" applyAlignment="1">
      <alignment horizontal="center"/>
    </xf>
    <xf numFmtId="14" fontId="1" fillId="0" borderId="18" xfId="0" applyNumberFormat="1" applyFont="1" applyBorder="1" applyAlignment="1">
      <alignment horizontal="center"/>
    </xf>
    <xf numFmtId="0" fontId="9" fillId="0" borderId="15" xfId="0" applyFont="1" applyBorder="1" applyAlignment="1">
      <alignment horizontal="center" vertical="center"/>
    </xf>
    <xf numFmtId="0" fontId="9" fillId="0" borderId="19" xfId="0" applyFont="1" applyBorder="1" applyAlignment="1">
      <alignment horizontal="center" vertical="center"/>
    </xf>
  </cellXfs>
  <cellStyles count="7">
    <cellStyle name="Hyperlink" xfId="1" builtinId="8"/>
    <cellStyle name="Hyperlink 2" xfId="5" xr:uid="{FDBFB669-6413-4B44-AD02-913767756313}"/>
    <cellStyle name="Normal" xfId="0" builtinId="0"/>
    <cellStyle name="Normal 2" xfId="3" xr:uid="{A905D403-DC76-42D7-9A04-5CA992EC5BAF}"/>
    <cellStyle name="Normal 3" xfId="2" xr:uid="{313FB935-C04A-4C1B-B6CD-3E11521B611A}"/>
    <cellStyle name="Normal 4" xfId="4" xr:uid="{2A398F3E-6F17-46CE-9622-6F68FCEB79FB}"/>
    <cellStyle name="Percent" xfId="6" builtinId="5"/>
  </cellStyles>
  <dxfs count="115">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border>
        <left/>
        <right/>
        <top/>
        <bottom/>
      </border>
    </dxf>
    <dxf>
      <numFmt numFmtId="2" formatCode="0.00"/>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rgb="FF009FDF"/>
        </patternFill>
      </fill>
    </dxf>
    <dxf>
      <numFmt numFmtId="25" formatCode="hh:mm"/>
    </dxf>
    <dxf>
      <numFmt numFmtId="13" formatCode="0%"/>
    </dxf>
    <dxf>
      <numFmt numFmtId="25" formatCode="hh:mm"/>
    </dxf>
    <dxf>
      <numFmt numFmtId="25" formatCode="hh:mm"/>
    </dxf>
    <dxf>
      <numFmt numFmtId="25" formatCode="hh:mm"/>
    </dxf>
    <dxf>
      <numFmt numFmtId="14" formatCode="0.00%"/>
    </dxf>
    <dxf>
      <numFmt numFmtId="2" formatCode="0.00"/>
    </dxf>
    <dxf>
      <numFmt numFmtId="14" formatCode="0.00%"/>
    </dxf>
    <dxf>
      <numFmt numFmtId="14" formatCode="0.00%"/>
    </dxf>
    <dxf>
      <numFmt numFmtId="14" formatCode="0.00%"/>
    </dxf>
    <dxf>
      <fill>
        <patternFill patternType="solid">
          <fgColor indexed="64"/>
          <bgColor rgb="FF009FDF"/>
        </patternFill>
      </fill>
    </dxf>
    <dxf>
      <numFmt numFmtId="14" formatCode="0.00%"/>
    </dxf>
    <dxf>
      <numFmt numFmtId="25" formatCode="hh:mm"/>
    </dxf>
    <dxf>
      <numFmt numFmtId="25" formatCode="hh:mm"/>
    </dxf>
    <dxf>
      <numFmt numFmtId="25" formatCode="hh:mm"/>
    </dxf>
    <dxf>
      <numFmt numFmtId="25" formatCode="hh:mm"/>
    </dxf>
    <dxf>
      <numFmt numFmtId="14" formatCode="0.00%"/>
    </dxf>
    <dxf>
      <numFmt numFmtId="2" formatCode="0.00"/>
    </dxf>
    <dxf>
      <numFmt numFmtId="14" formatCode="0.00%"/>
    </dxf>
    <dxf>
      <numFmt numFmtId="14" formatCode="0.00%"/>
    </dxf>
    <dxf>
      <numFmt numFmtId="14" formatCode="0.00%"/>
    </dxf>
    <dxf>
      <numFmt numFmtId="14" formatCode="0.00%"/>
    </dxf>
    <dxf>
      <fill>
        <patternFill patternType="solid">
          <fgColor indexed="64"/>
          <bgColor rgb="FF009FDF"/>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00B0F0"/>
        </patternFill>
      </fill>
      <alignment horizontal="general" vertical="bottom"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13" formatCode="0%"/>
      <alignment horizontal="general" vertical="center" textRotation="0" indent="0" justifyLastLine="0" shrinkToFit="0" readingOrder="0"/>
    </dxf>
    <dxf>
      <numFmt numFmtId="25" formatCode="hh:mm"/>
      <alignment horizontal="general" vertical="center" textRotation="0" indent="0" justifyLastLine="0" shrinkToFit="0" readingOrder="0"/>
    </dxf>
    <dxf>
      <numFmt numFmtId="14" formatCode="0.00%"/>
      <alignment horizontal="general" vertical="center" textRotation="0" indent="0" justifyLastLine="0" shrinkToFit="0" readingOrder="0"/>
    </dxf>
    <dxf>
      <numFmt numFmtId="25" formatCode="hh:mm"/>
      <alignment horizontal="general" vertical="center" textRotation="0" indent="0" justifyLastLine="0" shrinkToFit="0" readingOrder="0"/>
    </dxf>
    <dxf>
      <numFmt numFmtId="25" formatCode="hh:mm"/>
      <alignment horizontal="general" vertical="center" textRotation="0" indent="0" justifyLastLine="0" shrinkToFit="0" readingOrder="0"/>
    </dxf>
    <dxf>
      <numFmt numFmtId="25" formatCode="hh:mm"/>
      <alignment horizontal="general" vertical="center" textRotation="0" indent="0" justifyLastLine="0" shrinkToFit="0" readingOrder="0"/>
    </dxf>
    <dxf>
      <numFmt numFmtId="14"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4" formatCode="0.00%"/>
      <alignment horizontal="general" vertical="center" textRotation="0" wrapText="0" indent="0" justifyLastLine="0" shrinkToFit="0" readingOrder="0"/>
    </dxf>
    <dxf>
      <alignment horizontal="general" vertical="center" textRotation="0" indent="0" justifyLastLine="0" shrinkToFit="0" readingOrder="0"/>
    </dxf>
    <dxf>
      <numFmt numFmtId="14" formatCode="0.00%"/>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14" formatCode="0.00%"/>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0"/>
        <name val="Calibri"/>
        <family val="2"/>
        <scheme val="minor"/>
      </font>
      <fill>
        <patternFill patternType="solid">
          <fgColor indexed="64"/>
          <bgColor rgb="FF009FDF"/>
        </patternFill>
      </fill>
      <alignment horizontal="general" vertical="center"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25" formatCode="hh:mm"/>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font>
        <strike val="0"/>
        <outline val="0"/>
        <shadow val="0"/>
        <u val="none"/>
        <vertAlign val="baseline"/>
        <sz val="11"/>
        <color theme="0"/>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0"/>
        <color theme="1" tint="0.34998626667073579"/>
        <name val="Abadi Extra Light"/>
        <family val="2"/>
        <scheme val="none"/>
      </font>
      <numFmt numFmtId="165"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0" tint="-0.14999847407452621"/>
        </left>
        <right/>
        <top style="thin">
          <color theme="0" tint="-0.14999847407452621"/>
        </top>
        <bottom style="thin">
          <color theme="0" tint="-0.14999847407452621"/>
        </bottom>
      </border>
    </dxf>
    <dxf>
      <font>
        <b val="0"/>
        <i val="0"/>
        <strike val="0"/>
        <condense val="0"/>
        <extend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strike val="0"/>
        <outline val="0"/>
        <shadow val="0"/>
        <u val="none"/>
        <vertAlign val="baseline"/>
        <sz val="10"/>
        <color auto="1"/>
        <name val="Abadi Extra Light"/>
        <family val="2"/>
        <scheme val="none"/>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0"/>
        <color theme="1"/>
        <name val="Abadi Extra Light"/>
        <family val="2"/>
        <scheme val="none"/>
      </font>
      <numFmt numFmtId="25" formatCode="hh:mm"/>
      <fill>
        <patternFill patternType="none">
          <fgColor indexed="64"/>
          <bgColor auto="1"/>
        </patternFill>
      </fill>
      <border diagonalUp="0" diagonalDown="0" outline="0">
        <left/>
        <right style="thin">
          <color theme="0" tint="-0.14999847407452621"/>
        </right>
        <top style="thin">
          <color theme="0" tint="-0.14999847407452621"/>
        </top>
        <bottom style="thin">
          <color theme="0" tint="-0.14999847407452621"/>
        </bottom>
      </border>
    </dxf>
    <dxf>
      <border>
        <top style="thin">
          <color theme="0" tint="-0.14999847407452621"/>
        </top>
      </border>
    </dxf>
    <dxf>
      <border diagonalUp="0" diagonalDown="0">
        <left style="thin">
          <color theme="0" tint="-0.14999847407452621"/>
        </left>
        <right style="thin">
          <color theme="0" tint="-0.14999847407452621"/>
        </right>
        <top style="thin">
          <color theme="0" tint="-0.14999847407452621"/>
        </top>
        <bottom style="thin">
          <color theme="0" tint="-0.14999847407452621"/>
        </bottom>
      </border>
    </dxf>
    <dxf>
      <font>
        <strike val="0"/>
        <outline val="0"/>
        <shadow val="0"/>
        <u val="none"/>
        <vertAlign val="baseline"/>
        <sz val="10"/>
        <name val="Abadi Extra Light"/>
        <family val="2"/>
        <scheme val="none"/>
      </font>
    </dxf>
    <dxf>
      <border>
        <bottom style="thin">
          <color theme="0" tint="-0.14999847407452621"/>
        </bottom>
      </border>
    </dxf>
    <dxf>
      <font>
        <b/>
        <i val="0"/>
        <strike val="0"/>
        <condense val="0"/>
        <extend val="0"/>
        <outline val="0"/>
        <shadow val="0"/>
        <u val="none"/>
        <vertAlign val="baseline"/>
        <sz val="10"/>
        <color theme="0"/>
        <name val="Abadi Extra Light"/>
        <family val="2"/>
        <scheme val="none"/>
      </font>
      <fill>
        <patternFill patternType="solid">
          <fgColor indexed="64"/>
          <bgColor rgb="FF009FDF"/>
        </patternFill>
      </fill>
      <alignment horizontal="center" vertical="center" textRotation="0" wrapText="1" indent="0" justifyLastLine="0" shrinkToFit="0" readingOrder="0"/>
      <border diagonalUp="0" diagonalDown="0" outline="0">
        <left style="thin">
          <color theme="0" tint="-0.14999847407452621"/>
        </left>
        <right style="thin">
          <color theme="0" tint="-0.14999847407452621"/>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6" tint="0.39997558519241921"/>
        </top>
        <bottom style="thin">
          <color theme="6" tint="0.39997558519241921"/>
        </bottom>
        <vertical/>
        <horizontal/>
      </border>
    </dxf>
  </dxfs>
  <tableStyles count="1" defaultTableStyle="TableStyleMedium2" defaultPivotStyle="PivotStyleLight16">
    <tableStyle name="Invisible" pivot="0" table="0" count="0" xr9:uid="{170189BD-6056-44F3-9CFA-7346C6A073ED}"/>
  </tableStyles>
  <colors>
    <mruColors>
      <color rgb="FF009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Table" Target="pivotTables/pivotTable1.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Table" Target="pivotTables/pivotTable4.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Table" Target="pivotTables/pivotTable3.xml"/><Relationship Id="rId29" Type="http://schemas.openxmlformats.org/officeDocument/2006/relationships/theme" Target="theme/theme1.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ivotTable" Target="pivotTables/pivotTable2.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Table" Target="pivotTables/pivotTable5.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9FDF"/>
                </a:solidFill>
                <a:latin typeface="+mn-lt"/>
                <a:ea typeface="+mn-ea"/>
                <a:cs typeface="+mn-cs"/>
              </a:defRPr>
            </a:pPr>
            <a:r>
              <a:rPr lang="en-US" sz="1800" b="0" i="0" baseline="0">
                <a:solidFill>
                  <a:srgbClr val="009FDF"/>
                </a:solidFill>
                <a:effectLst/>
              </a:rPr>
              <a:t>AvailabilityPercentNoCRP</a:t>
            </a:r>
            <a:endParaRPr lang="en-GB">
              <a:solidFill>
                <a:srgbClr val="009FDF"/>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9FDF"/>
                </a:solidFill>
              </a:defRPr>
            </a:pPr>
            <a:endParaRPr lang="en-US">
              <a:solidFill>
                <a:srgbClr val="009FDF"/>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9FD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D77-4158-86CB-1C7518DD3F2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D77-4158-86CB-1C7518DD3F2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D77-4158-86CB-1C7518DD3F2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D77-4158-86CB-1C7518DD3F2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D77-4158-86CB-1C7518DD3F2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D77-4158-86CB-1C7518DD3F2B}"/>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BANKS LOUIE</c:v>
              </c:pt>
              <c:pt idx="1">
                <c:v>CLASSEY ELEANOR</c:v>
              </c:pt>
              <c:pt idx="2">
                <c:v>SAKALLIS ANDREW</c:v>
              </c:pt>
              <c:pt idx="3">
                <c:v>TIWARI SURYA</c:v>
              </c:pt>
              <c:pt idx="4">
                <c:v>WINGROVE STEPHEN</c:v>
              </c:pt>
            </c:strLit>
          </c:cat>
          <c:val>
            <c:numLit>
              <c:formatCode>General</c:formatCode>
              <c:ptCount val="5"/>
              <c:pt idx="0">
                <c:v>0.82089999999999996</c:v>
              </c:pt>
              <c:pt idx="1">
                <c:v>0.64680000000000004</c:v>
              </c:pt>
              <c:pt idx="2">
                <c:v>0.75760000000000005</c:v>
              </c:pt>
              <c:pt idx="3">
                <c:v>0.59309999999999996</c:v>
              </c:pt>
              <c:pt idx="4">
                <c:v>0.66420000000000001</c:v>
              </c:pt>
            </c:numLit>
          </c:val>
          <c:extLst>
            <c:ext xmlns:c16="http://schemas.microsoft.com/office/drawing/2014/chart" uri="{C3380CC4-5D6E-409C-BE32-E72D297353CC}">
              <c16:uniqueId val="{00000000-379E-4C1F-B43C-3225E1D7F2A5}"/>
            </c:ext>
          </c:extLst>
        </c:ser>
        <c:dLbls>
          <c:showLegendKey val="0"/>
          <c:showVal val="0"/>
          <c:showCatName val="0"/>
          <c:showSerName val="0"/>
          <c:showPercent val="0"/>
          <c:showBubbleSize val="0"/>
        </c:dLbls>
        <c:gapWidth val="219"/>
        <c:overlap val="-27"/>
        <c:axId val="1249226248"/>
        <c:axId val="1249228544"/>
      </c:barChart>
      <c:catAx>
        <c:axId val="1249226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28544"/>
        <c:crosses val="autoZero"/>
        <c:auto val="1"/>
        <c:lblAlgn val="ctr"/>
        <c:lblOffset val="100"/>
        <c:noMultiLvlLbl val="0"/>
        <c:extLst>
          <c:ext xmlns:c15="http://schemas.microsoft.com/office/drawing/2012/chart" uri="{F40574EE-89B7-4290-83BB-5DA773EAF853}">
            <c15:numFmt c:formatCode="General" c:sourceLinked="1"/>
          </c:ext>
        </c:extLst>
      </c:catAx>
      <c:valAx>
        <c:axId val="1249228544"/>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26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[NST KPI Metric v3.xlsx]PivotChartTable3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r>
              <a:rPr lang="en-US" sz="1800" b="0" i="0" u="none" strike="noStrike" baseline="0">
                <a:solidFill>
                  <a:srgbClr val="009FDF"/>
                </a:solidFill>
                <a:effectLst/>
              </a:rPr>
              <a:t>Spanner Efficiency</a:t>
            </a:r>
            <a:endParaRPr lang="en-US" sz="1800">
              <a:solidFill>
                <a:srgbClr val="009FD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737-4594-B7D9-8B2A0FCB36E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737-4594-B7D9-8B2A0FCB36E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737-4594-B7D9-8B2A0FCB36E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737-4594-B7D9-8B2A0FCB36E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737-4594-B7D9-8B2A0FCB36E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737-4594-B7D9-8B2A0FCB36E8}"/>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BANKS LOUIE</c:v>
              </c:pt>
              <c:pt idx="1">
                <c:v>CLASSEY ELEANOR</c:v>
              </c:pt>
              <c:pt idx="2">
                <c:v>SAKALLIS ANDREW</c:v>
              </c:pt>
              <c:pt idx="3">
                <c:v>TIWARI SURYA</c:v>
              </c:pt>
              <c:pt idx="4">
                <c:v>WINGROVE STEPHEN</c:v>
              </c:pt>
            </c:strLit>
          </c:cat>
          <c:val>
            <c:numLit>
              <c:formatCode>General</c:formatCode>
              <c:ptCount val="5"/>
              <c:pt idx="0">
                <c:v>0.90110000000000001</c:v>
              </c:pt>
              <c:pt idx="1">
                <c:v>0.93669999999999998</c:v>
              </c:pt>
              <c:pt idx="2">
                <c:v>1.1734</c:v>
              </c:pt>
              <c:pt idx="3">
                <c:v>0.95540000000000003</c:v>
              </c:pt>
              <c:pt idx="4">
                <c:v>1.0108999999999999</c:v>
              </c:pt>
            </c:numLit>
          </c:val>
          <c:extLst>
            <c:ext xmlns:c16="http://schemas.microsoft.com/office/drawing/2014/chart" uri="{C3380CC4-5D6E-409C-BE32-E72D297353CC}">
              <c16:uniqueId val="{00000000-B961-4C8C-A1E6-2850515D7784}"/>
            </c:ext>
          </c:extLst>
        </c:ser>
        <c:dLbls>
          <c:showLegendKey val="0"/>
          <c:showVal val="0"/>
          <c:showCatName val="0"/>
          <c:showSerName val="0"/>
          <c:showPercent val="0"/>
          <c:showBubbleSize val="0"/>
        </c:dLbls>
        <c:gapWidth val="219"/>
        <c:overlap val="-27"/>
        <c:axId val="758111160"/>
        <c:axId val="758105584"/>
      </c:barChart>
      <c:catAx>
        <c:axId val="758111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5584"/>
        <c:crosses val="autoZero"/>
        <c:auto val="1"/>
        <c:lblAlgn val="ctr"/>
        <c:lblOffset val="100"/>
        <c:noMultiLvlLbl val="0"/>
        <c:extLst>
          <c:ext xmlns:c15="http://schemas.microsoft.com/office/drawing/2012/chart" uri="{F40574EE-89B7-4290-83BB-5DA773EAF853}">
            <c15:numFmt c:formatCode="General" c:sourceLinked="1"/>
          </c:ext>
        </c:extLst>
      </c:catAx>
      <c:valAx>
        <c:axId val="758105584"/>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11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[NST KPI Metric v3.xlsx]PivotChartTable4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r>
              <a:rPr lang="en-US" sz="1800" b="0" i="0" u="none" strike="noStrike" baseline="0">
                <a:solidFill>
                  <a:srgbClr val="009FDF"/>
                </a:solidFill>
                <a:effectLst/>
              </a:rPr>
              <a:t>Utilisation</a:t>
            </a:r>
            <a:endParaRPr lang="en-US" sz="1800">
              <a:solidFill>
                <a:srgbClr val="009FD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5CD-47F2-8AFE-146525323F7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5CD-47F2-8AFE-146525323F7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5CD-47F2-8AFE-146525323F7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5CD-47F2-8AFE-146525323F7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5CD-47F2-8AFE-146525323F7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5CD-47F2-8AFE-146525323F7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BANKS LOUIE</c:v>
              </c:pt>
              <c:pt idx="1">
                <c:v>CLASSEY ELEANOR</c:v>
              </c:pt>
              <c:pt idx="2">
                <c:v>SAKALLIS ANDREW</c:v>
              </c:pt>
              <c:pt idx="3">
                <c:v>TIWARI SURYA</c:v>
              </c:pt>
              <c:pt idx="4">
                <c:v>WINGROVE STEPHEN</c:v>
              </c:pt>
            </c:strLit>
          </c:cat>
          <c:val>
            <c:numLit>
              <c:formatCode>General</c:formatCode>
              <c:ptCount val="5"/>
              <c:pt idx="0">
                <c:v>0.69089999999999996</c:v>
              </c:pt>
              <c:pt idx="1">
                <c:v>0.8841</c:v>
              </c:pt>
              <c:pt idx="2">
                <c:v>1.8E-3</c:v>
              </c:pt>
              <c:pt idx="3">
                <c:v>0.94489999999999996</c:v>
              </c:pt>
              <c:pt idx="4">
                <c:v>0.78920000000000001</c:v>
              </c:pt>
            </c:numLit>
          </c:val>
          <c:extLst>
            <c:ext xmlns:c16="http://schemas.microsoft.com/office/drawing/2014/chart" uri="{C3380CC4-5D6E-409C-BE32-E72D297353CC}">
              <c16:uniqueId val="{00000000-3A5E-4326-A3D5-7F1836565DC2}"/>
            </c:ext>
          </c:extLst>
        </c:ser>
        <c:dLbls>
          <c:showLegendKey val="0"/>
          <c:showVal val="0"/>
          <c:showCatName val="0"/>
          <c:showSerName val="0"/>
          <c:showPercent val="0"/>
          <c:showBubbleSize val="0"/>
        </c:dLbls>
        <c:gapWidth val="219"/>
        <c:overlap val="-27"/>
        <c:axId val="726853400"/>
        <c:axId val="726853728"/>
      </c:barChart>
      <c:catAx>
        <c:axId val="7268534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53728"/>
        <c:crosses val="autoZero"/>
        <c:auto val="1"/>
        <c:lblAlgn val="ctr"/>
        <c:lblOffset val="100"/>
        <c:noMultiLvlLbl val="0"/>
        <c:extLst>
          <c:ext xmlns:c15="http://schemas.microsoft.com/office/drawing/2012/chart" uri="{F40574EE-89B7-4290-83BB-5DA773EAF853}">
            <c15:numFmt c:formatCode="General" c:sourceLinked="1"/>
          </c:ext>
        </c:extLst>
      </c:catAx>
      <c:valAx>
        <c:axId val="726853728"/>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534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[NST KPI Metric v3.xlsx]PivotChartTable5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r>
              <a:rPr lang="en-US" sz="1400" b="0" i="0" u="none" strike="noStrike" baseline="0">
                <a:solidFill>
                  <a:srgbClr val="009FDF"/>
                </a:solidFill>
                <a:effectLst/>
              </a:rPr>
              <a:t>Overtime</a:t>
            </a:r>
            <a:endParaRPr lang="en-US">
              <a:solidFill>
                <a:srgbClr val="009FD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415-48E2-961F-C1FAA3E694C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415-48E2-961F-C1FAA3E694C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415-48E2-961F-C1FAA3E694C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415-48E2-961F-C1FAA3E694C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415-48E2-961F-C1FAA3E694C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415-48E2-961F-C1FAA3E694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BANKS LOUIE</c:v>
              </c:pt>
              <c:pt idx="1">
                <c:v>CLASSEY ELEANOR</c:v>
              </c:pt>
              <c:pt idx="2">
                <c:v>SAKALLIS ANDREW</c:v>
              </c:pt>
              <c:pt idx="3">
                <c:v>TIWARI SURYA</c:v>
              </c:pt>
              <c:pt idx="4">
                <c:v>WINGROVE STEPHEN</c:v>
              </c:pt>
            </c:strLit>
          </c:cat>
          <c:val>
            <c:numLit>
              <c:formatCode>General</c:formatCode>
              <c:ptCount val="5"/>
              <c:pt idx="0">
                <c:v>451.72</c:v>
              </c:pt>
              <c:pt idx="1">
                <c:v>280.14999999999998</c:v>
              </c:pt>
              <c:pt idx="2">
                <c:v>240.75</c:v>
              </c:pt>
              <c:pt idx="3">
                <c:v>258.5</c:v>
              </c:pt>
              <c:pt idx="4">
                <c:v>314.29000000000002</c:v>
              </c:pt>
            </c:numLit>
          </c:val>
          <c:extLst>
            <c:ext xmlns:c16="http://schemas.microsoft.com/office/drawing/2014/chart" uri="{C3380CC4-5D6E-409C-BE32-E72D297353CC}">
              <c16:uniqueId val="{00000000-6AE7-4C16-A9F6-AD43AFE1B707}"/>
            </c:ext>
          </c:extLst>
        </c:ser>
        <c:dLbls>
          <c:showLegendKey val="0"/>
          <c:showVal val="0"/>
          <c:showCatName val="0"/>
          <c:showSerName val="0"/>
          <c:showPercent val="0"/>
          <c:showBubbleSize val="0"/>
        </c:dLbls>
        <c:gapWidth val="219"/>
        <c:overlap val="-27"/>
        <c:axId val="1237177256"/>
        <c:axId val="1237178896"/>
      </c:barChart>
      <c:catAx>
        <c:axId val="12371772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78896"/>
        <c:crosses val="autoZero"/>
        <c:auto val="1"/>
        <c:lblAlgn val="ctr"/>
        <c:lblOffset val="100"/>
        <c:noMultiLvlLbl val="0"/>
        <c:extLst>
          <c:ext xmlns:c15="http://schemas.microsoft.com/office/drawing/2012/chart" uri="{F40574EE-89B7-4290-83BB-5DA773EAF853}">
            <c15:numFmt c:formatCode="General" c:sourceLinked="1"/>
          </c:ext>
        </c:extLst>
      </c:catAx>
      <c:valAx>
        <c:axId val="1237178896"/>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772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[NST KPI Metric v3.xlsx]PivotChartTable6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r>
              <a:rPr lang="en-US" sz="1800" b="0" i="0" baseline="0">
                <a:solidFill>
                  <a:srgbClr val="009FDF"/>
                </a:solidFill>
                <a:effectLst/>
              </a:rPr>
              <a:t>Jobs Per Day</a:t>
            </a:r>
            <a:endParaRPr lang="en-GB">
              <a:solidFill>
                <a:srgbClr val="009FDF"/>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9FD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7D4-4C8B-839C-99034F749D1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7D4-4C8B-839C-99034F749D1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7D4-4C8B-839C-99034F749D1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7D4-4C8B-839C-99034F749D1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7D4-4C8B-839C-99034F749D1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7D4-4C8B-839C-99034F749D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BANKS LOUIE</c:v>
              </c:pt>
              <c:pt idx="1">
                <c:v>CLASSEY ELEANOR</c:v>
              </c:pt>
              <c:pt idx="2">
                <c:v>SAKALLIS ANDREW</c:v>
              </c:pt>
              <c:pt idx="3">
                <c:v>TIWARI SURYA</c:v>
              </c:pt>
              <c:pt idx="4">
                <c:v>WINGROVE STEPHEN</c:v>
              </c:pt>
            </c:strLit>
          </c:cat>
          <c:val>
            <c:numLit>
              <c:formatCode>General</c:formatCode>
              <c:ptCount val="5"/>
              <c:pt idx="0">
                <c:v>2.44</c:v>
              </c:pt>
              <c:pt idx="1">
                <c:v>3.26</c:v>
              </c:pt>
              <c:pt idx="2">
                <c:v>0.02</c:v>
              </c:pt>
              <c:pt idx="3">
                <c:v>3.87</c:v>
              </c:pt>
              <c:pt idx="4">
                <c:v>3.49</c:v>
              </c:pt>
            </c:numLit>
          </c:val>
          <c:extLst>
            <c:ext xmlns:c16="http://schemas.microsoft.com/office/drawing/2014/chart" uri="{C3380CC4-5D6E-409C-BE32-E72D297353CC}">
              <c16:uniqueId val="{00000000-4B92-499E-AF8C-A328640B4BE4}"/>
            </c:ext>
          </c:extLst>
        </c:ser>
        <c:dLbls>
          <c:showLegendKey val="0"/>
          <c:showVal val="0"/>
          <c:showCatName val="0"/>
          <c:showSerName val="0"/>
          <c:showPercent val="0"/>
          <c:showBubbleSize val="0"/>
        </c:dLbls>
        <c:gapWidth val="219"/>
        <c:overlap val="-27"/>
        <c:axId val="1233500352"/>
        <c:axId val="1233504616"/>
      </c:barChart>
      <c:catAx>
        <c:axId val="1233500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04616"/>
        <c:crosses val="autoZero"/>
        <c:auto val="1"/>
        <c:lblAlgn val="ctr"/>
        <c:lblOffset val="100"/>
        <c:noMultiLvlLbl val="0"/>
        <c:extLst>
          <c:ext xmlns:c15="http://schemas.microsoft.com/office/drawing/2012/chart" uri="{F40574EE-89B7-4290-83BB-5DA773EAF853}">
            <c15:numFmt c:formatCode="General" c:sourceLinked="1"/>
          </c:ext>
        </c:extLst>
      </c:catAx>
      <c:valAx>
        <c:axId val="1233504616"/>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00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[NST KPI Metric v3.xlsx]PivotChartTable7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55</xdr:col>
      <xdr:colOff>13760</xdr:colOff>
      <xdr:row>1</xdr:row>
      <xdr:rowOff>213785</xdr:rowOff>
    </xdr:from>
    <xdr:to>
      <xdr:col>63</xdr:col>
      <xdr:colOff>305859</xdr:colOff>
      <xdr:row>4</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7044400" y="312845"/>
          <a:ext cx="5290819" cy="1356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0A9B82"/>
              </a:solidFill>
            </a:rPr>
            <a:t>How a piece of String?</a:t>
          </a:r>
        </a:p>
      </xdr:txBody>
    </xdr:sp>
    <xdr:clientData/>
  </xdr:twoCellAnchor>
  <xdr:twoCellAnchor>
    <xdr:from>
      <xdr:col>55</xdr:col>
      <xdr:colOff>387511</xdr:colOff>
      <xdr:row>11</xdr:row>
      <xdr:rowOff>0</xdr:rowOff>
    </xdr:from>
    <xdr:to>
      <xdr:col>93</xdr:col>
      <xdr:colOff>0</xdr:colOff>
      <xdr:row>16</xdr:row>
      <xdr:rowOff>0</xdr:rowOff>
    </xdr:to>
    <xdr:sp macro="" textlink="">
      <xdr:nvSpPr>
        <xdr:cNvPr id="3" name="Freeform: Shape 2">
          <a:extLst>
            <a:ext uri="{FF2B5EF4-FFF2-40B4-BE49-F238E27FC236}">
              <a16:creationId xmlns:a16="http://schemas.microsoft.com/office/drawing/2014/main" id="{00000000-0008-0000-0200-000003000000}"/>
            </a:ext>
          </a:extLst>
        </xdr:cNvPr>
        <xdr:cNvSpPr/>
      </xdr:nvSpPr>
      <xdr:spPr>
        <a:xfrm>
          <a:off x="47418151" y="959273"/>
          <a:ext cx="23356409" cy="2492587"/>
        </a:xfrm>
        <a:custGeom>
          <a:avLst/>
          <a:gdLst>
            <a:gd name="connsiteX0" fmla="*/ 14655 w 13180322"/>
            <a:gd name="connsiteY0" fmla="*/ 0 h 3502324"/>
            <a:gd name="connsiteX1" fmla="*/ 2110155 w 13180322"/>
            <a:gd name="connsiteY1" fmla="*/ 3460750 h 3502324"/>
            <a:gd name="connsiteX2" fmla="*/ 13180322 w 13180322"/>
            <a:gd name="connsiteY2" fmla="*/ 2211916 h 3502324"/>
          </a:gdLst>
          <a:ahLst/>
          <a:cxnLst>
            <a:cxn ang="0">
              <a:pos x="connsiteX0" y="connsiteY0"/>
            </a:cxn>
            <a:cxn ang="0">
              <a:pos x="connsiteX1" y="connsiteY1"/>
            </a:cxn>
            <a:cxn ang="0">
              <a:pos x="connsiteX2" y="connsiteY2"/>
            </a:cxn>
          </a:cxnLst>
          <a:rect l="l" t="t" r="r" b="b"/>
          <a:pathLst>
            <a:path w="13180322" h="3502324">
              <a:moveTo>
                <a:pt x="14655" y="0"/>
              </a:moveTo>
              <a:cubicBezTo>
                <a:pt x="-34734" y="1546048"/>
                <a:pt x="-84123" y="3092097"/>
                <a:pt x="2110155" y="3460750"/>
              </a:cubicBezTo>
              <a:cubicBezTo>
                <a:pt x="4304433" y="3829403"/>
                <a:pt x="11070711" y="1608666"/>
                <a:pt x="13180322" y="2211916"/>
              </a:cubicBezTo>
            </a:path>
          </a:pathLst>
        </a:custGeom>
        <a:noFill/>
        <a:ln w="19050">
          <a:solidFill>
            <a:srgbClr val="0A9B8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87</xdr:col>
      <xdr:colOff>116418</xdr:colOff>
      <xdr:row>13</xdr:row>
      <xdr:rowOff>74084</xdr:rowOff>
    </xdr:from>
    <xdr:to>
      <xdr:col>95</xdr:col>
      <xdr:colOff>412751</xdr:colOff>
      <xdr:row>15</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9016458" y="3451860"/>
          <a:ext cx="5295053"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0A9B82"/>
              </a:solidFill>
              <a:effectLst/>
              <a:latin typeface="+mn-lt"/>
              <a:ea typeface="+mn-ea"/>
              <a:cs typeface="+mn-cs"/>
            </a:rPr>
            <a:t>A </a:t>
          </a:r>
          <a:r>
            <a:rPr lang="en-GB" sz="1100" b="1">
              <a:solidFill>
                <a:srgbClr val="0A9B82"/>
              </a:solidFill>
              <a:effectLst/>
              <a:latin typeface="+mn-lt"/>
              <a:ea typeface="+mn-ea"/>
              <a:cs typeface="+mn-cs"/>
            </a:rPr>
            <a:t>piece</a:t>
          </a:r>
          <a:r>
            <a:rPr lang="en-GB" sz="1100">
              <a:solidFill>
                <a:srgbClr val="0A9B82"/>
              </a:solidFill>
              <a:effectLst/>
              <a:latin typeface="+mn-lt"/>
              <a:ea typeface="+mn-ea"/>
              <a:cs typeface="+mn-cs"/>
            </a:rPr>
            <a:t> of </a:t>
          </a:r>
          <a:r>
            <a:rPr lang="en-GB" sz="1100" b="1">
              <a:solidFill>
                <a:srgbClr val="0A9B82"/>
              </a:solidFill>
              <a:effectLst/>
              <a:latin typeface="+mn-lt"/>
              <a:ea typeface="+mn-ea"/>
              <a:cs typeface="+mn-cs"/>
            </a:rPr>
            <a:t>string</a:t>
          </a:r>
          <a:r>
            <a:rPr lang="en-GB" sz="1100">
              <a:solidFill>
                <a:srgbClr val="0A9B82"/>
              </a:solidFill>
              <a:effectLst/>
              <a:latin typeface="+mn-lt"/>
              <a:ea typeface="+mn-ea"/>
              <a:cs typeface="+mn-cs"/>
            </a:rPr>
            <a:t> is twice as </a:t>
          </a:r>
          <a:r>
            <a:rPr lang="en-GB" sz="1100" b="1">
              <a:solidFill>
                <a:srgbClr val="0A9B82"/>
              </a:solidFill>
              <a:effectLst/>
              <a:latin typeface="+mn-lt"/>
              <a:ea typeface="+mn-ea"/>
              <a:cs typeface="+mn-cs"/>
            </a:rPr>
            <a:t>long</a:t>
          </a:r>
          <a:r>
            <a:rPr lang="en-GB" sz="1100">
              <a:solidFill>
                <a:srgbClr val="0A9B82"/>
              </a:solidFill>
              <a:effectLst/>
              <a:latin typeface="+mn-lt"/>
              <a:ea typeface="+mn-ea"/>
              <a:cs typeface="+mn-cs"/>
            </a:rPr>
            <a:t> as half its length</a:t>
          </a:r>
          <a:endParaRPr lang="en-GB" sz="1100" b="1">
            <a:solidFill>
              <a:srgbClr val="0A9B82"/>
            </a:solidFill>
          </a:endParaRPr>
        </a:p>
      </xdr:txBody>
    </xdr:sp>
    <xdr:clientData/>
  </xdr:twoCellAnchor>
  <xdr:twoCellAnchor>
    <xdr:from>
      <xdr:col>2</xdr:col>
      <xdr:colOff>695324</xdr:colOff>
      <xdr:row>0</xdr:row>
      <xdr:rowOff>9524</xdr:rowOff>
    </xdr:from>
    <xdr:to>
      <xdr:col>4</xdr:col>
      <xdr:colOff>762000</xdr:colOff>
      <xdr:row>2</xdr:row>
      <xdr:rowOff>19049</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000124" y="9524"/>
          <a:ext cx="33909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bg1"/>
              </a:solidFill>
            </a:rPr>
            <a:t>Team Performance</a:t>
          </a:r>
          <a:r>
            <a:rPr lang="en-GB" sz="2000" baseline="0">
              <a:solidFill>
                <a:schemeClr val="bg1"/>
              </a:solidFill>
            </a:rPr>
            <a:t> </a:t>
          </a:r>
          <a:r>
            <a:rPr lang="en-GB" sz="2000">
              <a:solidFill>
                <a:schemeClr val="bg1"/>
              </a:solidFill>
            </a:rPr>
            <a:t>Scorecard</a:t>
          </a:r>
        </a:p>
      </xdr:txBody>
    </xdr:sp>
    <xdr:clientData/>
  </xdr:twoCellAnchor>
  <xdr:twoCellAnchor>
    <xdr:from>
      <xdr:col>2</xdr:col>
      <xdr:colOff>723900</xdr:colOff>
      <xdr:row>1</xdr:row>
      <xdr:rowOff>104774</xdr:rowOff>
    </xdr:from>
    <xdr:to>
      <xdr:col>3</xdr:col>
      <xdr:colOff>1209676</xdr:colOff>
      <xdr:row>3</xdr:row>
      <xdr:rowOff>9525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028700" y="266699"/>
          <a:ext cx="231457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In-Confidence for Line Managers.</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2</xdr:row>
      <xdr:rowOff>11853</xdr:rowOff>
    </xdr:from>
    <xdr:to>
      <xdr:col>0</xdr:col>
      <xdr:colOff>1402079</xdr:colOff>
      <xdr:row>15</xdr:row>
      <xdr:rowOff>48895</xdr:rowOff>
    </xdr:to>
    <mc:AlternateContent xmlns:mc="http://schemas.openxmlformats.org/markup-compatibility/2006" xmlns:sle15="http://schemas.microsoft.com/office/drawing/2012/slicer">
      <mc:Choice Requires="sle15">
        <xdr:graphicFrame macro="">
          <xdr:nvGraphicFramePr>
            <xdr:cNvPr id="4" name="Line_Manager_Name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Line_Manager_Name 3"/>
            </a:graphicData>
          </a:graphic>
        </xdr:graphicFrame>
      </mc:Choice>
      <mc:Fallback xmlns="">
        <xdr:sp macro="" textlink="">
          <xdr:nvSpPr>
            <xdr:cNvPr id="0" name=""/>
            <xdr:cNvSpPr>
              <a:spLocks noTextEdit="1"/>
            </xdr:cNvSpPr>
          </xdr:nvSpPr>
          <xdr:spPr>
            <a:xfrm>
              <a:off x="76200" y="850053"/>
              <a:ext cx="1325879"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38100</xdr:colOff>
      <xdr:row>0</xdr:row>
      <xdr:rowOff>563881</xdr:rowOff>
    </xdr:from>
    <xdr:to>
      <xdr:col>1</xdr:col>
      <xdr:colOff>0</xdr:colOff>
      <xdr:row>13</xdr:row>
      <xdr:rowOff>22861</xdr:rowOff>
    </xdr:to>
    <mc:AlternateContent xmlns:mc="http://schemas.openxmlformats.org/markup-compatibility/2006" xmlns:sle15="http://schemas.microsoft.com/office/drawing/2012/slicer">
      <mc:Choice Requires="sle15">
        <xdr:graphicFrame macro="">
          <xdr:nvGraphicFramePr>
            <xdr:cNvPr id="7" name="Line_Manager_Name 12">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Line_Manager_Name 12"/>
            </a:graphicData>
          </a:graphic>
        </xdr:graphicFrame>
      </mc:Choice>
      <mc:Fallback xmlns="">
        <xdr:sp macro="" textlink="">
          <xdr:nvSpPr>
            <xdr:cNvPr id="0" name=""/>
            <xdr:cNvSpPr>
              <a:spLocks noTextEdit="1"/>
            </xdr:cNvSpPr>
          </xdr:nvSpPr>
          <xdr:spPr>
            <a:xfrm>
              <a:off x="38100" y="563881"/>
              <a:ext cx="1066800" cy="222504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2</xdr:row>
      <xdr:rowOff>5926</xdr:rowOff>
    </xdr:from>
    <xdr:to>
      <xdr:col>2</xdr:col>
      <xdr:colOff>0</xdr:colOff>
      <xdr:row>15</xdr:row>
      <xdr:rowOff>51434</xdr:rowOff>
    </xdr:to>
    <mc:AlternateContent xmlns:mc="http://schemas.openxmlformats.org/markup-compatibility/2006" xmlns:sle15="http://schemas.microsoft.com/office/drawing/2012/slicer">
      <mc:Choice Requires="sle15">
        <xdr:graphicFrame macro="">
          <xdr:nvGraphicFramePr>
            <xdr:cNvPr id="7" name="Line_Manager_Name 1">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Line_Manager_Name 1"/>
            </a:graphicData>
          </a:graphic>
        </xdr:graphicFrame>
      </mc:Choice>
      <mc:Fallback xmlns="">
        <xdr:sp macro="" textlink="">
          <xdr:nvSpPr>
            <xdr:cNvPr id="0" name=""/>
            <xdr:cNvSpPr>
              <a:spLocks noTextEdit="1"/>
            </xdr:cNvSpPr>
          </xdr:nvSpPr>
          <xdr:spPr>
            <a:xfrm>
              <a:off x="0" y="844126"/>
              <a:ext cx="1532467"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1</xdr:row>
      <xdr:rowOff>175260</xdr:rowOff>
    </xdr:from>
    <xdr:to>
      <xdr:col>2</xdr:col>
      <xdr:colOff>30480</xdr:colOff>
      <xdr:row>15</xdr:row>
      <xdr:rowOff>81915</xdr:rowOff>
    </xdr:to>
    <mc:AlternateContent xmlns:mc="http://schemas.openxmlformats.org/markup-compatibility/2006" xmlns:sle15="http://schemas.microsoft.com/office/drawing/2012/slicer">
      <mc:Choice Requires="sle15">
        <xdr:graphicFrame macro="">
          <xdr:nvGraphicFramePr>
            <xdr:cNvPr id="7" name="Line_Manager_Name 9">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Line_Manager_Name 9"/>
            </a:graphicData>
          </a:graphic>
        </xdr:graphicFrame>
      </mc:Choice>
      <mc:Fallback xmlns="">
        <xdr:sp macro="" textlink="">
          <xdr:nvSpPr>
            <xdr:cNvPr id="0" name=""/>
            <xdr:cNvSpPr>
              <a:spLocks noTextEdit="1"/>
            </xdr:cNvSpPr>
          </xdr:nvSpPr>
          <xdr:spPr>
            <a:xfrm>
              <a:off x="30480" y="822960"/>
              <a:ext cx="12954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1</xdr:row>
      <xdr:rowOff>152400</xdr:rowOff>
    </xdr:from>
    <xdr:to>
      <xdr:col>2</xdr:col>
      <xdr:colOff>0</xdr:colOff>
      <xdr:row>15</xdr:row>
      <xdr:rowOff>59055</xdr:rowOff>
    </xdr:to>
    <mc:AlternateContent xmlns:mc="http://schemas.openxmlformats.org/markup-compatibility/2006" xmlns:sle15="http://schemas.microsoft.com/office/drawing/2012/slicer">
      <mc:Choice Requires="sle15">
        <xdr:graphicFrame macro="">
          <xdr:nvGraphicFramePr>
            <xdr:cNvPr id="7" name="Line_Manager_Name 10">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Line_Manager_Name 10"/>
            </a:graphicData>
          </a:graphic>
        </xdr:graphicFrame>
      </mc:Choice>
      <mc:Fallback xmlns="">
        <xdr:sp macro="" textlink="">
          <xdr:nvSpPr>
            <xdr:cNvPr id="0" name=""/>
            <xdr:cNvSpPr>
              <a:spLocks noTextEdit="1"/>
            </xdr:cNvSpPr>
          </xdr:nvSpPr>
          <xdr:spPr>
            <a:xfrm>
              <a:off x="0" y="800100"/>
              <a:ext cx="132588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2</xdr:row>
      <xdr:rowOff>0</xdr:rowOff>
    </xdr:from>
    <xdr:to>
      <xdr:col>1</xdr:col>
      <xdr:colOff>38100</xdr:colOff>
      <xdr:row>15</xdr:row>
      <xdr:rowOff>89535</xdr:rowOff>
    </xdr:to>
    <mc:AlternateContent xmlns:mc="http://schemas.openxmlformats.org/markup-compatibility/2006" xmlns:sle15="http://schemas.microsoft.com/office/drawing/2012/slicer">
      <mc:Choice Requires="sle15">
        <xdr:graphicFrame macro="">
          <xdr:nvGraphicFramePr>
            <xdr:cNvPr id="8" name="Line_Manager_Name">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Line_Manager_Name"/>
            </a:graphicData>
          </a:graphic>
        </xdr:graphicFrame>
      </mc:Choice>
      <mc:Fallback xmlns="">
        <xdr:sp macro="" textlink="">
          <xdr:nvSpPr>
            <xdr:cNvPr id="0" name=""/>
            <xdr:cNvSpPr>
              <a:spLocks noTextEdit="1"/>
            </xdr:cNvSpPr>
          </xdr:nvSpPr>
          <xdr:spPr>
            <a:xfrm>
              <a:off x="0" y="830580"/>
              <a:ext cx="140208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523875</xdr:colOff>
      <xdr:row>15</xdr:row>
      <xdr:rowOff>114300</xdr:rowOff>
    </xdr:from>
    <xdr:to>
      <xdr:col>10</xdr:col>
      <xdr:colOff>381000</xdr:colOff>
      <xdr:row>30</xdr:row>
      <xdr:rowOff>57150</xdr:rowOff>
    </xdr:to>
    <xdr:graphicFrame macro="">
      <xdr:nvGraphicFramePr>
        <xdr:cNvPr id="30" name="Chart 29">
          <a:extLst>
            <a:ext uri="{FF2B5EF4-FFF2-40B4-BE49-F238E27FC236}">
              <a16:creationId xmlns:a16="http://schemas.microsoft.com/office/drawing/2014/main" id="{00000000-0008-0000-0B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447675</xdr:colOff>
      <xdr:row>15</xdr:row>
      <xdr:rowOff>118110</xdr:rowOff>
    </xdr:from>
    <xdr:to>
      <xdr:col>20</xdr:col>
      <xdr:colOff>161925</xdr:colOff>
      <xdr:row>30</xdr:row>
      <xdr:rowOff>66675</xdr:rowOff>
    </xdr:to>
    <xdr:graphicFrame macro="">
      <xdr:nvGraphicFramePr>
        <xdr:cNvPr id="32" name="Chart 31">
          <a:extLst>
            <a:ext uri="{FF2B5EF4-FFF2-40B4-BE49-F238E27FC236}">
              <a16:creationId xmlns:a16="http://schemas.microsoft.com/office/drawing/2014/main" id="{00000000-0008-0000-0B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598170</xdr:colOff>
      <xdr:row>30</xdr:row>
      <xdr:rowOff>169544</xdr:rowOff>
    </xdr:from>
    <xdr:to>
      <xdr:col>10</xdr:col>
      <xdr:colOff>104775</xdr:colOff>
      <xdr:row>45</xdr:row>
      <xdr:rowOff>190499</xdr:rowOff>
    </xdr:to>
    <xdr:graphicFrame macro="">
      <xdr:nvGraphicFramePr>
        <xdr:cNvPr id="33" name="Chart 32">
          <a:extLst>
            <a:ext uri="{FF2B5EF4-FFF2-40B4-BE49-F238E27FC236}">
              <a16:creationId xmlns:a16="http://schemas.microsoft.com/office/drawing/2014/main" id="{00000000-0008-0000-0B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438149</xdr:colOff>
      <xdr:row>0</xdr:row>
      <xdr:rowOff>140970</xdr:rowOff>
    </xdr:from>
    <xdr:to>
      <xdr:col>20</xdr:col>
      <xdr:colOff>123824</xdr:colOff>
      <xdr:row>15</xdr:row>
      <xdr:rowOff>0</xdr:rowOff>
    </xdr:to>
    <xdr:graphicFrame macro="">
      <xdr:nvGraphicFramePr>
        <xdr:cNvPr id="34" name="Chart 33">
          <a:extLst>
            <a:ext uri="{FF2B5EF4-FFF2-40B4-BE49-F238E27FC236}">
              <a16:creationId xmlns:a16="http://schemas.microsoft.com/office/drawing/2014/main" id="{00000000-0008-0000-0B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474344</xdr:colOff>
      <xdr:row>0</xdr:row>
      <xdr:rowOff>125731</xdr:rowOff>
    </xdr:from>
    <xdr:to>
      <xdr:col>10</xdr:col>
      <xdr:colOff>371475</xdr:colOff>
      <xdr:row>15</xdr:row>
      <xdr:rowOff>9525</xdr:rowOff>
    </xdr:to>
    <xdr:graphicFrame macro="">
      <xdr:nvGraphicFramePr>
        <xdr:cNvPr id="35" name="Chart 34">
          <a:extLst>
            <a:ext uri="{FF2B5EF4-FFF2-40B4-BE49-F238E27FC236}">
              <a16:creationId xmlns:a16="http://schemas.microsoft.com/office/drawing/2014/main" id="{00000000-0008-0000-0B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hameswater.sharepoint.com/sites/BIT-BusinessInsightsTeam/Shared%20Documents/General/Projects/NST%20Performance/25%20MyPatc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Ceased"/>
      <sheetName val="CU"/>
      <sheetName val="Re_Rep"/>
      <sheetName val="MI_data"/>
      <sheetName val="SI_data"/>
      <sheetName val="SEOM Support"/>
      <sheetName val="MyPatch All"/>
      <sheetName val="MyPatch Overview (old)"/>
      <sheetName val="Score"/>
      <sheetName val="MyPatch Overview"/>
      <sheetName val="New_People"/>
      <sheetName val="Assist_GM"/>
      <sheetName val="REPAIR TAILS"/>
      <sheetName val="Admin Page"/>
      <sheetName val="BVK5_PEOPLE_FILE"/>
      <sheetName val="Dates_REF"/>
      <sheetName val="Logsheets"/>
      <sheetName val="Assists"/>
      <sheetName val="CSAT_Compliance"/>
      <sheetName val="NA_ProveIt"/>
      <sheetName val="Mandatory_Training"/>
      <sheetName val="Duty_of_Care"/>
      <sheetName val="Missed_Appointments"/>
      <sheetName val="ELF"/>
      <sheetName val="Repeats"/>
      <sheetName val="Testing"/>
      <sheetName val="Testing2"/>
      <sheetName val="Success_Rate"/>
      <sheetName val="Care_Level"/>
      <sheetName val="Sheet12"/>
      <sheetName val="Template &amp; Branding"/>
      <sheetName val="25 MyPatch"/>
    </sheetNames>
    <sheetDataSet>
      <sheetData sheetId="0"/>
      <sheetData sheetId="1"/>
      <sheetData sheetId="2"/>
      <sheetData sheetId="3"/>
      <sheetData sheetId="4"/>
      <sheetData sheetId="5"/>
      <sheetData sheetId="6"/>
      <sheetData sheetId="7"/>
      <sheetData sheetId="8"/>
      <sheetData sheetId="9"/>
      <sheetData sheetId="10">
        <row r="7">
          <cell r="B7" t="str">
            <v>Hello ,</v>
          </cell>
        </row>
      </sheetData>
      <sheetData sheetId="11">
        <row r="1">
          <cell r="N1" t="str">
            <v>PATCH</v>
          </cell>
        </row>
      </sheetData>
      <sheetData sheetId="12"/>
      <sheetData sheetId="13"/>
      <sheetData sheetId="14">
        <row r="11">
          <cell r="K11" t="str">
            <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Template%20Rough.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Obianwu" refreshedDate="45096.665665393521" createdVersion="8" refreshedVersion="8" minRefreshableVersion="3" recordCount="6" xr:uid="{04B9D072-416C-470B-833E-CEB6231A2604}">
  <cacheSource type="worksheet">
    <worksheetSource ref="A1:Y7" sheet="Line MGR Latest" r:id="rId2"/>
  </cacheSource>
  <cacheFields count="25">
    <cacheField name="Line_Mgr_No" numFmtId="0">
      <sharedItems containsSemiMixedTypes="0" containsString="0" containsNumber="1" containsInteger="1" minValue="12001711" maxValue="12012441"/>
    </cacheField>
    <cacheField name="Line_Manager_Name" numFmtId="0">
      <sharedItems count="6">
        <s v="SAKALLIS ANDREW"/>
        <s v="CLASSEY ELEANOR"/>
        <s v="BANKS LOUIE"/>
        <s v="WINGROVE STEPHEN"/>
        <s v="TIWARI SURYA"/>
        <s v="BAXTER SEAN"/>
      </sharedItems>
    </cacheField>
    <cacheField name="opr_operation_number_work_centre_text" numFmtId="0">
      <sharedItems/>
    </cacheField>
    <cacheField name="Jobs_per_Day" numFmtId="0">
      <sharedItems containsSemiMixedTypes="0" containsString="0" containsNumber="1" minValue="2.44" maxValue="4.0199999999999996"/>
    </cacheField>
    <cacheField name="AvailabilityPercentNoCRP" numFmtId="10">
      <sharedItems containsSemiMixedTypes="0" containsString="0" containsNumber="1" minValue="0.61680000000000001" maxValue="0.90080000000000005"/>
    </cacheField>
    <cacheField name="AvailableHoursIncBankOver" numFmtId="0">
      <sharedItems containsSemiMixedTypes="0" containsString="0" containsNumber="1" minValue="1242.97" maxValue="2407.1999999999998"/>
    </cacheField>
    <cacheField name="COMP_Hours" numFmtId="0">
      <sharedItems containsSemiMixedTypes="0" containsString="0" containsNumber="1" minValue="3654.75" maxValue="7788" count="6">
        <n v="3654.75"/>
        <n v="4438.5"/>
        <n v="4092"/>
        <n v="7788"/>
        <n v="5181"/>
        <n v="5783.25"/>
      </sharedItems>
    </cacheField>
    <cacheField name="UNCO_Hours" numFmtId="0">
      <sharedItems containsSemiMixedTypes="0" containsString="0" containsNumber="1" minValue="57.75" maxValue="387.75"/>
    </cacheField>
    <cacheField name="Spanner_Efficiency" numFmtId="10">
      <sharedItems containsSemiMixedTypes="0" containsString="0" containsNumber="1" minValue="0.82220000000000004" maxValue="1.1113"/>
    </cacheField>
    <cacheField name="COMP" numFmtId="0">
      <sharedItems containsSemiMixedTypes="0" containsString="0" containsNumber="1" containsInteger="1" minValue="443" maxValue="944"/>
    </cacheField>
    <cacheField name="UNCO" numFmtId="0">
      <sharedItems containsSemiMixedTypes="0" containsString="0" containsNumber="1" containsInteger="1" minValue="7" maxValue="47"/>
    </cacheField>
    <cacheField name="ASTO" numFmtId="0">
      <sharedItems containsSemiMixedTypes="0" containsString="0" containsNumber="1" containsInteger="1" minValue="65" maxValue="152"/>
    </cacheField>
    <cacheField name="Aborts" numFmtId="0">
      <sharedItems containsSemiMixedTypes="0" containsString="0" containsNumber="1" containsInteger="1" minValue="0" maxValue="0"/>
    </cacheField>
    <cacheField name="avg_start_first_task" numFmtId="20">
      <sharedItems containsSemiMixedTypes="0" containsNonDate="0" containsDate="1" containsString="0" minDate="1899-12-30T02:13:00" maxDate="1899-12-30T07:08:00"/>
    </cacheField>
    <cacheField name="avg_end_first_task" numFmtId="20">
      <sharedItems containsSemiMixedTypes="0" containsNonDate="0" containsDate="1" containsString="0" minDate="1899-12-30T09:42:00" maxDate="1899-12-30T15:03:00"/>
    </cacheField>
    <cacheField name="avg_start_last_task" numFmtId="20">
      <sharedItems containsSemiMixedTypes="0" containsNonDate="0" containsDate="1" containsString="0" minDate="1899-12-30T10:10:00" maxDate="1899-12-30T15:19:00"/>
    </cacheField>
    <cacheField name="avg_end_last_task" numFmtId="20">
      <sharedItems containsSemiMixedTypes="0" containsNonDate="0" containsDate="1" containsString="0" minDate="1899-12-30T20:09:00" maxDate="1899-12-30T22:20:00"/>
    </cacheField>
    <cacheField name="productive_time" numFmtId="20">
      <sharedItems containsSemiMixedTypes="0" containsNonDate="0" containsDate="1" containsString="0" minDate="1902-09-29T07:12:00" maxDate="1904-09-19T04:04:48"/>
    </cacheField>
    <cacheField name="utilisation" numFmtId="0">
      <sharedItems containsSemiMixedTypes="0" containsString="0" containsNumber="1" minValue="0.68389999999999995" maxValue="1"/>
    </cacheField>
    <cacheField name="Overtime" numFmtId="0">
      <sharedItems containsSemiMixedTypes="0" containsString="0" containsNumber="1" minValue="60" maxValue="280.89999999999998"/>
    </cacheField>
    <cacheField name="bankedhours" numFmtId="0">
      <sharedItems containsSemiMixedTypes="0" containsString="0" containsNumber="1" minValue="125.73" maxValue="437.92"/>
    </cacheField>
    <cacheField name="CRP" numFmtId="0">
      <sharedItems containsSemiMixedTypes="0" containsString="0" containsNumber="1" minValue="79.25" maxValue="249.25"/>
    </cacheField>
    <cacheField name="core" numFmtId="0">
      <sharedItems containsSemiMixedTypes="0" containsString="0" containsNumber="1" minValue="1492" maxValue="2373"/>
    </cacheField>
    <cacheField name="business" numFmtId="0">
      <sharedItems containsSemiMixedTypes="0" containsString="0" containsNumber="1" minValue="102.35" maxValue="500.1"/>
    </cacheField>
    <cacheField name="personal" numFmtId="0">
      <sharedItems containsSemiMixedTypes="0" containsString="0" containsNumber="1" minValue="48" maxValue="358.5"/>
    </cacheField>
  </cacheFields>
  <extLst>
    <ext xmlns:x14="http://schemas.microsoft.com/office/spreadsheetml/2009/9/main" uri="{725AE2AE-9491-48be-B2B4-4EB974FC3084}">
      <x14:pivotCacheDefinition pivotCacheId="7063244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Obianwu" refreshedDate="45208.643940509261" backgroundQuery="1" createdVersion="8" refreshedVersion="8" minRefreshableVersion="3" recordCount="0" supportSubquery="1" supportAdvancedDrill="1" xr:uid="{8776573C-1437-46C1-A550-9B5F139421BA}">
  <cacheSource type="external" connectionId="5">
    <extLst>
      <ext xmlns:x14="http://schemas.microsoft.com/office/spreadsheetml/2009/9/main" uri="{F057638F-6D5F-4e77-A914-E7F072B9BCA8}">
        <x14:sourceConnection name="ThisWorkbookDataModel"/>
      </ext>
    </extLst>
  </cacheSource>
  <cacheFields count="2">
    <cacheField name="[Line_MGR].[Line_Manager_Name].[Line_Manager_Name]" caption="Line_Manager_Name" numFmtId="0" hierarchy="1" level="1">
      <sharedItems count="5">
        <s v="BANKS LOUIE"/>
        <s v="CLASSEY ELEANOR"/>
        <s v="SAKALLIS ANDREW"/>
        <s v="TIWARI SURYA"/>
        <s v="WINGROVE STEPHEN"/>
      </sharedItems>
    </cacheField>
    <cacheField name="[Measures].[Sum of Jobs_per_Day]" caption="Sum of Jobs_per_Day" numFmtId="0" hierarchy="123" level="32767"/>
  </cacheFields>
  <cacheHierarchies count="128">
    <cacheHierarchy uniqueName="[Line_MGR].[Line_Mgr_No]" caption="Line_Mgr_No" attribute="1" defaultMemberUniqueName="[Line_MGR].[Line_Mgr_No].[All]" allUniqueName="[Line_MGR].[Line_Mgr_No].[All]" dimensionUniqueName="[Line_MGR]" displayFolder="" count="0" memberValueDatatype="20" unbalanced="0"/>
    <cacheHierarchy uniqueName="[Line_MGR].[Line_Manager_Name]" caption="Line_Manager_Name" attribute="1" defaultMemberUniqueName="[Line_MGR].[Line_Manager_Name].[All]" allUniqueName="[Line_MGR].[Line_Manager_Name].[All]" dimensionUniqueName="[Line_MGR]" displayFolder="" count="2" memberValueDatatype="130" unbalanced="0">
      <fieldsUsage count="2">
        <fieldUsage x="-1"/>
        <fieldUsage x="0"/>
      </fieldsUsage>
    </cacheHierarchy>
    <cacheHierarchy uniqueName="[Line_MGR].[opr_operation_number_work_centre_text]" caption="opr_operation_number_work_centre_text" attribute="1" defaultMemberUniqueName="[Line_MGR].[opr_operation_number_work_centre_text].[All]" allUniqueName="[Line_MGR].[opr_operation_number_work_centre_text].[All]" dimensionUniqueName="[Line_MGR]" displayFolder="" count="0" memberValueDatatype="130" unbalanced="0"/>
    <cacheHierarchy uniqueName="[Line_MGR].[Jobs_per_Day]" caption="Jobs_per_Day" attribute="1" defaultMemberUniqueName="[Line_MGR].[Jobs_per_Day].[All]" allUniqueName="[Line_MGR].[Jobs_per_Day].[All]" dimensionUniqueName="[Line_MGR]" displayFolder="" count="0" memberValueDatatype="5" unbalanced="0"/>
    <cacheHierarchy uniqueName="[Line_MGR].[AvailabilityPercentNoCRP]" caption="AvailabilityPercentNoCRP" attribute="1" defaultMemberUniqueName="[Line_MGR].[AvailabilityPercentNoCRP].[All]" allUniqueName="[Line_MGR].[AvailabilityPercentNoCRP].[All]" dimensionUniqueName="[Line_MGR]" displayFolder="" count="0" memberValueDatatype="5" unbalanced="0"/>
    <cacheHierarchy uniqueName="[Line_MGR].[AvailableHoursIncBankOver]" caption="AvailableHoursIncBankOver" attribute="1" defaultMemberUniqueName="[Line_MGR].[AvailableHoursIncBankOver].[All]" allUniqueName="[Line_MGR].[AvailableHoursIncBankOver].[All]" dimensionUniqueName="[Line_MGR]" displayFolder="" count="0" memberValueDatatype="5" unbalanced="0"/>
    <cacheHierarchy uniqueName="[Line_MGR].[Spanner_Efficiency]" caption="Spanner_Efficiency" attribute="1" defaultMemberUniqueName="[Line_MGR].[Spanner_Efficiency].[All]" allUniqueName="[Line_MGR].[Spanner_Efficiency].[All]" dimensionUniqueName="[Line_MGR]" displayFolder="" count="0" memberValueDatatype="5" unbalanced="0"/>
    <cacheHierarchy uniqueName="[Line_MGR].[COMP]" caption="COMP" attribute="1" defaultMemberUniqueName="[Line_MGR].[COMP].[All]" allUniqueName="[Line_MGR].[COMP].[All]" dimensionUniqueName="[Line_MGR]" displayFolder="" count="0" memberValueDatatype="20" unbalanced="0"/>
    <cacheHierarchy uniqueName="[Line_MGR].[PercentageCOMP]" caption="PercentageCOMP" attribute="1" defaultMemberUniqueName="[Line_MGR].[PercentageCOMP].[All]" allUniqueName="[Line_MGR].[PercentageCOMP].[All]" dimensionUniqueName="[Line_MGR]" displayFolder="" count="0" memberValueDatatype="5" unbalanced="0"/>
    <cacheHierarchy uniqueName="[Line_MGR].[UNCO]" caption="UNCO" attribute="1" defaultMemberUniqueName="[Line_MGR].[UNCO].[All]" allUniqueName="[Line_MGR].[UNCO].[All]" dimensionUniqueName="[Line_MGR]" displayFolder="" count="0" memberValueDatatype="20" unbalanced="0"/>
    <cacheHierarchy uniqueName="[Line_MGR].[PercentageUNCO]" caption="PercentageUNCO" attribute="1" defaultMemberUniqueName="[Line_MGR].[PercentageUNCO].[All]" allUniqueName="[Line_MGR].[PercentageUNCO].[All]" dimensionUniqueName="[Line_MGR]" displayFolder="" count="0" memberValueDatatype="5" unbalanced="0"/>
    <cacheHierarchy uniqueName="[Line_MGR].[ASTO]" caption="ASTO" attribute="1" defaultMemberUniqueName="[Line_MGR].[ASTO].[All]" allUniqueName="[Line_MGR].[ASTO].[All]" dimensionUniqueName="[Line_MGR]" displayFolder="" count="0" memberValueDatatype="20" unbalanced="0"/>
    <cacheHierarchy uniqueName="[Line_MGR].[PercentageASTO]" caption="PercentageASTO" attribute="1" defaultMemberUniqueName="[Line_MGR].[PercentageASTO].[All]" allUniqueName="[Line_MGR].[PercentageASTO].[All]" dimensionUniqueName="[Line_MGR]" displayFolder="" count="0" memberValueDatatype="5" unbalanced="0"/>
    <cacheHierarchy uniqueName="[Line_MGR].[avg_start_first_task]" caption="avg_start_first_task" attribute="1" time="1" defaultMemberUniqueName="[Line_MGR].[avg_start_first_task].[All]" allUniqueName="[Line_MGR].[avg_start_first_task].[All]" dimensionUniqueName="[Line_MGR]" displayFolder="" count="0" memberValueDatatype="7" unbalanced="0"/>
    <cacheHierarchy uniqueName="[Line_MGR].[avg_end_first_task]" caption="avg_end_first_task" attribute="1" time="1" defaultMemberUniqueName="[Line_MGR].[avg_end_first_task].[All]" allUniqueName="[Line_MGR].[avg_end_first_task].[All]" dimensionUniqueName="[Line_MGR]" displayFolder="" count="0" memberValueDatatype="7" unbalanced="0"/>
    <cacheHierarchy uniqueName="[Line_MGR].[avg_start_last_task]" caption="avg_start_last_task" attribute="1" time="1" defaultMemberUniqueName="[Line_MGR].[avg_start_last_task].[All]" allUniqueName="[Line_MGR].[avg_start_last_task].[All]" dimensionUniqueName="[Line_MGR]" displayFolder="" count="0" memberValueDatatype="7" unbalanced="0"/>
    <cacheHierarchy uniqueName="[Line_MGR].[avg_end_last_task]" caption="avg_end_last_task" attribute="1" time="1" defaultMemberUniqueName="[Line_MGR].[avg_end_last_task].[All]" allUniqueName="[Line_MGR].[avg_end_last_task].[All]" dimensionUniqueName="[Line_MGR]" displayFolder="" count="0" memberValueDatatype="7" unbalanced="0"/>
    <cacheHierarchy uniqueName="[Line_MGR].[productive_time]" caption="productive_time" attribute="1" defaultMemberUniqueName="[Line_MGR].[productive_time].[All]" allUniqueName="[Line_MGR].[productive_time].[All]" dimensionUniqueName="[Line_MGR]" displayFolder="" count="0" memberValueDatatype="5" unbalanced="0"/>
    <cacheHierarchy uniqueName="[Line_MGR].[utilisation]" caption="utilisation" attribute="1" defaultMemberUniqueName="[Line_MGR].[utilisation].[All]" allUniqueName="[Line_MGR].[utilisation].[All]" dimensionUniqueName="[Line_MGR]" displayFolder="" count="0" memberValueDatatype="5" unbalanced="0"/>
    <cacheHierarchy uniqueName="[Line_MGR].[Overtime]" caption="Overtime" attribute="1" defaultMemberUniqueName="[Line_MGR].[Overtime].[All]" allUniqueName="[Line_MGR].[Overtime].[All]" dimensionUniqueName="[Line_MGR]" displayFolder="" count="0" memberValueDatatype="5" unbalanced="0"/>
    <cacheHierarchy uniqueName="[Line_MGR].[CRP]" caption="CRP" attribute="1" defaultMemberUniqueName="[Line_MGR].[CRP].[All]" allUniqueName="[Line_MGR].[CRP].[All]" dimensionUniqueName="[Line_MGR]" displayFolder="" count="0" memberValueDatatype="5" unbalanced="0"/>
    <cacheHierarchy uniqueName="[Range].[Line_Mgr_No]" caption="Line_Mgr_No" attribute="1" defaultMemberUniqueName="[Range].[Line_Mgr_No].[All]" allUniqueName="[Range].[Line_Mgr_No].[All]" dimensionUniqueName="[Range]" displayFolder="" count="0" memberValueDatatype="20" unbalanced="0"/>
    <cacheHierarchy uniqueName="[Range].[Line_Manager_Name]" caption="Line_Manager_Name" attribute="1" defaultMemberUniqueName="[Range].[Line_Manager_Name].[All]" allUniqueName="[Range].[Line_Manager_Name].[All]" dimensionUniqueName="[Range]" displayFolder="" count="0" memberValueDatatype="130" unbalanced="0"/>
    <cacheHierarchy uniqueName="[Range].[opr_operation_number_work_centre_text]" caption="opr_operation_number_work_centre_text" attribute="1" defaultMemberUniqueName="[Range].[opr_operation_number_work_centre_text].[All]" allUniqueName="[Range].[opr_operation_number_work_centre_text].[All]" dimensionUniqueName="[Range]" displayFolder="" count="0" memberValueDatatype="130" unbalanced="0"/>
    <cacheHierarchy uniqueName="[Range].[Jobs_per_Day]" caption="Jobs_per_Day" attribute="1" defaultMemberUniqueName="[Range].[Jobs_per_Day].[All]" allUniqueName="[Range].[Jobs_per_Day].[All]" dimensionUniqueName="[Range]" displayFolder="" count="0" memberValueDatatype="5" unbalanced="0"/>
    <cacheHierarchy uniqueName="[Range].[AvailabilityPercentNoCRP]" caption="AvailabilityPercentNoCRP" attribute="1" defaultMemberUniqueName="[Range].[AvailabilityPercentNoCRP].[All]" allUniqueName="[Range].[AvailabilityPercentNoCRP].[All]" dimensionUniqueName="[Range]" displayFolder="" count="0" memberValueDatatype="5" unbalanced="0"/>
    <cacheHierarchy uniqueName="[Range].[AvailableHoursIncBankOver]" caption="AvailableHoursIncBankOver" attribute="1" defaultMemberUniqueName="[Range].[AvailableHoursIncBankOver].[All]" allUniqueName="[Range].[AvailableHoursIncBankOver].[All]" dimensionUniqueName="[Range]" displayFolder="" count="0" memberValueDatatype="5" unbalanced="0"/>
    <cacheHierarchy uniqueName="[Range].[Spanner_Efficiency]" caption="Spanner_Efficiency" attribute="1" defaultMemberUniqueName="[Range].[Spanner_Efficiency].[All]" allUniqueName="[Range].[Spanner_Efficiency].[All]" dimensionUniqueName="[Range]" displayFolder="" count="0" memberValueDatatype="5" unbalanced="0"/>
    <cacheHierarchy uniqueName="[Range].[COMP]" caption="COMP" attribute="1" defaultMemberUniqueName="[Range].[COMP].[All]" allUniqueName="[Range].[COMP].[All]" dimensionUniqueName="[Range]" displayFolder="" count="0" memberValueDatatype="20" unbalanced="0"/>
    <cacheHierarchy uniqueName="[Range].[PercentageCOMP]" caption="PercentageCOMP" attribute="1" defaultMemberUniqueName="[Range].[PercentageCOMP].[All]" allUniqueName="[Range].[PercentageCOMP].[All]" dimensionUniqueName="[Range]" displayFolder="" count="0" memberValueDatatype="5" unbalanced="0"/>
    <cacheHierarchy uniqueName="[Range].[UNCO]" caption="UNCO" attribute="1" defaultMemberUniqueName="[Range].[UNCO].[All]" allUniqueName="[Range].[UNCO].[All]" dimensionUniqueName="[Range]" displayFolder="" count="0" memberValueDatatype="20" unbalanced="0"/>
    <cacheHierarchy uniqueName="[Range].[PercentageUNCO]" caption="PercentageUNCO" attribute="1" defaultMemberUniqueName="[Range].[PercentageUNCO].[All]" allUniqueName="[Range].[PercentageUNCO].[All]" dimensionUniqueName="[Range]" displayFolder="" count="0" memberValueDatatype="5" unbalanced="0"/>
    <cacheHierarchy uniqueName="[Range].[ASTO]" caption="ASTO" attribute="1" defaultMemberUniqueName="[Range].[ASTO].[All]" allUniqueName="[Range].[ASTO].[All]" dimensionUniqueName="[Range]" displayFolder="" count="0" memberValueDatatype="20" unbalanced="0"/>
    <cacheHierarchy uniqueName="[Range].[PercentageASTO]" caption="PercentageASTO" attribute="1" defaultMemberUniqueName="[Range].[PercentageASTO].[All]" allUniqueName="[Range].[PercentageASTO].[All]" dimensionUniqueName="[Range]" displayFolder="" count="0" memberValueDatatype="5" unbalanced="0"/>
    <cacheHierarchy uniqueName="[Range].[avg_start_first_task]" caption="avg_start_first_task" attribute="1" time="1" defaultMemberUniqueName="[Range].[avg_start_first_task].[All]" allUniqueName="[Range].[avg_start_first_task].[All]" dimensionUniqueName="[Range]" displayFolder="" count="0" memberValueDatatype="7" unbalanced="0"/>
    <cacheHierarchy uniqueName="[Range].[avg_end_first_task]" caption="avg_end_first_task" attribute="1" time="1" defaultMemberUniqueName="[Range].[avg_end_first_task].[All]" allUniqueName="[Range].[avg_end_first_task].[All]" dimensionUniqueName="[Range]" displayFolder="" count="0" memberValueDatatype="7" unbalanced="0"/>
    <cacheHierarchy uniqueName="[Range].[avg_start_last_task]" caption="avg_start_last_task" attribute="1" time="1" defaultMemberUniqueName="[Range].[avg_start_last_task].[All]" allUniqueName="[Range].[avg_start_last_task].[All]" dimensionUniqueName="[Range]" displayFolder="" count="0" memberValueDatatype="7" unbalanced="0"/>
    <cacheHierarchy uniqueName="[Range].[avg_end_last_task]" caption="avg_end_last_task" attribute="1" time="1" defaultMemberUniqueName="[Range].[avg_end_last_task].[All]" allUniqueName="[Range].[avg_end_last_task].[All]" dimensionUniqueName="[Range]" displayFolder="" count="0" memberValueDatatype="7" unbalanced="0"/>
    <cacheHierarchy uniqueName="[Range].[productive_time]" caption="productive_time" attribute="1" defaultMemberUniqueName="[Range].[productive_time].[All]" allUniqueName="[Range].[productive_time].[All]" dimensionUniqueName="[Range]" displayFolder="" count="0" memberValueDatatype="5" unbalanced="0"/>
    <cacheHierarchy uniqueName="[Range].[utilisation]" caption="utilisation" attribute="1" defaultMemberUniqueName="[Range].[utilisation].[All]" allUniqueName="[Range].[utilisation].[All]" dimensionUniqueName="[Range]" displayFolder="" count="0" memberValueDatatype="5" unbalanced="0"/>
    <cacheHierarchy uniqueName="[Range].[Overtime]" caption="Overtime" attribute="1" defaultMemberUniqueName="[Range].[Overtime].[All]" allUniqueName="[Range].[Overtime].[All]" dimensionUniqueName="[Range]" displayFolder="" count="0" memberValueDatatype="5" unbalanced="0"/>
    <cacheHierarchy uniqueName="[Range].[CRP]" caption="CRP" attribute="1" defaultMemberUniqueName="[Range].[CRP].[All]" allUniqueName="[Range].[CRP].[All]" dimensionUniqueName="[Range]" displayFolder="" count="0" memberValueDatatype="5" unbalanced="0"/>
    <cacheHierarchy uniqueName="[Score].[Metrics]" caption="Metrics" attribute="1" defaultMemberUniqueName="[Score].[Metrics].[All]" allUniqueName="[Score].[Metrics].[All]" dimensionUniqueName="[Score]" displayFolder="" count="0" memberValueDatatype="130" unbalanced="0"/>
    <cacheHierarchy uniqueName="[Score].[Latest Month]" caption="Latest Month" attribute="1" defaultMemberUniqueName="[Score].[Latest Month].[All]" allUniqueName="[Score].[Latest Month].[All]" dimensionUniqueName="[Score]" displayFolder="" count="0" memberValueDatatype="130" unbalanced="0"/>
    <cacheHierarchy uniqueName="[Score].[Previous Month]" caption="Previous Month" attribute="1" defaultMemberUniqueName="[Score].[Previous Month].[All]" allUniqueName="[Score].[Previous Month].[All]" dimensionUniqueName="[Score]" displayFolder="" count="0" memberValueDatatype="130" unbalanced="0"/>
    <cacheHierarchy uniqueName="[Score].[13 Weeks]" caption="13 Weeks" attribute="1" defaultMemberUniqueName="[Score].[13 Weeks].[All]" allUniqueName="[Score].[13 Weeks].[All]" dimensionUniqueName="[Score]" displayFolder="" count="0" memberValueDatatype="130" unbalanced="0"/>
    <cacheHierarchy uniqueName="[Score].[Trend]" caption="Trend" attribute="1" defaultMemberUniqueName="[Score].[Trend].[All]" allUniqueName="[Score].[Trend].[All]" dimensionUniqueName="[Score]" displayFolder="" count="0" memberValueDatatype="130" unbalanced="0"/>
    <cacheHierarchy uniqueName="[Score].[Team Avearage Total]" caption="Team Avearage Total" attribute="1" defaultMemberUniqueName="[Score].[Team Avearage Total].[All]" allUniqueName="[Score].[Team Avearage Total].[All]" dimensionUniqueName="[Score]" displayFolder="" count="0" memberValueDatatype="130" unbalanced="0"/>
    <cacheHierarchy uniqueName="[Score].[Metric Overview]" caption="Metric Overview" attribute="1" defaultMemberUniqueName="[Score].[Metric Overview].[All]" allUniqueName="[Score].[Metric Overview].[All]" dimensionUniqueName="[Score]" displayFolder="" count="0" memberValueDatatype="130" unbalanced="0"/>
    <cacheHierarchy uniqueName="[Table1].[opr_operation_number_employee_key]" caption="opr_operation_number_employee_key" attribute="1" defaultMemberUniqueName="[Table1].[opr_operation_number_employee_key].[All]" allUniqueName="[Table1].[opr_operation_number_employee_key].[All]" dimensionUniqueName="[Table1]" displayFolder="" count="0" memberValueDatatype="20" unbalanced="0"/>
    <cacheHierarchy uniqueName="[Table1].[opr_operation_number_work_centre_text]" caption="opr_operation_number_work_centre_text" attribute="1" defaultMemberUniqueName="[Table1].[opr_operation_number_work_centre_text].[All]" allUniqueName="[Table1].[opr_operation_number_work_centre_text].[All]" dimensionUniqueName="[Table1]" displayFolder="" count="0" memberValueDatatype="130" unbalanced="0"/>
    <cacheHierarchy uniqueName="[Table1].[NST]" caption="NST" attribute="1" defaultMemberUniqueName="[Table1].[NST].[All]" allUniqueName="[Table1].[NST].[All]" dimensionUniqueName="[Table1]" displayFolder="" count="0" memberValueDatatype="130" unbalanced="0"/>
    <cacheHierarchy uniqueName="[Table1].[Line_Manager_Name]" caption="Line_Manager_Name" attribute="1" defaultMemberUniqueName="[Table1].[Line_Manager_Name].[All]" allUniqueName="[Table1].[Line_Manager_Name].[All]" dimensionUniqueName="[Table1]" displayFolder="" count="0" memberValueDatatype="130" unbalanced="0"/>
    <cacheHierarchy uniqueName="[Table1].[Jobs_per_Day]" caption="Jobs_per_Day" attribute="1" defaultMemberUniqueName="[Table1].[Jobs_per_Day].[All]" allUniqueName="[Table1].[Jobs_per_Day].[All]" dimensionUniqueName="[Table1]" displayFolder="" count="0" memberValueDatatype="5" unbalanced="0"/>
    <cacheHierarchy uniqueName="[Table1].[AvailabilityPercentNoCRP]" caption="AvailabilityPercentNoCRP" attribute="1" defaultMemberUniqueName="[Table1].[AvailabilityPercentNoCRP].[All]" allUniqueName="[Table1].[AvailabilityPercentNoCRP].[All]" dimensionUniqueName="[Table1]" displayFolder="" count="0" memberValueDatatype="5" unbalanced="0"/>
    <cacheHierarchy uniqueName="[Table1].[AvailableHoursIncBankOver]" caption="AvailableHoursIncBankOver" attribute="1" defaultMemberUniqueName="[Table1].[AvailableHoursIncBankOver].[All]" allUniqueName="[Table1].[AvailableHoursIncBankOver].[All]" dimensionUniqueName="[Table1]" displayFolder="" count="0" memberValueDatatype="5" unbalanced="0"/>
    <cacheHierarchy uniqueName="[Table1].[Spanner_Efficiency]" caption="Spanner_Efficiency" attribute="1" defaultMemberUniqueName="[Table1].[Spanner_Efficiency].[All]" allUniqueName="[Table1].[Spanner_Efficiency].[All]" dimensionUniqueName="[Table1]" displayFolder="" count="0" memberValueDatatype="5" unbalanced="0"/>
    <cacheHierarchy uniqueName="[Table1].[COMP]" caption="COMP" attribute="1" defaultMemberUniqueName="[Table1].[COMP].[All]" allUniqueName="[Table1].[COMP].[All]" dimensionUniqueName="[Table1]" displayFolder="" count="0" memberValueDatatype="20" unbalanced="0"/>
    <cacheHierarchy uniqueName="[Table1].[PercentageCOMP1]" caption="PercentageCOMP1" attribute="1" defaultMemberUniqueName="[Table1].[PercentageCOMP1].[All]" allUniqueName="[Table1].[PercentageCOMP1].[All]" dimensionUniqueName="[Table1]" displayFolder="" count="0" memberValueDatatype="5" unbalanced="0"/>
    <cacheHierarchy uniqueName="[Table1].[UNCO]" caption="UNCO" attribute="1" defaultMemberUniqueName="[Table1].[UNCO].[All]" allUniqueName="[Table1].[UNCO].[All]" dimensionUniqueName="[Table1]" displayFolder="" count="0" memberValueDatatype="20" unbalanced="0"/>
    <cacheHierarchy uniqueName="[Table1].[PercentageUNCO1]" caption="PercentageUNCO1" attribute="1" defaultMemberUniqueName="[Table1].[PercentageUNCO1].[All]" allUniqueName="[Table1].[PercentageUNCO1].[All]" dimensionUniqueName="[Table1]" displayFolder="" count="0" memberValueDatatype="5" unbalanced="0"/>
    <cacheHierarchy uniqueName="[Table1].[ASTO]" caption="ASTO" attribute="1" defaultMemberUniqueName="[Table1].[ASTO].[All]" allUniqueName="[Table1].[ASTO].[All]" dimensionUniqueName="[Table1]" displayFolder="" count="0" memberValueDatatype="20" unbalanced="0"/>
    <cacheHierarchy uniqueName="[Table1].[PercentageASTO1]" caption="PercentageASTO1" attribute="1" defaultMemberUniqueName="[Table1].[PercentageASTO1].[All]" allUniqueName="[Table1].[PercentageASTO1].[All]" dimensionUniqueName="[Table1]" displayFolder="" count="0" memberValueDatatype="5" unbalanced="0"/>
    <cacheHierarchy uniqueName="[Table1].[avg_start_first_task]" caption="avg_start_first_task" attribute="1" time="1" defaultMemberUniqueName="[Table1].[avg_start_first_task].[All]" allUniqueName="[Table1].[avg_start_first_task].[All]" dimensionUniqueName="[Table1]" displayFolder="" count="0" memberValueDatatype="7" unbalanced="0"/>
    <cacheHierarchy uniqueName="[Table1].[avg_end_first_task]" caption="avg_end_first_task" attribute="1" time="1" defaultMemberUniqueName="[Table1].[avg_end_first_task].[All]" allUniqueName="[Table1].[avg_end_first_task].[All]" dimensionUniqueName="[Table1]" displayFolder="" count="0" memberValueDatatype="7" unbalanced="0"/>
    <cacheHierarchy uniqueName="[Table1].[avg_start_last_task]" caption="avg_start_last_task" attribute="1" time="1" defaultMemberUniqueName="[Table1].[avg_start_last_task].[All]" allUniqueName="[Table1].[avg_start_last_task].[All]" dimensionUniqueName="[Table1]" displayFolder="" count="0" memberValueDatatype="7" unbalanced="0"/>
    <cacheHierarchy uniqueName="[Table1].[avg_end_last_task]" caption="avg_end_last_task" attribute="1" time="1" defaultMemberUniqueName="[Table1].[avg_end_last_task].[All]" allUniqueName="[Table1].[avg_end_last_task].[All]" dimensionUniqueName="[Table1]" displayFolder="" count="0" memberValueDatatype="7" unbalanced="0"/>
    <cacheHierarchy uniqueName="[Table1].[productive_time]" caption="productive_time" attribute="1" time="1" defaultMemberUniqueName="[Table1].[productive_time].[All]" allUniqueName="[Table1].[productive_time].[All]" dimensionUniqueName="[Table1]" displayFolder="" count="0" memberValueDatatype="7" unbalanced="0"/>
    <cacheHierarchy uniqueName="[Table1].[utilisation]" caption="utilisation" attribute="1" defaultMemberUniqueName="[Table1].[utilisation].[All]" allUniqueName="[Table1].[utilisation].[All]" dimensionUniqueName="[Table1]" displayFolder="" count="0" memberValueDatatype="5" unbalanced="0"/>
    <cacheHierarchy uniqueName="[Table1].[Overtime]" caption="Overtime" attribute="1" defaultMemberUniqueName="[Table1].[Overtime].[All]" allUniqueName="[Table1].[Overtime].[All]" dimensionUniqueName="[Table1]" displayFolder="" count="0" memberValueDatatype="5" unbalanced="0"/>
    <cacheHierarchy uniqueName="[Table1].[CRP]" caption="CRP" attribute="1" defaultMemberUniqueName="[Table1].[CRP].[All]" allUniqueName="[Table1].[CRP].[All]" dimensionUniqueName="[Table1]" displayFolder="" count="0" memberValueDatatype="5" unbalanced="0"/>
    <cacheHierarchy uniqueName="[Table1].[core]" caption="core" attribute="1" defaultMemberUniqueName="[Table1].[core].[All]" allUniqueName="[Table1].[core].[All]" dimensionUniqueName="[Table1]" displayFolder="" count="0" memberValueDatatype="5" unbalanced="0"/>
    <cacheHierarchy uniqueName="[Table1].[business]" caption="business" attribute="1" defaultMemberUniqueName="[Table1].[business].[All]" allUniqueName="[Table1].[business].[All]" dimensionUniqueName="[Table1]" displayFolder="" count="0" memberValueDatatype="5" unbalanced="0"/>
    <cacheHierarchy uniqueName="[Table1].[personal]" caption="personal" attribute="1" defaultMemberUniqueName="[Table1].[personal].[All]" allUniqueName="[Table1].[personal].[All]" dimensionUniqueName="[Table1]" displayFolder="" count="0" memberValueDatatype="5" unbalanced="0"/>
    <cacheHierarchy uniqueName="[Table1].[percentageComp]" caption="percentageComp" attribute="1" defaultMemberUniqueName="[Table1].[percentageComp].[All]" allUniqueName="[Table1].[percentageComp].[All]" dimensionUniqueName="[Table1]" displayFolder="" count="0" memberValueDatatype="5" unbalanced="0"/>
    <cacheHierarchy uniqueName="[Table1].[percentageUnco]" caption="percentageUnco" attribute="1" defaultMemberUniqueName="[Table1].[percentageUnco].[All]" allUniqueName="[Table1].[percentageUnco].[All]" dimensionUniqueName="[Table1]" displayFolder="" count="0" memberValueDatatype="5" unbalanced="0"/>
    <cacheHierarchy uniqueName="[Table1].[percentageAsto]" caption="percentageAsto" attribute="1" defaultMemberUniqueName="[Table1].[percentageAsto].[All]" allUniqueName="[Table1].[percentageAsto].[All]" dimensionUniqueName="[Table1]" displayFolder="" count="0" memberValueDatatype="5" unbalanced="0"/>
    <cacheHierarchy uniqueName="[Table2].[opr_operation_number_employee_key]" caption="opr_operation_number_employee_key" attribute="1" defaultMemberUniqueName="[Table2].[opr_operation_number_employee_key].[All]" allUniqueName="[Table2].[opr_operation_number_employee_key].[All]" dimensionUniqueName="[Table2]" displayFolder="" count="0" memberValueDatatype="20" unbalanced="0"/>
    <cacheHierarchy uniqueName="[Table2].[opr_operation_number_work_centre_text]" caption="opr_operation_number_work_centre_text" attribute="1" defaultMemberUniqueName="[Table2].[opr_operation_number_work_centre_text].[All]" allUniqueName="[Table2].[opr_operation_number_work_centre_text].[All]" dimensionUniqueName="[Table2]" displayFolder="" count="0" memberValueDatatype="130" unbalanced="0"/>
    <cacheHierarchy uniqueName="[Table2].[NST]" caption="NST" attribute="1" defaultMemberUniqueName="[Table2].[NST].[All]" allUniqueName="[Table2].[NST].[All]" dimensionUniqueName="[Table2]" displayFolder="" count="0" memberValueDatatype="130" unbalanced="0"/>
    <cacheHierarchy uniqueName="[Table2].[Line_Manager_Name]" caption="Line_Manager_Name" attribute="1" defaultMemberUniqueName="[Table2].[Line_Manager_Name].[All]" allUniqueName="[Table2].[Line_Manager_Name].[All]" dimensionUniqueName="[Table2]" displayFolder="" count="0" memberValueDatatype="130" unbalanced="0"/>
    <cacheHierarchy uniqueName="[Table2].[Jobs_per_Day]" caption="Jobs_per_Day" attribute="1" defaultMemberUniqueName="[Table2].[Jobs_per_Day].[All]" allUniqueName="[Table2].[Jobs_per_Day].[All]" dimensionUniqueName="[Table2]" displayFolder="" count="0" memberValueDatatype="5" unbalanced="0"/>
    <cacheHierarchy uniqueName="[Table2].[AvailabilityPercentNoCRP]" caption="AvailabilityPercentNoCRP" attribute="1" defaultMemberUniqueName="[Table2].[AvailabilityPercentNoCRP].[All]" allUniqueName="[Table2].[AvailabilityPercentNoCRP].[All]" dimensionUniqueName="[Table2]" displayFolder="" count="0" memberValueDatatype="5" unbalanced="0"/>
    <cacheHierarchy uniqueName="[Table2].[AvailableHoursIncBankOver]" caption="AvailableHoursIncBankOver" attribute="1" defaultMemberUniqueName="[Table2].[AvailableHoursIncBankOver].[All]" allUniqueName="[Table2].[AvailableHoursIncBankOver].[All]" dimensionUniqueName="[Table2]" displayFolder="" count="0" memberValueDatatype="5" unbalanced="0"/>
    <cacheHierarchy uniqueName="[Table2].[Spanner_Efficiency]" caption="Spanner_Efficiency" attribute="1" defaultMemberUniqueName="[Table2].[Spanner_Efficiency].[All]" allUniqueName="[Table2].[Spanner_Efficiency].[All]" dimensionUniqueName="[Table2]" displayFolder="" count="0" memberValueDatatype="5" unbalanced="0"/>
    <cacheHierarchy uniqueName="[Table2].[COMP]" caption="COMP" attribute="1" defaultMemberUniqueName="[Table2].[COMP].[All]" allUniqueName="[Table2].[COMP].[All]" dimensionUniqueName="[Table2]" displayFolder="" count="0" memberValueDatatype="20" unbalanced="0"/>
    <cacheHierarchy uniqueName="[Table2].[PercentageCOMP]" caption="PercentageCOMP" attribute="1" defaultMemberUniqueName="[Table2].[PercentageCOMP].[All]" allUniqueName="[Table2].[PercentageCOMP].[All]" dimensionUniqueName="[Table2]" displayFolder="" count="0" memberValueDatatype="5" unbalanced="0"/>
    <cacheHierarchy uniqueName="[Table2].[UNCO]" caption="UNCO" attribute="1" defaultMemberUniqueName="[Table2].[UNCO].[All]" allUniqueName="[Table2].[UNCO].[All]" dimensionUniqueName="[Table2]" displayFolder="" count="0" memberValueDatatype="20" unbalanced="0"/>
    <cacheHierarchy uniqueName="[Table2].[PercentageUNCO]" caption="PercentageUNCO" attribute="1" defaultMemberUniqueName="[Table2].[PercentageUNCO].[All]" allUniqueName="[Table2].[PercentageUNCO].[All]" dimensionUniqueName="[Table2]" displayFolder="" count="0" memberValueDatatype="5" unbalanced="0"/>
    <cacheHierarchy uniqueName="[Table2].[ASTO]" caption="ASTO" attribute="1" defaultMemberUniqueName="[Table2].[ASTO].[All]" allUniqueName="[Table2].[ASTO].[All]" dimensionUniqueName="[Table2]" displayFolder="" count="0" memberValueDatatype="20" unbalanced="0"/>
    <cacheHierarchy uniqueName="[Table2].[PercentageASTO]" caption="PercentageASTO" attribute="1" defaultMemberUniqueName="[Table2].[PercentageASTO].[All]" allUniqueName="[Table2].[PercentageASTO].[All]" dimensionUniqueName="[Table2]" displayFolder="" count="0" memberValueDatatype="5" unbalanced="0"/>
    <cacheHierarchy uniqueName="[Table2].[avg_start_first_task]" caption="avg_start_first_task" attribute="1" time="1" defaultMemberUniqueName="[Table2].[avg_start_first_task].[All]" allUniqueName="[Table2].[avg_start_first_task].[All]" dimensionUniqueName="[Table2]" displayFolder="" count="0" memberValueDatatype="7" unbalanced="0"/>
    <cacheHierarchy uniqueName="[Table2].[avg_end_first_task]" caption="avg_end_first_task" attribute="1" time="1" defaultMemberUniqueName="[Table2].[avg_end_first_task].[All]" allUniqueName="[Table2].[avg_end_first_task].[All]" dimensionUniqueName="[Table2]" displayFolder="" count="0" memberValueDatatype="7" unbalanced="0"/>
    <cacheHierarchy uniqueName="[Table2].[avg_start_last_task]" caption="avg_start_last_task" attribute="1" time="1" defaultMemberUniqueName="[Table2].[avg_start_last_task].[All]" allUniqueName="[Table2].[avg_start_last_task].[All]" dimensionUniqueName="[Table2]" displayFolder="" count="0" memberValueDatatype="7" unbalanced="0"/>
    <cacheHierarchy uniqueName="[Table2].[avg_end_last_task]" caption="avg_end_last_task" attribute="1" defaultMemberUniqueName="[Table2].[avg_end_last_task].[All]" allUniqueName="[Table2].[avg_end_last_task].[All]" dimensionUniqueName="[Table2]" displayFolder="" count="0" memberValueDatatype="130" unbalanced="0"/>
    <cacheHierarchy uniqueName="[Table2].[productive_time]" caption="productive_time" attribute="1" time="1" defaultMemberUniqueName="[Table2].[productive_time].[All]" allUniqueName="[Table2].[productive_time].[All]" dimensionUniqueName="[Table2]" displayFolder="" count="0" memberValueDatatype="7" unbalanced="0"/>
    <cacheHierarchy uniqueName="[Table2].[utilisation]" caption="utilisation" attribute="1" defaultMemberUniqueName="[Table2].[utilisation].[All]" allUniqueName="[Table2].[utilisation].[All]" dimensionUniqueName="[Table2]" displayFolder="" count="0" memberValueDatatype="5" unbalanced="0"/>
    <cacheHierarchy uniqueName="[Table2].[Overtime]" caption="Overtime" attribute="1" defaultMemberUniqueName="[Table2].[Overtime].[All]" allUniqueName="[Table2].[Overtime].[All]" dimensionUniqueName="[Table2]" displayFolder="" count="0" memberValueDatatype="5" unbalanced="0"/>
    <cacheHierarchy uniqueName="[Table2].[CRP]" caption="CRP" attribute="1" defaultMemberUniqueName="[Table2].[CRP].[All]" allUniqueName="[Table2].[CRP].[All]" dimensionUniqueName="[Table2]" displayFolder="" count="0" memberValueDatatype="5" unbalanced="0"/>
    <cacheHierarchy uniqueName="[Table2].[core]" caption="core" attribute="1" defaultMemberUniqueName="[Table2].[core].[All]" allUniqueName="[Table2].[core].[All]" dimensionUniqueName="[Table2]" displayFolder="" count="0" memberValueDatatype="5" unbalanced="0"/>
    <cacheHierarchy uniqueName="[Table2].[business]" caption="business" attribute="1" defaultMemberUniqueName="[Table2].[business].[All]" allUniqueName="[Table2].[business].[All]" dimensionUniqueName="[Table2]" displayFolder="" count="0" memberValueDatatype="5" unbalanced="0"/>
    <cacheHierarchy uniqueName="[Table4].[Measures]" caption="Measures" attribute="1" defaultMemberUniqueName="[Table4].[Measures].[All]" allUniqueName="[Table4].[Measures].[All]" dimensionUniqueName="[Table4]" displayFolder="" count="0" memberValueDatatype="130" unbalanced="0"/>
    <cacheHierarchy uniqueName="[Table4].[Definitions]" caption="Definitions" attribute="1" defaultMemberUniqueName="[Table4].[Definitions].[All]" allUniqueName="[Table4].[Definitions].[All]" dimensionUniqueName="[Table4]" displayFolder="" count="0" memberValueDatatype="130" unbalanced="0"/>
    <cacheHierarchy uniqueName="[Table5].[Metrics]" caption="Metrics" attribute="1" defaultMemberUniqueName="[Table5].[Metrics].[All]" allUniqueName="[Table5].[Metrics].[All]" dimensionUniqueName="[Table5]" displayFolder="" count="0" memberValueDatatype="130" unbalanced="0"/>
    <cacheHierarchy uniqueName="[Table5].[Last Month Average]" caption="Last Month Average" attribute="1" defaultMemberUniqueName="[Table5].[Last Month Average].[All]" allUniqueName="[Table5].[Last Month Average].[All]" dimensionUniqueName="[Table5]" displayFolder="" count="0" memberValueDatatype="130" unbalanced="0"/>
    <cacheHierarchy uniqueName="[Table5].[13 Week]" caption="13 Week" attribute="1" defaultMemberUniqueName="[Table5].[13 Week].[All]" allUniqueName="[Table5].[13 Week].[All]" dimensionUniqueName="[Table5]" displayFolder="" count="0" memberValueDatatype="130" unbalanced="0"/>
    <cacheHierarchy uniqueName="[Table5].[Latest Month]" caption="Latest Month" attribute="1" defaultMemberUniqueName="[Table5].[Latest Month].[All]" allUniqueName="[Table5].[Latest Month].[All]" dimensionUniqueName="[Table5]" displayFolder="" count="0" memberValueDatatype="13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Line_MGR]" caption="__XL_Count Line_MGR" measure="1" displayFolder="" measureGroup="Line_MGR" count="0" hidden="1"/>
    <cacheHierarchy uniqueName="[Measures].[__XL_Count Score]" caption="__XL_Count Score" measure="1" displayFolder="" measureGroup="Scor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Last Month Average]" caption="Count of Last Month Average" measure="1" displayFolder="" measureGroup="Table5" count="0" hidden="1">
      <extLst>
        <ext xmlns:x15="http://schemas.microsoft.com/office/spreadsheetml/2010/11/main" uri="{B97F6D7D-B522-45F9-BDA1-12C45D357490}">
          <x15:cacheHierarchy aggregatedColumn="104"/>
        </ext>
      </extLst>
    </cacheHierarchy>
    <cacheHierarchy uniqueName="[Measures].[Count of 13 Week]" caption="Count of 13 Week" measure="1" displayFolder="" measureGroup="Table5" count="0" hidden="1">
      <extLst>
        <ext xmlns:x15="http://schemas.microsoft.com/office/spreadsheetml/2010/11/main" uri="{B97F6D7D-B522-45F9-BDA1-12C45D357490}">
          <x15:cacheHierarchy aggregatedColumn="105"/>
        </ext>
      </extLst>
    </cacheHierarchy>
    <cacheHierarchy uniqueName="[Measures].[Count of Latest Month]" caption="Count of Latest Month" measure="1" displayFolder="" measureGroup="Table5" count="0" hidden="1">
      <extLst>
        <ext xmlns:x15="http://schemas.microsoft.com/office/spreadsheetml/2010/11/main" uri="{B97F6D7D-B522-45F9-BDA1-12C45D357490}">
          <x15:cacheHierarchy aggregatedColumn="106"/>
        </ext>
      </extLst>
    </cacheHierarchy>
    <cacheHierarchy uniqueName="[Measures].[Count of Metrics]" caption="Count of Metrics" measure="1" displayFolder="" measureGroup="Table5" count="0" hidden="1">
      <extLst>
        <ext xmlns:x15="http://schemas.microsoft.com/office/spreadsheetml/2010/11/main" uri="{B97F6D7D-B522-45F9-BDA1-12C45D357490}">
          <x15:cacheHierarchy aggregatedColumn="103"/>
        </ext>
      </extLst>
    </cacheHierarchy>
    <cacheHierarchy uniqueName="[Measures].[Sum of AvailabilityPercentNoCRP]" caption="Sum of AvailabilityPercentNoCRP" measure="1" displayFolder="" measureGroup="Line_MGR" count="0" hidden="1">
      <extLst>
        <ext xmlns:x15="http://schemas.microsoft.com/office/spreadsheetml/2010/11/main" uri="{B97F6D7D-B522-45F9-BDA1-12C45D357490}">
          <x15:cacheHierarchy aggregatedColumn="4"/>
        </ext>
      </extLst>
    </cacheHierarchy>
    <cacheHierarchy uniqueName="[Measures].[Sum of Spanner_Efficiency]" caption="Sum of Spanner_Efficiency" measure="1" displayFolder="" measureGroup="Line_MGR" count="0" hidden="1">
      <extLst>
        <ext xmlns:x15="http://schemas.microsoft.com/office/spreadsheetml/2010/11/main" uri="{B97F6D7D-B522-45F9-BDA1-12C45D357490}">
          <x15:cacheHierarchy aggregatedColumn="6"/>
        </ext>
      </extLst>
    </cacheHierarchy>
    <cacheHierarchy uniqueName="[Measures].[Sum of utilisation]" caption="Sum of utilisation" measure="1" displayFolder="" measureGroup="Line_MGR" count="0" hidden="1">
      <extLst>
        <ext xmlns:x15="http://schemas.microsoft.com/office/spreadsheetml/2010/11/main" uri="{B97F6D7D-B522-45F9-BDA1-12C45D357490}">
          <x15:cacheHierarchy aggregatedColumn="18"/>
        </ext>
      </extLst>
    </cacheHierarchy>
    <cacheHierarchy uniqueName="[Measures].[Sum of Overtime]" caption="Sum of Overtime" measure="1" displayFolder="" measureGroup="Line_MGR" count="0" hidden="1">
      <extLst>
        <ext xmlns:x15="http://schemas.microsoft.com/office/spreadsheetml/2010/11/main" uri="{B97F6D7D-B522-45F9-BDA1-12C45D357490}">
          <x15:cacheHierarchy aggregatedColumn="19"/>
        </ext>
      </extLst>
    </cacheHierarchy>
    <cacheHierarchy uniqueName="[Measures].[Sum of Jobs_per_Day]" caption="Sum of Jobs_per_Day" measure="1" displayFolder="" measureGroup="Line_MGR"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Jobs_per_Day]" caption="Count of Jobs_per_Day" measure="1" displayFolder="" measureGroup="Line_MGR" count="0" hidden="1">
      <extLst>
        <ext xmlns:x15="http://schemas.microsoft.com/office/spreadsheetml/2010/11/main" uri="{B97F6D7D-B522-45F9-BDA1-12C45D357490}">
          <x15:cacheHierarchy aggregatedColumn="3"/>
        </ext>
      </extLst>
    </cacheHierarchy>
    <cacheHierarchy uniqueName="[Measures].[Average of Jobs_per_Day 2]" caption="Average of Jobs_per_Day 2" measure="1" displayFolder="" measureGroup="Line_MGR" count="0" hidden="1">
      <extLst>
        <ext xmlns:x15="http://schemas.microsoft.com/office/spreadsheetml/2010/11/main" uri="{B97F6D7D-B522-45F9-BDA1-12C45D357490}">
          <x15:cacheHierarchy aggregatedColumn="3"/>
        </ext>
      </extLst>
    </cacheHierarchy>
    <cacheHierarchy uniqueName="[Measures].[Max of Jobs_per_Day]" caption="Max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Latest Month 2]" caption="Count of Latest Month 2" measure="1" displayFolder="" measureGroup="Score" count="0" hidden="1">
      <extLst>
        <ext xmlns:x15="http://schemas.microsoft.com/office/spreadsheetml/2010/11/main" uri="{B97F6D7D-B522-45F9-BDA1-12C45D357490}">
          <x15:cacheHierarchy aggregatedColumn="43"/>
        </ext>
      </extLst>
    </cacheHierarchy>
  </cacheHierarchies>
  <kpis count="0"/>
  <dimensions count="8">
    <dimension name="Line_MGR" uniqueName="[Line_MGR]" caption="Line_MGR"/>
    <dimension measure="1" name="Measures" uniqueName="[Measures]" caption="Measures"/>
    <dimension name="Range" uniqueName="[Range]" caption="Range"/>
    <dimension name="Score" uniqueName="[Score]" caption="Score"/>
    <dimension name="Table1" uniqueName="[Table1]" caption="Table1"/>
    <dimension name="Table2" uniqueName="[Table2]" caption="Table2"/>
    <dimension name="Table4" uniqueName="[Table4]" caption="Table4"/>
    <dimension name="Table5" uniqueName="[Table5]" caption="Table5"/>
  </dimensions>
  <measureGroups count="7">
    <measureGroup name="Line_MGR" caption="Line_MGR"/>
    <measureGroup name="Range" caption="Range"/>
    <measureGroup name="Score" caption="Score"/>
    <measureGroup name="Table1" caption="Table1"/>
    <measureGroup name="Table2" caption="Table2"/>
    <measureGroup name="Table4" caption="Table4"/>
    <measureGroup name="Table5" caption="Table5"/>
  </measureGroups>
  <maps count="8">
    <map measureGroup="0" dimension="0"/>
    <map measureGroup="0" dimension="3"/>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15643894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Obianwu" refreshedDate="45208.643941898146" backgroundQuery="1" createdVersion="8" refreshedVersion="8" minRefreshableVersion="3" recordCount="0" supportSubquery="1" supportAdvancedDrill="1" xr:uid="{FC720690-9A47-46FC-811B-587F337FA493}">
  <cacheSource type="external" connectionId="5">
    <extLst>
      <ext xmlns:x14="http://schemas.microsoft.com/office/spreadsheetml/2009/9/main" uri="{F057638F-6D5F-4e77-A914-E7F072B9BCA8}">
        <x14:sourceConnection name="ThisWorkbookDataModel"/>
      </ext>
    </extLst>
  </cacheSource>
  <cacheFields count="2">
    <cacheField name="[Line_MGR].[Line_Manager_Name].[Line_Manager_Name]" caption="Line_Manager_Name" numFmtId="0" hierarchy="1" level="1">
      <sharedItems count="5">
        <s v="BANKS LOUIE"/>
        <s v="CLASSEY ELEANOR"/>
        <s v="SAKALLIS ANDREW"/>
        <s v="TIWARI SURYA"/>
        <s v="WINGROVE STEPHEN"/>
      </sharedItems>
    </cacheField>
    <cacheField name="[Measures].[Sum of Overtime]" caption="Sum of Overtime" numFmtId="0" hierarchy="122" level="32767"/>
  </cacheFields>
  <cacheHierarchies count="128">
    <cacheHierarchy uniqueName="[Line_MGR].[Line_Mgr_No]" caption="Line_Mgr_No" attribute="1" defaultMemberUniqueName="[Line_MGR].[Line_Mgr_No].[All]" allUniqueName="[Line_MGR].[Line_Mgr_No].[All]" dimensionUniqueName="[Line_MGR]" displayFolder="" count="0" memberValueDatatype="20" unbalanced="0"/>
    <cacheHierarchy uniqueName="[Line_MGR].[Line_Manager_Name]" caption="Line_Manager_Name" attribute="1" defaultMemberUniqueName="[Line_MGR].[Line_Manager_Name].[All]" allUniqueName="[Line_MGR].[Line_Manager_Name].[All]" dimensionUniqueName="[Line_MGR]" displayFolder="" count="2" memberValueDatatype="130" unbalanced="0">
      <fieldsUsage count="2">
        <fieldUsage x="-1"/>
        <fieldUsage x="0"/>
      </fieldsUsage>
    </cacheHierarchy>
    <cacheHierarchy uniqueName="[Line_MGR].[opr_operation_number_work_centre_text]" caption="opr_operation_number_work_centre_text" attribute="1" defaultMemberUniqueName="[Line_MGR].[opr_operation_number_work_centre_text].[All]" allUniqueName="[Line_MGR].[opr_operation_number_work_centre_text].[All]" dimensionUniqueName="[Line_MGR]" displayFolder="" count="0" memberValueDatatype="130" unbalanced="0"/>
    <cacheHierarchy uniqueName="[Line_MGR].[Jobs_per_Day]" caption="Jobs_per_Day" attribute="1" defaultMemberUniqueName="[Line_MGR].[Jobs_per_Day].[All]" allUniqueName="[Line_MGR].[Jobs_per_Day].[All]" dimensionUniqueName="[Line_MGR]" displayFolder="" count="0" memberValueDatatype="5" unbalanced="0"/>
    <cacheHierarchy uniqueName="[Line_MGR].[AvailabilityPercentNoCRP]" caption="AvailabilityPercentNoCRP" attribute="1" defaultMemberUniqueName="[Line_MGR].[AvailabilityPercentNoCRP].[All]" allUniqueName="[Line_MGR].[AvailabilityPercentNoCRP].[All]" dimensionUniqueName="[Line_MGR]" displayFolder="" count="0" memberValueDatatype="5" unbalanced="0"/>
    <cacheHierarchy uniqueName="[Line_MGR].[AvailableHoursIncBankOver]" caption="AvailableHoursIncBankOver" attribute="1" defaultMemberUniqueName="[Line_MGR].[AvailableHoursIncBankOver].[All]" allUniqueName="[Line_MGR].[AvailableHoursIncBankOver].[All]" dimensionUniqueName="[Line_MGR]" displayFolder="" count="0" memberValueDatatype="5" unbalanced="0"/>
    <cacheHierarchy uniqueName="[Line_MGR].[Spanner_Efficiency]" caption="Spanner_Efficiency" attribute="1" defaultMemberUniqueName="[Line_MGR].[Spanner_Efficiency].[All]" allUniqueName="[Line_MGR].[Spanner_Efficiency].[All]" dimensionUniqueName="[Line_MGR]" displayFolder="" count="0" memberValueDatatype="5" unbalanced="0"/>
    <cacheHierarchy uniqueName="[Line_MGR].[COMP]" caption="COMP" attribute="1" defaultMemberUniqueName="[Line_MGR].[COMP].[All]" allUniqueName="[Line_MGR].[COMP].[All]" dimensionUniqueName="[Line_MGR]" displayFolder="" count="0" memberValueDatatype="20" unbalanced="0"/>
    <cacheHierarchy uniqueName="[Line_MGR].[PercentageCOMP]" caption="PercentageCOMP" attribute="1" defaultMemberUniqueName="[Line_MGR].[PercentageCOMP].[All]" allUniqueName="[Line_MGR].[PercentageCOMP].[All]" dimensionUniqueName="[Line_MGR]" displayFolder="" count="0" memberValueDatatype="5" unbalanced="0"/>
    <cacheHierarchy uniqueName="[Line_MGR].[UNCO]" caption="UNCO" attribute="1" defaultMemberUniqueName="[Line_MGR].[UNCO].[All]" allUniqueName="[Line_MGR].[UNCO].[All]" dimensionUniqueName="[Line_MGR]" displayFolder="" count="0" memberValueDatatype="20" unbalanced="0"/>
    <cacheHierarchy uniqueName="[Line_MGR].[PercentageUNCO]" caption="PercentageUNCO" attribute="1" defaultMemberUniqueName="[Line_MGR].[PercentageUNCO].[All]" allUniqueName="[Line_MGR].[PercentageUNCO].[All]" dimensionUniqueName="[Line_MGR]" displayFolder="" count="0" memberValueDatatype="5" unbalanced="0"/>
    <cacheHierarchy uniqueName="[Line_MGR].[ASTO]" caption="ASTO" attribute="1" defaultMemberUniqueName="[Line_MGR].[ASTO].[All]" allUniqueName="[Line_MGR].[ASTO].[All]" dimensionUniqueName="[Line_MGR]" displayFolder="" count="0" memberValueDatatype="20" unbalanced="0"/>
    <cacheHierarchy uniqueName="[Line_MGR].[PercentageASTO]" caption="PercentageASTO" attribute="1" defaultMemberUniqueName="[Line_MGR].[PercentageASTO].[All]" allUniqueName="[Line_MGR].[PercentageASTO].[All]" dimensionUniqueName="[Line_MGR]" displayFolder="" count="0" memberValueDatatype="5" unbalanced="0"/>
    <cacheHierarchy uniqueName="[Line_MGR].[avg_start_first_task]" caption="avg_start_first_task" attribute="1" time="1" defaultMemberUniqueName="[Line_MGR].[avg_start_first_task].[All]" allUniqueName="[Line_MGR].[avg_start_first_task].[All]" dimensionUniqueName="[Line_MGR]" displayFolder="" count="0" memberValueDatatype="7" unbalanced="0"/>
    <cacheHierarchy uniqueName="[Line_MGR].[avg_end_first_task]" caption="avg_end_first_task" attribute="1" time="1" defaultMemberUniqueName="[Line_MGR].[avg_end_first_task].[All]" allUniqueName="[Line_MGR].[avg_end_first_task].[All]" dimensionUniqueName="[Line_MGR]" displayFolder="" count="0" memberValueDatatype="7" unbalanced="0"/>
    <cacheHierarchy uniqueName="[Line_MGR].[avg_start_last_task]" caption="avg_start_last_task" attribute="1" time="1" defaultMemberUniqueName="[Line_MGR].[avg_start_last_task].[All]" allUniqueName="[Line_MGR].[avg_start_last_task].[All]" dimensionUniqueName="[Line_MGR]" displayFolder="" count="0" memberValueDatatype="7" unbalanced="0"/>
    <cacheHierarchy uniqueName="[Line_MGR].[avg_end_last_task]" caption="avg_end_last_task" attribute="1" time="1" defaultMemberUniqueName="[Line_MGR].[avg_end_last_task].[All]" allUniqueName="[Line_MGR].[avg_end_last_task].[All]" dimensionUniqueName="[Line_MGR]" displayFolder="" count="0" memberValueDatatype="7" unbalanced="0"/>
    <cacheHierarchy uniqueName="[Line_MGR].[productive_time]" caption="productive_time" attribute="1" defaultMemberUniqueName="[Line_MGR].[productive_time].[All]" allUniqueName="[Line_MGR].[productive_time].[All]" dimensionUniqueName="[Line_MGR]" displayFolder="" count="0" memberValueDatatype="5" unbalanced="0"/>
    <cacheHierarchy uniqueName="[Line_MGR].[utilisation]" caption="utilisation" attribute="1" defaultMemberUniqueName="[Line_MGR].[utilisation].[All]" allUniqueName="[Line_MGR].[utilisation].[All]" dimensionUniqueName="[Line_MGR]" displayFolder="" count="0" memberValueDatatype="5" unbalanced="0"/>
    <cacheHierarchy uniqueName="[Line_MGR].[Overtime]" caption="Overtime" attribute="1" defaultMemberUniqueName="[Line_MGR].[Overtime].[All]" allUniqueName="[Line_MGR].[Overtime].[All]" dimensionUniqueName="[Line_MGR]" displayFolder="" count="0" memberValueDatatype="5" unbalanced="0"/>
    <cacheHierarchy uniqueName="[Line_MGR].[CRP]" caption="CRP" attribute="1" defaultMemberUniqueName="[Line_MGR].[CRP].[All]" allUniqueName="[Line_MGR].[CRP].[All]" dimensionUniqueName="[Line_MGR]" displayFolder="" count="0" memberValueDatatype="5" unbalanced="0"/>
    <cacheHierarchy uniqueName="[Range].[Line_Mgr_No]" caption="Line_Mgr_No" attribute="1" defaultMemberUniqueName="[Range].[Line_Mgr_No].[All]" allUniqueName="[Range].[Line_Mgr_No].[All]" dimensionUniqueName="[Range]" displayFolder="" count="0" memberValueDatatype="20" unbalanced="0"/>
    <cacheHierarchy uniqueName="[Range].[Line_Manager_Name]" caption="Line_Manager_Name" attribute="1" defaultMemberUniqueName="[Range].[Line_Manager_Name].[All]" allUniqueName="[Range].[Line_Manager_Name].[All]" dimensionUniqueName="[Range]" displayFolder="" count="0" memberValueDatatype="130" unbalanced="0"/>
    <cacheHierarchy uniqueName="[Range].[opr_operation_number_work_centre_text]" caption="opr_operation_number_work_centre_text" attribute="1" defaultMemberUniqueName="[Range].[opr_operation_number_work_centre_text].[All]" allUniqueName="[Range].[opr_operation_number_work_centre_text].[All]" dimensionUniqueName="[Range]" displayFolder="" count="0" memberValueDatatype="130" unbalanced="0"/>
    <cacheHierarchy uniqueName="[Range].[Jobs_per_Day]" caption="Jobs_per_Day" attribute="1" defaultMemberUniqueName="[Range].[Jobs_per_Day].[All]" allUniqueName="[Range].[Jobs_per_Day].[All]" dimensionUniqueName="[Range]" displayFolder="" count="0" memberValueDatatype="5" unbalanced="0"/>
    <cacheHierarchy uniqueName="[Range].[AvailabilityPercentNoCRP]" caption="AvailabilityPercentNoCRP" attribute="1" defaultMemberUniqueName="[Range].[AvailabilityPercentNoCRP].[All]" allUniqueName="[Range].[AvailabilityPercentNoCRP].[All]" dimensionUniqueName="[Range]" displayFolder="" count="0" memberValueDatatype="5" unbalanced="0"/>
    <cacheHierarchy uniqueName="[Range].[AvailableHoursIncBankOver]" caption="AvailableHoursIncBankOver" attribute="1" defaultMemberUniqueName="[Range].[AvailableHoursIncBankOver].[All]" allUniqueName="[Range].[AvailableHoursIncBankOver].[All]" dimensionUniqueName="[Range]" displayFolder="" count="0" memberValueDatatype="5" unbalanced="0"/>
    <cacheHierarchy uniqueName="[Range].[Spanner_Efficiency]" caption="Spanner_Efficiency" attribute="1" defaultMemberUniqueName="[Range].[Spanner_Efficiency].[All]" allUniqueName="[Range].[Spanner_Efficiency].[All]" dimensionUniqueName="[Range]" displayFolder="" count="0" memberValueDatatype="5" unbalanced="0"/>
    <cacheHierarchy uniqueName="[Range].[COMP]" caption="COMP" attribute="1" defaultMemberUniqueName="[Range].[COMP].[All]" allUniqueName="[Range].[COMP].[All]" dimensionUniqueName="[Range]" displayFolder="" count="0" memberValueDatatype="20" unbalanced="0"/>
    <cacheHierarchy uniqueName="[Range].[PercentageCOMP]" caption="PercentageCOMP" attribute="1" defaultMemberUniqueName="[Range].[PercentageCOMP].[All]" allUniqueName="[Range].[PercentageCOMP].[All]" dimensionUniqueName="[Range]" displayFolder="" count="0" memberValueDatatype="5" unbalanced="0"/>
    <cacheHierarchy uniqueName="[Range].[UNCO]" caption="UNCO" attribute="1" defaultMemberUniqueName="[Range].[UNCO].[All]" allUniqueName="[Range].[UNCO].[All]" dimensionUniqueName="[Range]" displayFolder="" count="0" memberValueDatatype="20" unbalanced="0"/>
    <cacheHierarchy uniqueName="[Range].[PercentageUNCO]" caption="PercentageUNCO" attribute="1" defaultMemberUniqueName="[Range].[PercentageUNCO].[All]" allUniqueName="[Range].[PercentageUNCO].[All]" dimensionUniqueName="[Range]" displayFolder="" count="0" memberValueDatatype="5" unbalanced="0"/>
    <cacheHierarchy uniqueName="[Range].[ASTO]" caption="ASTO" attribute="1" defaultMemberUniqueName="[Range].[ASTO].[All]" allUniqueName="[Range].[ASTO].[All]" dimensionUniqueName="[Range]" displayFolder="" count="0" memberValueDatatype="20" unbalanced="0"/>
    <cacheHierarchy uniqueName="[Range].[PercentageASTO]" caption="PercentageASTO" attribute="1" defaultMemberUniqueName="[Range].[PercentageASTO].[All]" allUniqueName="[Range].[PercentageASTO].[All]" dimensionUniqueName="[Range]" displayFolder="" count="0" memberValueDatatype="5" unbalanced="0"/>
    <cacheHierarchy uniqueName="[Range].[avg_start_first_task]" caption="avg_start_first_task" attribute="1" time="1" defaultMemberUniqueName="[Range].[avg_start_first_task].[All]" allUniqueName="[Range].[avg_start_first_task].[All]" dimensionUniqueName="[Range]" displayFolder="" count="0" memberValueDatatype="7" unbalanced="0"/>
    <cacheHierarchy uniqueName="[Range].[avg_end_first_task]" caption="avg_end_first_task" attribute="1" time="1" defaultMemberUniqueName="[Range].[avg_end_first_task].[All]" allUniqueName="[Range].[avg_end_first_task].[All]" dimensionUniqueName="[Range]" displayFolder="" count="0" memberValueDatatype="7" unbalanced="0"/>
    <cacheHierarchy uniqueName="[Range].[avg_start_last_task]" caption="avg_start_last_task" attribute="1" time="1" defaultMemberUniqueName="[Range].[avg_start_last_task].[All]" allUniqueName="[Range].[avg_start_last_task].[All]" dimensionUniqueName="[Range]" displayFolder="" count="0" memberValueDatatype="7" unbalanced="0"/>
    <cacheHierarchy uniqueName="[Range].[avg_end_last_task]" caption="avg_end_last_task" attribute="1" time="1" defaultMemberUniqueName="[Range].[avg_end_last_task].[All]" allUniqueName="[Range].[avg_end_last_task].[All]" dimensionUniqueName="[Range]" displayFolder="" count="0" memberValueDatatype="7" unbalanced="0"/>
    <cacheHierarchy uniqueName="[Range].[productive_time]" caption="productive_time" attribute="1" defaultMemberUniqueName="[Range].[productive_time].[All]" allUniqueName="[Range].[productive_time].[All]" dimensionUniqueName="[Range]" displayFolder="" count="0" memberValueDatatype="5" unbalanced="0"/>
    <cacheHierarchy uniqueName="[Range].[utilisation]" caption="utilisation" attribute="1" defaultMemberUniqueName="[Range].[utilisation].[All]" allUniqueName="[Range].[utilisation].[All]" dimensionUniqueName="[Range]" displayFolder="" count="0" memberValueDatatype="5" unbalanced="0"/>
    <cacheHierarchy uniqueName="[Range].[Overtime]" caption="Overtime" attribute="1" defaultMemberUniqueName="[Range].[Overtime].[All]" allUniqueName="[Range].[Overtime].[All]" dimensionUniqueName="[Range]" displayFolder="" count="0" memberValueDatatype="5" unbalanced="0"/>
    <cacheHierarchy uniqueName="[Range].[CRP]" caption="CRP" attribute="1" defaultMemberUniqueName="[Range].[CRP].[All]" allUniqueName="[Range].[CRP].[All]" dimensionUniqueName="[Range]" displayFolder="" count="0" memberValueDatatype="5" unbalanced="0"/>
    <cacheHierarchy uniqueName="[Score].[Metrics]" caption="Metrics" attribute="1" defaultMemberUniqueName="[Score].[Metrics].[All]" allUniqueName="[Score].[Metrics].[All]" dimensionUniqueName="[Score]" displayFolder="" count="0" memberValueDatatype="130" unbalanced="0"/>
    <cacheHierarchy uniqueName="[Score].[Latest Month]" caption="Latest Month" attribute="1" defaultMemberUniqueName="[Score].[Latest Month].[All]" allUniqueName="[Score].[Latest Month].[All]" dimensionUniqueName="[Score]" displayFolder="" count="0" memberValueDatatype="130" unbalanced="0"/>
    <cacheHierarchy uniqueName="[Score].[Previous Month]" caption="Previous Month" attribute="1" defaultMemberUniqueName="[Score].[Previous Month].[All]" allUniqueName="[Score].[Previous Month].[All]" dimensionUniqueName="[Score]" displayFolder="" count="0" memberValueDatatype="130" unbalanced="0"/>
    <cacheHierarchy uniqueName="[Score].[13 Weeks]" caption="13 Weeks" attribute="1" defaultMemberUniqueName="[Score].[13 Weeks].[All]" allUniqueName="[Score].[13 Weeks].[All]" dimensionUniqueName="[Score]" displayFolder="" count="0" memberValueDatatype="130" unbalanced="0"/>
    <cacheHierarchy uniqueName="[Score].[Trend]" caption="Trend" attribute="1" defaultMemberUniqueName="[Score].[Trend].[All]" allUniqueName="[Score].[Trend].[All]" dimensionUniqueName="[Score]" displayFolder="" count="0" memberValueDatatype="130" unbalanced="0"/>
    <cacheHierarchy uniqueName="[Score].[Team Avearage Total]" caption="Team Avearage Total" attribute="1" defaultMemberUniqueName="[Score].[Team Avearage Total].[All]" allUniqueName="[Score].[Team Avearage Total].[All]" dimensionUniqueName="[Score]" displayFolder="" count="0" memberValueDatatype="130" unbalanced="0"/>
    <cacheHierarchy uniqueName="[Score].[Metric Overview]" caption="Metric Overview" attribute="1" defaultMemberUniqueName="[Score].[Metric Overview].[All]" allUniqueName="[Score].[Metric Overview].[All]" dimensionUniqueName="[Score]" displayFolder="" count="0" memberValueDatatype="130" unbalanced="0"/>
    <cacheHierarchy uniqueName="[Table1].[opr_operation_number_employee_key]" caption="opr_operation_number_employee_key" attribute="1" defaultMemberUniqueName="[Table1].[opr_operation_number_employee_key].[All]" allUniqueName="[Table1].[opr_operation_number_employee_key].[All]" dimensionUniqueName="[Table1]" displayFolder="" count="0" memberValueDatatype="20" unbalanced="0"/>
    <cacheHierarchy uniqueName="[Table1].[opr_operation_number_work_centre_text]" caption="opr_operation_number_work_centre_text" attribute="1" defaultMemberUniqueName="[Table1].[opr_operation_number_work_centre_text].[All]" allUniqueName="[Table1].[opr_operation_number_work_centre_text].[All]" dimensionUniqueName="[Table1]" displayFolder="" count="0" memberValueDatatype="130" unbalanced="0"/>
    <cacheHierarchy uniqueName="[Table1].[NST]" caption="NST" attribute="1" defaultMemberUniqueName="[Table1].[NST].[All]" allUniqueName="[Table1].[NST].[All]" dimensionUniqueName="[Table1]" displayFolder="" count="0" memberValueDatatype="130" unbalanced="0"/>
    <cacheHierarchy uniqueName="[Table1].[Line_Manager_Name]" caption="Line_Manager_Name" attribute="1" defaultMemberUniqueName="[Table1].[Line_Manager_Name].[All]" allUniqueName="[Table1].[Line_Manager_Name].[All]" dimensionUniqueName="[Table1]" displayFolder="" count="0" memberValueDatatype="130" unbalanced="0"/>
    <cacheHierarchy uniqueName="[Table1].[Jobs_per_Day]" caption="Jobs_per_Day" attribute="1" defaultMemberUniqueName="[Table1].[Jobs_per_Day].[All]" allUniqueName="[Table1].[Jobs_per_Day].[All]" dimensionUniqueName="[Table1]" displayFolder="" count="0" memberValueDatatype="5" unbalanced="0"/>
    <cacheHierarchy uniqueName="[Table1].[AvailabilityPercentNoCRP]" caption="AvailabilityPercentNoCRP" attribute="1" defaultMemberUniqueName="[Table1].[AvailabilityPercentNoCRP].[All]" allUniqueName="[Table1].[AvailabilityPercentNoCRP].[All]" dimensionUniqueName="[Table1]" displayFolder="" count="0" memberValueDatatype="5" unbalanced="0"/>
    <cacheHierarchy uniqueName="[Table1].[AvailableHoursIncBankOver]" caption="AvailableHoursIncBankOver" attribute="1" defaultMemberUniqueName="[Table1].[AvailableHoursIncBankOver].[All]" allUniqueName="[Table1].[AvailableHoursIncBankOver].[All]" dimensionUniqueName="[Table1]" displayFolder="" count="0" memberValueDatatype="5" unbalanced="0"/>
    <cacheHierarchy uniqueName="[Table1].[Spanner_Efficiency]" caption="Spanner_Efficiency" attribute="1" defaultMemberUniqueName="[Table1].[Spanner_Efficiency].[All]" allUniqueName="[Table1].[Spanner_Efficiency].[All]" dimensionUniqueName="[Table1]" displayFolder="" count="0" memberValueDatatype="5" unbalanced="0"/>
    <cacheHierarchy uniqueName="[Table1].[COMP]" caption="COMP" attribute="1" defaultMemberUniqueName="[Table1].[COMP].[All]" allUniqueName="[Table1].[COMP].[All]" dimensionUniqueName="[Table1]" displayFolder="" count="0" memberValueDatatype="20" unbalanced="0"/>
    <cacheHierarchy uniqueName="[Table1].[PercentageCOMP1]" caption="PercentageCOMP1" attribute="1" defaultMemberUniqueName="[Table1].[PercentageCOMP1].[All]" allUniqueName="[Table1].[PercentageCOMP1].[All]" dimensionUniqueName="[Table1]" displayFolder="" count="0" memberValueDatatype="5" unbalanced="0"/>
    <cacheHierarchy uniqueName="[Table1].[UNCO]" caption="UNCO" attribute="1" defaultMemberUniqueName="[Table1].[UNCO].[All]" allUniqueName="[Table1].[UNCO].[All]" dimensionUniqueName="[Table1]" displayFolder="" count="0" memberValueDatatype="20" unbalanced="0"/>
    <cacheHierarchy uniqueName="[Table1].[PercentageUNCO1]" caption="PercentageUNCO1" attribute="1" defaultMemberUniqueName="[Table1].[PercentageUNCO1].[All]" allUniqueName="[Table1].[PercentageUNCO1].[All]" dimensionUniqueName="[Table1]" displayFolder="" count="0" memberValueDatatype="5" unbalanced="0"/>
    <cacheHierarchy uniqueName="[Table1].[ASTO]" caption="ASTO" attribute="1" defaultMemberUniqueName="[Table1].[ASTO].[All]" allUniqueName="[Table1].[ASTO].[All]" dimensionUniqueName="[Table1]" displayFolder="" count="0" memberValueDatatype="20" unbalanced="0"/>
    <cacheHierarchy uniqueName="[Table1].[PercentageASTO1]" caption="PercentageASTO1" attribute="1" defaultMemberUniqueName="[Table1].[PercentageASTO1].[All]" allUniqueName="[Table1].[PercentageASTO1].[All]" dimensionUniqueName="[Table1]" displayFolder="" count="0" memberValueDatatype="5" unbalanced="0"/>
    <cacheHierarchy uniqueName="[Table1].[avg_start_first_task]" caption="avg_start_first_task" attribute="1" time="1" defaultMemberUniqueName="[Table1].[avg_start_first_task].[All]" allUniqueName="[Table1].[avg_start_first_task].[All]" dimensionUniqueName="[Table1]" displayFolder="" count="0" memberValueDatatype="7" unbalanced="0"/>
    <cacheHierarchy uniqueName="[Table1].[avg_end_first_task]" caption="avg_end_first_task" attribute="1" time="1" defaultMemberUniqueName="[Table1].[avg_end_first_task].[All]" allUniqueName="[Table1].[avg_end_first_task].[All]" dimensionUniqueName="[Table1]" displayFolder="" count="0" memberValueDatatype="7" unbalanced="0"/>
    <cacheHierarchy uniqueName="[Table1].[avg_start_last_task]" caption="avg_start_last_task" attribute="1" time="1" defaultMemberUniqueName="[Table1].[avg_start_last_task].[All]" allUniqueName="[Table1].[avg_start_last_task].[All]" dimensionUniqueName="[Table1]" displayFolder="" count="0" memberValueDatatype="7" unbalanced="0"/>
    <cacheHierarchy uniqueName="[Table1].[avg_end_last_task]" caption="avg_end_last_task" attribute="1" time="1" defaultMemberUniqueName="[Table1].[avg_end_last_task].[All]" allUniqueName="[Table1].[avg_end_last_task].[All]" dimensionUniqueName="[Table1]" displayFolder="" count="0" memberValueDatatype="7" unbalanced="0"/>
    <cacheHierarchy uniqueName="[Table1].[productive_time]" caption="productive_time" attribute="1" time="1" defaultMemberUniqueName="[Table1].[productive_time].[All]" allUniqueName="[Table1].[productive_time].[All]" dimensionUniqueName="[Table1]" displayFolder="" count="0" memberValueDatatype="7" unbalanced="0"/>
    <cacheHierarchy uniqueName="[Table1].[utilisation]" caption="utilisation" attribute="1" defaultMemberUniqueName="[Table1].[utilisation].[All]" allUniqueName="[Table1].[utilisation].[All]" dimensionUniqueName="[Table1]" displayFolder="" count="0" memberValueDatatype="5" unbalanced="0"/>
    <cacheHierarchy uniqueName="[Table1].[Overtime]" caption="Overtime" attribute="1" defaultMemberUniqueName="[Table1].[Overtime].[All]" allUniqueName="[Table1].[Overtime].[All]" dimensionUniqueName="[Table1]" displayFolder="" count="0" memberValueDatatype="5" unbalanced="0"/>
    <cacheHierarchy uniqueName="[Table1].[CRP]" caption="CRP" attribute="1" defaultMemberUniqueName="[Table1].[CRP].[All]" allUniqueName="[Table1].[CRP].[All]" dimensionUniqueName="[Table1]" displayFolder="" count="0" memberValueDatatype="5" unbalanced="0"/>
    <cacheHierarchy uniqueName="[Table1].[core]" caption="core" attribute="1" defaultMemberUniqueName="[Table1].[core].[All]" allUniqueName="[Table1].[core].[All]" dimensionUniqueName="[Table1]" displayFolder="" count="0" memberValueDatatype="5" unbalanced="0"/>
    <cacheHierarchy uniqueName="[Table1].[business]" caption="business" attribute="1" defaultMemberUniqueName="[Table1].[business].[All]" allUniqueName="[Table1].[business].[All]" dimensionUniqueName="[Table1]" displayFolder="" count="0" memberValueDatatype="5" unbalanced="0"/>
    <cacheHierarchy uniqueName="[Table1].[personal]" caption="personal" attribute="1" defaultMemberUniqueName="[Table1].[personal].[All]" allUniqueName="[Table1].[personal].[All]" dimensionUniqueName="[Table1]" displayFolder="" count="0" memberValueDatatype="5" unbalanced="0"/>
    <cacheHierarchy uniqueName="[Table1].[percentageComp]" caption="percentageComp" attribute="1" defaultMemberUniqueName="[Table1].[percentageComp].[All]" allUniqueName="[Table1].[percentageComp].[All]" dimensionUniqueName="[Table1]" displayFolder="" count="0" memberValueDatatype="5" unbalanced="0"/>
    <cacheHierarchy uniqueName="[Table1].[percentageUnco]" caption="percentageUnco" attribute="1" defaultMemberUniqueName="[Table1].[percentageUnco].[All]" allUniqueName="[Table1].[percentageUnco].[All]" dimensionUniqueName="[Table1]" displayFolder="" count="0" memberValueDatatype="5" unbalanced="0"/>
    <cacheHierarchy uniqueName="[Table1].[percentageAsto]" caption="percentageAsto" attribute="1" defaultMemberUniqueName="[Table1].[percentageAsto].[All]" allUniqueName="[Table1].[percentageAsto].[All]" dimensionUniqueName="[Table1]" displayFolder="" count="0" memberValueDatatype="5" unbalanced="0"/>
    <cacheHierarchy uniqueName="[Table2].[opr_operation_number_employee_key]" caption="opr_operation_number_employee_key" attribute="1" defaultMemberUniqueName="[Table2].[opr_operation_number_employee_key].[All]" allUniqueName="[Table2].[opr_operation_number_employee_key].[All]" dimensionUniqueName="[Table2]" displayFolder="" count="0" memberValueDatatype="20" unbalanced="0"/>
    <cacheHierarchy uniqueName="[Table2].[opr_operation_number_work_centre_text]" caption="opr_operation_number_work_centre_text" attribute="1" defaultMemberUniqueName="[Table2].[opr_operation_number_work_centre_text].[All]" allUniqueName="[Table2].[opr_operation_number_work_centre_text].[All]" dimensionUniqueName="[Table2]" displayFolder="" count="0" memberValueDatatype="130" unbalanced="0"/>
    <cacheHierarchy uniqueName="[Table2].[NST]" caption="NST" attribute="1" defaultMemberUniqueName="[Table2].[NST].[All]" allUniqueName="[Table2].[NST].[All]" dimensionUniqueName="[Table2]" displayFolder="" count="0" memberValueDatatype="130" unbalanced="0"/>
    <cacheHierarchy uniqueName="[Table2].[Line_Manager_Name]" caption="Line_Manager_Name" attribute="1" defaultMemberUniqueName="[Table2].[Line_Manager_Name].[All]" allUniqueName="[Table2].[Line_Manager_Name].[All]" dimensionUniqueName="[Table2]" displayFolder="" count="0" memberValueDatatype="130" unbalanced="0"/>
    <cacheHierarchy uniqueName="[Table2].[Jobs_per_Day]" caption="Jobs_per_Day" attribute="1" defaultMemberUniqueName="[Table2].[Jobs_per_Day].[All]" allUniqueName="[Table2].[Jobs_per_Day].[All]" dimensionUniqueName="[Table2]" displayFolder="" count="0" memberValueDatatype="5" unbalanced="0"/>
    <cacheHierarchy uniqueName="[Table2].[AvailabilityPercentNoCRP]" caption="AvailabilityPercentNoCRP" attribute="1" defaultMemberUniqueName="[Table2].[AvailabilityPercentNoCRP].[All]" allUniqueName="[Table2].[AvailabilityPercentNoCRP].[All]" dimensionUniqueName="[Table2]" displayFolder="" count="0" memberValueDatatype="5" unbalanced="0"/>
    <cacheHierarchy uniqueName="[Table2].[AvailableHoursIncBankOver]" caption="AvailableHoursIncBankOver" attribute="1" defaultMemberUniqueName="[Table2].[AvailableHoursIncBankOver].[All]" allUniqueName="[Table2].[AvailableHoursIncBankOver].[All]" dimensionUniqueName="[Table2]" displayFolder="" count="0" memberValueDatatype="5" unbalanced="0"/>
    <cacheHierarchy uniqueName="[Table2].[Spanner_Efficiency]" caption="Spanner_Efficiency" attribute="1" defaultMemberUniqueName="[Table2].[Spanner_Efficiency].[All]" allUniqueName="[Table2].[Spanner_Efficiency].[All]" dimensionUniqueName="[Table2]" displayFolder="" count="0" memberValueDatatype="5" unbalanced="0"/>
    <cacheHierarchy uniqueName="[Table2].[COMP]" caption="COMP" attribute="1" defaultMemberUniqueName="[Table2].[COMP].[All]" allUniqueName="[Table2].[COMP].[All]" dimensionUniqueName="[Table2]" displayFolder="" count="0" memberValueDatatype="20" unbalanced="0"/>
    <cacheHierarchy uniqueName="[Table2].[PercentageCOMP]" caption="PercentageCOMP" attribute="1" defaultMemberUniqueName="[Table2].[PercentageCOMP].[All]" allUniqueName="[Table2].[PercentageCOMP].[All]" dimensionUniqueName="[Table2]" displayFolder="" count="0" memberValueDatatype="5" unbalanced="0"/>
    <cacheHierarchy uniqueName="[Table2].[UNCO]" caption="UNCO" attribute="1" defaultMemberUniqueName="[Table2].[UNCO].[All]" allUniqueName="[Table2].[UNCO].[All]" dimensionUniqueName="[Table2]" displayFolder="" count="0" memberValueDatatype="20" unbalanced="0"/>
    <cacheHierarchy uniqueName="[Table2].[PercentageUNCO]" caption="PercentageUNCO" attribute="1" defaultMemberUniqueName="[Table2].[PercentageUNCO].[All]" allUniqueName="[Table2].[PercentageUNCO].[All]" dimensionUniqueName="[Table2]" displayFolder="" count="0" memberValueDatatype="5" unbalanced="0"/>
    <cacheHierarchy uniqueName="[Table2].[ASTO]" caption="ASTO" attribute="1" defaultMemberUniqueName="[Table2].[ASTO].[All]" allUniqueName="[Table2].[ASTO].[All]" dimensionUniqueName="[Table2]" displayFolder="" count="0" memberValueDatatype="20" unbalanced="0"/>
    <cacheHierarchy uniqueName="[Table2].[PercentageASTO]" caption="PercentageASTO" attribute="1" defaultMemberUniqueName="[Table2].[PercentageASTO].[All]" allUniqueName="[Table2].[PercentageASTO].[All]" dimensionUniqueName="[Table2]" displayFolder="" count="0" memberValueDatatype="5" unbalanced="0"/>
    <cacheHierarchy uniqueName="[Table2].[avg_start_first_task]" caption="avg_start_first_task" attribute="1" time="1" defaultMemberUniqueName="[Table2].[avg_start_first_task].[All]" allUniqueName="[Table2].[avg_start_first_task].[All]" dimensionUniqueName="[Table2]" displayFolder="" count="0" memberValueDatatype="7" unbalanced="0"/>
    <cacheHierarchy uniqueName="[Table2].[avg_end_first_task]" caption="avg_end_first_task" attribute="1" time="1" defaultMemberUniqueName="[Table2].[avg_end_first_task].[All]" allUniqueName="[Table2].[avg_end_first_task].[All]" dimensionUniqueName="[Table2]" displayFolder="" count="0" memberValueDatatype="7" unbalanced="0"/>
    <cacheHierarchy uniqueName="[Table2].[avg_start_last_task]" caption="avg_start_last_task" attribute="1" time="1" defaultMemberUniqueName="[Table2].[avg_start_last_task].[All]" allUniqueName="[Table2].[avg_start_last_task].[All]" dimensionUniqueName="[Table2]" displayFolder="" count="0" memberValueDatatype="7" unbalanced="0"/>
    <cacheHierarchy uniqueName="[Table2].[avg_end_last_task]" caption="avg_end_last_task" attribute="1" defaultMemberUniqueName="[Table2].[avg_end_last_task].[All]" allUniqueName="[Table2].[avg_end_last_task].[All]" dimensionUniqueName="[Table2]" displayFolder="" count="0" memberValueDatatype="130" unbalanced="0"/>
    <cacheHierarchy uniqueName="[Table2].[productive_time]" caption="productive_time" attribute="1" time="1" defaultMemberUniqueName="[Table2].[productive_time].[All]" allUniqueName="[Table2].[productive_time].[All]" dimensionUniqueName="[Table2]" displayFolder="" count="0" memberValueDatatype="7" unbalanced="0"/>
    <cacheHierarchy uniqueName="[Table2].[utilisation]" caption="utilisation" attribute="1" defaultMemberUniqueName="[Table2].[utilisation].[All]" allUniqueName="[Table2].[utilisation].[All]" dimensionUniqueName="[Table2]" displayFolder="" count="0" memberValueDatatype="5" unbalanced="0"/>
    <cacheHierarchy uniqueName="[Table2].[Overtime]" caption="Overtime" attribute="1" defaultMemberUniqueName="[Table2].[Overtime].[All]" allUniqueName="[Table2].[Overtime].[All]" dimensionUniqueName="[Table2]" displayFolder="" count="0" memberValueDatatype="5" unbalanced="0"/>
    <cacheHierarchy uniqueName="[Table2].[CRP]" caption="CRP" attribute="1" defaultMemberUniqueName="[Table2].[CRP].[All]" allUniqueName="[Table2].[CRP].[All]" dimensionUniqueName="[Table2]" displayFolder="" count="0" memberValueDatatype="5" unbalanced="0"/>
    <cacheHierarchy uniqueName="[Table2].[core]" caption="core" attribute="1" defaultMemberUniqueName="[Table2].[core].[All]" allUniqueName="[Table2].[core].[All]" dimensionUniqueName="[Table2]" displayFolder="" count="0" memberValueDatatype="5" unbalanced="0"/>
    <cacheHierarchy uniqueName="[Table2].[business]" caption="business" attribute="1" defaultMemberUniqueName="[Table2].[business].[All]" allUniqueName="[Table2].[business].[All]" dimensionUniqueName="[Table2]" displayFolder="" count="0" memberValueDatatype="5" unbalanced="0"/>
    <cacheHierarchy uniqueName="[Table4].[Measures]" caption="Measures" attribute="1" defaultMemberUniqueName="[Table4].[Measures].[All]" allUniqueName="[Table4].[Measures].[All]" dimensionUniqueName="[Table4]" displayFolder="" count="0" memberValueDatatype="130" unbalanced="0"/>
    <cacheHierarchy uniqueName="[Table4].[Definitions]" caption="Definitions" attribute="1" defaultMemberUniqueName="[Table4].[Definitions].[All]" allUniqueName="[Table4].[Definitions].[All]" dimensionUniqueName="[Table4]" displayFolder="" count="0" memberValueDatatype="130" unbalanced="0"/>
    <cacheHierarchy uniqueName="[Table5].[Metrics]" caption="Metrics" attribute="1" defaultMemberUniqueName="[Table5].[Metrics].[All]" allUniqueName="[Table5].[Metrics].[All]" dimensionUniqueName="[Table5]" displayFolder="" count="0" memberValueDatatype="130" unbalanced="0"/>
    <cacheHierarchy uniqueName="[Table5].[Last Month Average]" caption="Last Month Average" attribute="1" defaultMemberUniqueName="[Table5].[Last Month Average].[All]" allUniqueName="[Table5].[Last Month Average].[All]" dimensionUniqueName="[Table5]" displayFolder="" count="0" memberValueDatatype="130" unbalanced="0"/>
    <cacheHierarchy uniqueName="[Table5].[13 Week]" caption="13 Week" attribute="1" defaultMemberUniqueName="[Table5].[13 Week].[All]" allUniqueName="[Table5].[13 Week].[All]" dimensionUniqueName="[Table5]" displayFolder="" count="0" memberValueDatatype="130" unbalanced="0"/>
    <cacheHierarchy uniqueName="[Table5].[Latest Month]" caption="Latest Month" attribute="1" defaultMemberUniqueName="[Table5].[Latest Month].[All]" allUniqueName="[Table5].[Latest Month].[All]" dimensionUniqueName="[Table5]" displayFolder="" count="0" memberValueDatatype="13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Line_MGR]" caption="__XL_Count Line_MGR" measure="1" displayFolder="" measureGroup="Line_MGR" count="0" hidden="1"/>
    <cacheHierarchy uniqueName="[Measures].[__XL_Count Score]" caption="__XL_Count Score" measure="1" displayFolder="" measureGroup="Scor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Last Month Average]" caption="Count of Last Month Average" measure="1" displayFolder="" measureGroup="Table5" count="0" hidden="1">
      <extLst>
        <ext xmlns:x15="http://schemas.microsoft.com/office/spreadsheetml/2010/11/main" uri="{B97F6D7D-B522-45F9-BDA1-12C45D357490}">
          <x15:cacheHierarchy aggregatedColumn="104"/>
        </ext>
      </extLst>
    </cacheHierarchy>
    <cacheHierarchy uniqueName="[Measures].[Count of 13 Week]" caption="Count of 13 Week" measure="1" displayFolder="" measureGroup="Table5" count="0" hidden="1">
      <extLst>
        <ext xmlns:x15="http://schemas.microsoft.com/office/spreadsheetml/2010/11/main" uri="{B97F6D7D-B522-45F9-BDA1-12C45D357490}">
          <x15:cacheHierarchy aggregatedColumn="105"/>
        </ext>
      </extLst>
    </cacheHierarchy>
    <cacheHierarchy uniqueName="[Measures].[Count of Latest Month]" caption="Count of Latest Month" measure="1" displayFolder="" measureGroup="Table5" count="0" hidden="1">
      <extLst>
        <ext xmlns:x15="http://schemas.microsoft.com/office/spreadsheetml/2010/11/main" uri="{B97F6D7D-B522-45F9-BDA1-12C45D357490}">
          <x15:cacheHierarchy aggregatedColumn="106"/>
        </ext>
      </extLst>
    </cacheHierarchy>
    <cacheHierarchy uniqueName="[Measures].[Count of Metrics]" caption="Count of Metrics" measure="1" displayFolder="" measureGroup="Table5" count="0" hidden="1">
      <extLst>
        <ext xmlns:x15="http://schemas.microsoft.com/office/spreadsheetml/2010/11/main" uri="{B97F6D7D-B522-45F9-BDA1-12C45D357490}">
          <x15:cacheHierarchy aggregatedColumn="103"/>
        </ext>
      </extLst>
    </cacheHierarchy>
    <cacheHierarchy uniqueName="[Measures].[Sum of AvailabilityPercentNoCRP]" caption="Sum of AvailabilityPercentNoCRP" measure="1" displayFolder="" measureGroup="Line_MGR" count="0" hidden="1">
      <extLst>
        <ext xmlns:x15="http://schemas.microsoft.com/office/spreadsheetml/2010/11/main" uri="{B97F6D7D-B522-45F9-BDA1-12C45D357490}">
          <x15:cacheHierarchy aggregatedColumn="4"/>
        </ext>
      </extLst>
    </cacheHierarchy>
    <cacheHierarchy uniqueName="[Measures].[Sum of Spanner_Efficiency]" caption="Sum of Spanner_Efficiency" measure="1" displayFolder="" measureGroup="Line_MGR" count="0" hidden="1">
      <extLst>
        <ext xmlns:x15="http://schemas.microsoft.com/office/spreadsheetml/2010/11/main" uri="{B97F6D7D-B522-45F9-BDA1-12C45D357490}">
          <x15:cacheHierarchy aggregatedColumn="6"/>
        </ext>
      </extLst>
    </cacheHierarchy>
    <cacheHierarchy uniqueName="[Measures].[Sum of utilisation]" caption="Sum of utilisation" measure="1" displayFolder="" measureGroup="Line_MGR" count="0" hidden="1">
      <extLst>
        <ext xmlns:x15="http://schemas.microsoft.com/office/spreadsheetml/2010/11/main" uri="{B97F6D7D-B522-45F9-BDA1-12C45D357490}">
          <x15:cacheHierarchy aggregatedColumn="18"/>
        </ext>
      </extLst>
    </cacheHierarchy>
    <cacheHierarchy uniqueName="[Measures].[Sum of Overtime]" caption="Sum of Overtime" measure="1" displayFolder="" measureGroup="Line_MGR"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Jobs_per_Day]" caption="Sum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Jobs_per_Day]" caption="Count of Jobs_per_Day" measure="1" displayFolder="" measureGroup="Line_MGR" count="0" hidden="1">
      <extLst>
        <ext xmlns:x15="http://schemas.microsoft.com/office/spreadsheetml/2010/11/main" uri="{B97F6D7D-B522-45F9-BDA1-12C45D357490}">
          <x15:cacheHierarchy aggregatedColumn="3"/>
        </ext>
      </extLst>
    </cacheHierarchy>
    <cacheHierarchy uniqueName="[Measures].[Average of Jobs_per_Day 2]" caption="Average of Jobs_per_Day 2" measure="1" displayFolder="" measureGroup="Line_MGR" count="0" hidden="1">
      <extLst>
        <ext xmlns:x15="http://schemas.microsoft.com/office/spreadsheetml/2010/11/main" uri="{B97F6D7D-B522-45F9-BDA1-12C45D357490}">
          <x15:cacheHierarchy aggregatedColumn="3"/>
        </ext>
      </extLst>
    </cacheHierarchy>
    <cacheHierarchy uniqueName="[Measures].[Max of Jobs_per_Day]" caption="Max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Latest Month 2]" caption="Count of Latest Month 2" measure="1" displayFolder="" measureGroup="Score" count="0" hidden="1">
      <extLst>
        <ext xmlns:x15="http://schemas.microsoft.com/office/spreadsheetml/2010/11/main" uri="{B97F6D7D-B522-45F9-BDA1-12C45D357490}">
          <x15:cacheHierarchy aggregatedColumn="43"/>
        </ext>
      </extLst>
    </cacheHierarchy>
  </cacheHierarchies>
  <kpis count="0"/>
  <dimensions count="8">
    <dimension name="Line_MGR" uniqueName="[Line_MGR]" caption="Line_MGR"/>
    <dimension measure="1" name="Measures" uniqueName="[Measures]" caption="Measures"/>
    <dimension name="Range" uniqueName="[Range]" caption="Range"/>
    <dimension name="Score" uniqueName="[Score]" caption="Score"/>
    <dimension name="Table1" uniqueName="[Table1]" caption="Table1"/>
    <dimension name="Table2" uniqueName="[Table2]" caption="Table2"/>
    <dimension name="Table4" uniqueName="[Table4]" caption="Table4"/>
    <dimension name="Table5" uniqueName="[Table5]" caption="Table5"/>
  </dimensions>
  <measureGroups count="7">
    <measureGroup name="Line_MGR" caption="Line_MGR"/>
    <measureGroup name="Range" caption="Range"/>
    <measureGroup name="Score" caption="Score"/>
    <measureGroup name="Table1" caption="Table1"/>
    <measureGroup name="Table2" caption="Table2"/>
    <measureGroup name="Table4" caption="Table4"/>
    <measureGroup name="Table5" caption="Table5"/>
  </measureGroups>
  <maps count="8">
    <map measureGroup="0" dimension="0"/>
    <map measureGroup="0" dimension="3"/>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12676822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Obianwu" refreshedDate="45208.643943287039" backgroundQuery="1" createdVersion="8" refreshedVersion="8" minRefreshableVersion="3" recordCount="0" supportSubquery="1" supportAdvancedDrill="1" xr:uid="{40958743-E0DF-47BC-B133-BF8EA1325080}">
  <cacheSource type="external" connectionId="5">
    <extLst>
      <ext xmlns:x14="http://schemas.microsoft.com/office/spreadsheetml/2009/9/main" uri="{F057638F-6D5F-4e77-A914-E7F072B9BCA8}">
        <x14:sourceConnection name="ThisWorkbookDataModel"/>
      </ext>
    </extLst>
  </cacheSource>
  <cacheFields count="2">
    <cacheField name="[Line_MGR].[Line_Manager_Name].[Line_Manager_Name]" caption="Line_Manager_Name" numFmtId="0" hierarchy="1" level="1">
      <sharedItems count="5">
        <s v="BANKS LOUIE"/>
        <s v="CLASSEY ELEANOR"/>
        <s v="SAKALLIS ANDREW"/>
        <s v="TIWARI SURYA"/>
        <s v="WINGROVE STEPHEN"/>
      </sharedItems>
    </cacheField>
    <cacheField name="[Measures].[Sum of utilisation]" caption="Sum of utilisation" numFmtId="0" hierarchy="121" level="32767"/>
  </cacheFields>
  <cacheHierarchies count="128">
    <cacheHierarchy uniqueName="[Line_MGR].[Line_Mgr_No]" caption="Line_Mgr_No" attribute="1" defaultMemberUniqueName="[Line_MGR].[Line_Mgr_No].[All]" allUniqueName="[Line_MGR].[Line_Mgr_No].[All]" dimensionUniqueName="[Line_MGR]" displayFolder="" count="0" memberValueDatatype="20" unbalanced="0"/>
    <cacheHierarchy uniqueName="[Line_MGR].[Line_Manager_Name]" caption="Line_Manager_Name" attribute="1" defaultMemberUniqueName="[Line_MGR].[Line_Manager_Name].[All]" allUniqueName="[Line_MGR].[Line_Manager_Name].[All]" dimensionUniqueName="[Line_MGR]" displayFolder="" count="2" memberValueDatatype="130" unbalanced="0">
      <fieldsUsage count="2">
        <fieldUsage x="-1"/>
        <fieldUsage x="0"/>
      </fieldsUsage>
    </cacheHierarchy>
    <cacheHierarchy uniqueName="[Line_MGR].[opr_operation_number_work_centre_text]" caption="opr_operation_number_work_centre_text" attribute="1" defaultMemberUniqueName="[Line_MGR].[opr_operation_number_work_centre_text].[All]" allUniqueName="[Line_MGR].[opr_operation_number_work_centre_text].[All]" dimensionUniqueName="[Line_MGR]" displayFolder="" count="0" memberValueDatatype="130" unbalanced="0"/>
    <cacheHierarchy uniqueName="[Line_MGR].[Jobs_per_Day]" caption="Jobs_per_Day" attribute="1" defaultMemberUniqueName="[Line_MGR].[Jobs_per_Day].[All]" allUniqueName="[Line_MGR].[Jobs_per_Day].[All]" dimensionUniqueName="[Line_MGR]" displayFolder="" count="0" memberValueDatatype="5" unbalanced="0"/>
    <cacheHierarchy uniqueName="[Line_MGR].[AvailabilityPercentNoCRP]" caption="AvailabilityPercentNoCRP" attribute="1" defaultMemberUniqueName="[Line_MGR].[AvailabilityPercentNoCRP].[All]" allUniqueName="[Line_MGR].[AvailabilityPercentNoCRP].[All]" dimensionUniqueName="[Line_MGR]" displayFolder="" count="0" memberValueDatatype="5" unbalanced="0"/>
    <cacheHierarchy uniqueName="[Line_MGR].[AvailableHoursIncBankOver]" caption="AvailableHoursIncBankOver" attribute="1" defaultMemberUniqueName="[Line_MGR].[AvailableHoursIncBankOver].[All]" allUniqueName="[Line_MGR].[AvailableHoursIncBankOver].[All]" dimensionUniqueName="[Line_MGR]" displayFolder="" count="0" memberValueDatatype="5" unbalanced="0"/>
    <cacheHierarchy uniqueName="[Line_MGR].[Spanner_Efficiency]" caption="Spanner_Efficiency" attribute="1" defaultMemberUniqueName="[Line_MGR].[Spanner_Efficiency].[All]" allUniqueName="[Line_MGR].[Spanner_Efficiency].[All]" dimensionUniqueName="[Line_MGR]" displayFolder="" count="0" memberValueDatatype="5" unbalanced="0"/>
    <cacheHierarchy uniqueName="[Line_MGR].[COMP]" caption="COMP" attribute="1" defaultMemberUniqueName="[Line_MGR].[COMP].[All]" allUniqueName="[Line_MGR].[COMP].[All]" dimensionUniqueName="[Line_MGR]" displayFolder="" count="0" memberValueDatatype="20" unbalanced="0"/>
    <cacheHierarchy uniqueName="[Line_MGR].[PercentageCOMP]" caption="PercentageCOMP" attribute="1" defaultMemberUniqueName="[Line_MGR].[PercentageCOMP].[All]" allUniqueName="[Line_MGR].[PercentageCOMP].[All]" dimensionUniqueName="[Line_MGR]" displayFolder="" count="0" memberValueDatatype="5" unbalanced="0"/>
    <cacheHierarchy uniqueName="[Line_MGR].[UNCO]" caption="UNCO" attribute="1" defaultMemberUniqueName="[Line_MGR].[UNCO].[All]" allUniqueName="[Line_MGR].[UNCO].[All]" dimensionUniqueName="[Line_MGR]" displayFolder="" count="0" memberValueDatatype="20" unbalanced="0"/>
    <cacheHierarchy uniqueName="[Line_MGR].[PercentageUNCO]" caption="PercentageUNCO" attribute="1" defaultMemberUniqueName="[Line_MGR].[PercentageUNCO].[All]" allUniqueName="[Line_MGR].[PercentageUNCO].[All]" dimensionUniqueName="[Line_MGR]" displayFolder="" count="0" memberValueDatatype="5" unbalanced="0"/>
    <cacheHierarchy uniqueName="[Line_MGR].[ASTO]" caption="ASTO" attribute="1" defaultMemberUniqueName="[Line_MGR].[ASTO].[All]" allUniqueName="[Line_MGR].[ASTO].[All]" dimensionUniqueName="[Line_MGR]" displayFolder="" count="0" memberValueDatatype="20" unbalanced="0"/>
    <cacheHierarchy uniqueName="[Line_MGR].[PercentageASTO]" caption="PercentageASTO" attribute="1" defaultMemberUniqueName="[Line_MGR].[PercentageASTO].[All]" allUniqueName="[Line_MGR].[PercentageASTO].[All]" dimensionUniqueName="[Line_MGR]" displayFolder="" count="0" memberValueDatatype="5" unbalanced="0"/>
    <cacheHierarchy uniqueName="[Line_MGR].[avg_start_first_task]" caption="avg_start_first_task" attribute="1" time="1" defaultMemberUniqueName="[Line_MGR].[avg_start_first_task].[All]" allUniqueName="[Line_MGR].[avg_start_first_task].[All]" dimensionUniqueName="[Line_MGR]" displayFolder="" count="0" memberValueDatatype="7" unbalanced="0"/>
    <cacheHierarchy uniqueName="[Line_MGR].[avg_end_first_task]" caption="avg_end_first_task" attribute="1" time="1" defaultMemberUniqueName="[Line_MGR].[avg_end_first_task].[All]" allUniqueName="[Line_MGR].[avg_end_first_task].[All]" dimensionUniqueName="[Line_MGR]" displayFolder="" count="0" memberValueDatatype="7" unbalanced="0"/>
    <cacheHierarchy uniqueName="[Line_MGR].[avg_start_last_task]" caption="avg_start_last_task" attribute="1" time="1" defaultMemberUniqueName="[Line_MGR].[avg_start_last_task].[All]" allUniqueName="[Line_MGR].[avg_start_last_task].[All]" dimensionUniqueName="[Line_MGR]" displayFolder="" count="0" memberValueDatatype="7" unbalanced="0"/>
    <cacheHierarchy uniqueName="[Line_MGR].[avg_end_last_task]" caption="avg_end_last_task" attribute="1" time="1" defaultMemberUniqueName="[Line_MGR].[avg_end_last_task].[All]" allUniqueName="[Line_MGR].[avg_end_last_task].[All]" dimensionUniqueName="[Line_MGR]" displayFolder="" count="0" memberValueDatatype="7" unbalanced="0"/>
    <cacheHierarchy uniqueName="[Line_MGR].[productive_time]" caption="productive_time" attribute="1" defaultMemberUniqueName="[Line_MGR].[productive_time].[All]" allUniqueName="[Line_MGR].[productive_time].[All]" dimensionUniqueName="[Line_MGR]" displayFolder="" count="0" memberValueDatatype="5" unbalanced="0"/>
    <cacheHierarchy uniqueName="[Line_MGR].[utilisation]" caption="utilisation" attribute="1" defaultMemberUniqueName="[Line_MGR].[utilisation].[All]" allUniqueName="[Line_MGR].[utilisation].[All]" dimensionUniqueName="[Line_MGR]" displayFolder="" count="0" memberValueDatatype="5" unbalanced="0"/>
    <cacheHierarchy uniqueName="[Line_MGR].[Overtime]" caption="Overtime" attribute="1" defaultMemberUniqueName="[Line_MGR].[Overtime].[All]" allUniqueName="[Line_MGR].[Overtime].[All]" dimensionUniqueName="[Line_MGR]" displayFolder="" count="0" memberValueDatatype="5" unbalanced="0"/>
    <cacheHierarchy uniqueName="[Line_MGR].[CRP]" caption="CRP" attribute="1" defaultMemberUniqueName="[Line_MGR].[CRP].[All]" allUniqueName="[Line_MGR].[CRP].[All]" dimensionUniqueName="[Line_MGR]" displayFolder="" count="0" memberValueDatatype="5" unbalanced="0"/>
    <cacheHierarchy uniqueName="[Range].[Line_Mgr_No]" caption="Line_Mgr_No" attribute="1" defaultMemberUniqueName="[Range].[Line_Mgr_No].[All]" allUniqueName="[Range].[Line_Mgr_No].[All]" dimensionUniqueName="[Range]" displayFolder="" count="0" memberValueDatatype="20" unbalanced="0"/>
    <cacheHierarchy uniqueName="[Range].[Line_Manager_Name]" caption="Line_Manager_Name" attribute="1" defaultMemberUniqueName="[Range].[Line_Manager_Name].[All]" allUniqueName="[Range].[Line_Manager_Name].[All]" dimensionUniqueName="[Range]" displayFolder="" count="0" memberValueDatatype="130" unbalanced="0"/>
    <cacheHierarchy uniqueName="[Range].[opr_operation_number_work_centre_text]" caption="opr_operation_number_work_centre_text" attribute="1" defaultMemberUniqueName="[Range].[opr_operation_number_work_centre_text].[All]" allUniqueName="[Range].[opr_operation_number_work_centre_text].[All]" dimensionUniqueName="[Range]" displayFolder="" count="0" memberValueDatatype="130" unbalanced="0"/>
    <cacheHierarchy uniqueName="[Range].[Jobs_per_Day]" caption="Jobs_per_Day" attribute="1" defaultMemberUniqueName="[Range].[Jobs_per_Day].[All]" allUniqueName="[Range].[Jobs_per_Day].[All]" dimensionUniqueName="[Range]" displayFolder="" count="0" memberValueDatatype="5" unbalanced="0"/>
    <cacheHierarchy uniqueName="[Range].[AvailabilityPercentNoCRP]" caption="AvailabilityPercentNoCRP" attribute="1" defaultMemberUniqueName="[Range].[AvailabilityPercentNoCRP].[All]" allUniqueName="[Range].[AvailabilityPercentNoCRP].[All]" dimensionUniqueName="[Range]" displayFolder="" count="0" memberValueDatatype="5" unbalanced="0"/>
    <cacheHierarchy uniqueName="[Range].[AvailableHoursIncBankOver]" caption="AvailableHoursIncBankOver" attribute="1" defaultMemberUniqueName="[Range].[AvailableHoursIncBankOver].[All]" allUniqueName="[Range].[AvailableHoursIncBankOver].[All]" dimensionUniqueName="[Range]" displayFolder="" count="0" memberValueDatatype="5" unbalanced="0"/>
    <cacheHierarchy uniqueName="[Range].[Spanner_Efficiency]" caption="Spanner_Efficiency" attribute="1" defaultMemberUniqueName="[Range].[Spanner_Efficiency].[All]" allUniqueName="[Range].[Spanner_Efficiency].[All]" dimensionUniqueName="[Range]" displayFolder="" count="0" memberValueDatatype="5" unbalanced="0"/>
    <cacheHierarchy uniqueName="[Range].[COMP]" caption="COMP" attribute="1" defaultMemberUniqueName="[Range].[COMP].[All]" allUniqueName="[Range].[COMP].[All]" dimensionUniqueName="[Range]" displayFolder="" count="0" memberValueDatatype="20" unbalanced="0"/>
    <cacheHierarchy uniqueName="[Range].[PercentageCOMP]" caption="PercentageCOMP" attribute="1" defaultMemberUniqueName="[Range].[PercentageCOMP].[All]" allUniqueName="[Range].[PercentageCOMP].[All]" dimensionUniqueName="[Range]" displayFolder="" count="0" memberValueDatatype="5" unbalanced="0"/>
    <cacheHierarchy uniqueName="[Range].[UNCO]" caption="UNCO" attribute="1" defaultMemberUniqueName="[Range].[UNCO].[All]" allUniqueName="[Range].[UNCO].[All]" dimensionUniqueName="[Range]" displayFolder="" count="0" memberValueDatatype="20" unbalanced="0"/>
    <cacheHierarchy uniqueName="[Range].[PercentageUNCO]" caption="PercentageUNCO" attribute="1" defaultMemberUniqueName="[Range].[PercentageUNCO].[All]" allUniqueName="[Range].[PercentageUNCO].[All]" dimensionUniqueName="[Range]" displayFolder="" count="0" memberValueDatatype="5" unbalanced="0"/>
    <cacheHierarchy uniqueName="[Range].[ASTO]" caption="ASTO" attribute="1" defaultMemberUniqueName="[Range].[ASTO].[All]" allUniqueName="[Range].[ASTO].[All]" dimensionUniqueName="[Range]" displayFolder="" count="0" memberValueDatatype="20" unbalanced="0"/>
    <cacheHierarchy uniqueName="[Range].[PercentageASTO]" caption="PercentageASTO" attribute="1" defaultMemberUniqueName="[Range].[PercentageASTO].[All]" allUniqueName="[Range].[PercentageASTO].[All]" dimensionUniqueName="[Range]" displayFolder="" count="0" memberValueDatatype="5" unbalanced="0"/>
    <cacheHierarchy uniqueName="[Range].[avg_start_first_task]" caption="avg_start_first_task" attribute="1" time="1" defaultMemberUniqueName="[Range].[avg_start_first_task].[All]" allUniqueName="[Range].[avg_start_first_task].[All]" dimensionUniqueName="[Range]" displayFolder="" count="0" memberValueDatatype="7" unbalanced="0"/>
    <cacheHierarchy uniqueName="[Range].[avg_end_first_task]" caption="avg_end_first_task" attribute="1" time="1" defaultMemberUniqueName="[Range].[avg_end_first_task].[All]" allUniqueName="[Range].[avg_end_first_task].[All]" dimensionUniqueName="[Range]" displayFolder="" count="0" memberValueDatatype="7" unbalanced="0"/>
    <cacheHierarchy uniqueName="[Range].[avg_start_last_task]" caption="avg_start_last_task" attribute="1" time="1" defaultMemberUniqueName="[Range].[avg_start_last_task].[All]" allUniqueName="[Range].[avg_start_last_task].[All]" dimensionUniqueName="[Range]" displayFolder="" count="0" memberValueDatatype="7" unbalanced="0"/>
    <cacheHierarchy uniqueName="[Range].[avg_end_last_task]" caption="avg_end_last_task" attribute="1" time="1" defaultMemberUniqueName="[Range].[avg_end_last_task].[All]" allUniqueName="[Range].[avg_end_last_task].[All]" dimensionUniqueName="[Range]" displayFolder="" count="0" memberValueDatatype="7" unbalanced="0"/>
    <cacheHierarchy uniqueName="[Range].[productive_time]" caption="productive_time" attribute="1" defaultMemberUniqueName="[Range].[productive_time].[All]" allUniqueName="[Range].[productive_time].[All]" dimensionUniqueName="[Range]" displayFolder="" count="0" memberValueDatatype="5" unbalanced="0"/>
    <cacheHierarchy uniqueName="[Range].[utilisation]" caption="utilisation" attribute="1" defaultMemberUniqueName="[Range].[utilisation].[All]" allUniqueName="[Range].[utilisation].[All]" dimensionUniqueName="[Range]" displayFolder="" count="0" memberValueDatatype="5" unbalanced="0"/>
    <cacheHierarchy uniqueName="[Range].[Overtime]" caption="Overtime" attribute="1" defaultMemberUniqueName="[Range].[Overtime].[All]" allUniqueName="[Range].[Overtime].[All]" dimensionUniqueName="[Range]" displayFolder="" count="0" memberValueDatatype="5" unbalanced="0"/>
    <cacheHierarchy uniqueName="[Range].[CRP]" caption="CRP" attribute="1" defaultMemberUniqueName="[Range].[CRP].[All]" allUniqueName="[Range].[CRP].[All]" dimensionUniqueName="[Range]" displayFolder="" count="0" memberValueDatatype="5" unbalanced="0"/>
    <cacheHierarchy uniqueName="[Score].[Metrics]" caption="Metrics" attribute="1" defaultMemberUniqueName="[Score].[Metrics].[All]" allUniqueName="[Score].[Metrics].[All]" dimensionUniqueName="[Score]" displayFolder="" count="0" memberValueDatatype="130" unbalanced="0"/>
    <cacheHierarchy uniqueName="[Score].[Latest Month]" caption="Latest Month" attribute="1" defaultMemberUniqueName="[Score].[Latest Month].[All]" allUniqueName="[Score].[Latest Month].[All]" dimensionUniqueName="[Score]" displayFolder="" count="0" memberValueDatatype="130" unbalanced="0"/>
    <cacheHierarchy uniqueName="[Score].[Previous Month]" caption="Previous Month" attribute="1" defaultMemberUniqueName="[Score].[Previous Month].[All]" allUniqueName="[Score].[Previous Month].[All]" dimensionUniqueName="[Score]" displayFolder="" count="0" memberValueDatatype="130" unbalanced="0"/>
    <cacheHierarchy uniqueName="[Score].[13 Weeks]" caption="13 Weeks" attribute="1" defaultMemberUniqueName="[Score].[13 Weeks].[All]" allUniqueName="[Score].[13 Weeks].[All]" dimensionUniqueName="[Score]" displayFolder="" count="0" memberValueDatatype="130" unbalanced="0"/>
    <cacheHierarchy uniqueName="[Score].[Trend]" caption="Trend" attribute="1" defaultMemberUniqueName="[Score].[Trend].[All]" allUniqueName="[Score].[Trend].[All]" dimensionUniqueName="[Score]" displayFolder="" count="0" memberValueDatatype="130" unbalanced="0"/>
    <cacheHierarchy uniqueName="[Score].[Team Avearage Total]" caption="Team Avearage Total" attribute="1" defaultMemberUniqueName="[Score].[Team Avearage Total].[All]" allUniqueName="[Score].[Team Avearage Total].[All]" dimensionUniqueName="[Score]" displayFolder="" count="0" memberValueDatatype="130" unbalanced="0"/>
    <cacheHierarchy uniqueName="[Score].[Metric Overview]" caption="Metric Overview" attribute="1" defaultMemberUniqueName="[Score].[Metric Overview].[All]" allUniqueName="[Score].[Metric Overview].[All]" dimensionUniqueName="[Score]" displayFolder="" count="0" memberValueDatatype="130" unbalanced="0"/>
    <cacheHierarchy uniqueName="[Table1].[opr_operation_number_employee_key]" caption="opr_operation_number_employee_key" attribute="1" defaultMemberUniqueName="[Table1].[opr_operation_number_employee_key].[All]" allUniqueName="[Table1].[opr_operation_number_employee_key].[All]" dimensionUniqueName="[Table1]" displayFolder="" count="0" memberValueDatatype="20" unbalanced="0"/>
    <cacheHierarchy uniqueName="[Table1].[opr_operation_number_work_centre_text]" caption="opr_operation_number_work_centre_text" attribute="1" defaultMemberUniqueName="[Table1].[opr_operation_number_work_centre_text].[All]" allUniqueName="[Table1].[opr_operation_number_work_centre_text].[All]" dimensionUniqueName="[Table1]" displayFolder="" count="0" memberValueDatatype="130" unbalanced="0"/>
    <cacheHierarchy uniqueName="[Table1].[NST]" caption="NST" attribute="1" defaultMemberUniqueName="[Table1].[NST].[All]" allUniqueName="[Table1].[NST].[All]" dimensionUniqueName="[Table1]" displayFolder="" count="0" memberValueDatatype="130" unbalanced="0"/>
    <cacheHierarchy uniqueName="[Table1].[Line_Manager_Name]" caption="Line_Manager_Name" attribute="1" defaultMemberUniqueName="[Table1].[Line_Manager_Name].[All]" allUniqueName="[Table1].[Line_Manager_Name].[All]" dimensionUniqueName="[Table1]" displayFolder="" count="0" memberValueDatatype="130" unbalanced="0"/>
    <cacheHierarchy uniqueName="[Table1].[Jobs_per_Day]" caption="Jobs_per_Day" attribute="1" defaultMemberUniqueName="[Table1].[Jobs_per_Day].[All]" allUniqueName="[Table1].[Jobs_per_Day].[All]" dimensionUniqueName="[Table1]" displayFolder="" count="0" memberValueDatatype="5" unbalanced="0"/>
    <cacheHierarchy uniqueName="[Table1].[AvailabilityPercentNoCRP]" caption="AvailabilityPercentNoCRP" attribute="1" defaultMemberUniqueName="[Table1].[AvailabilityPercentNoCRP].[All]" allUniqueName="[Table1].[AvailabilityPercentNoCRP].[All]" dimensionUniqueName="[Table1]" displayFolder="" count="0" memberValueDatatype="5" unbalanced="0"/>
    <cacheHierarchy uniqueName="[Table1].[AvailableHoursIncBankOver]" caption="AvailableHoursIncBankOver" attribute="1" defaultMemberUniqueName="[Table1].[AvailableHoursIncBankOver].[All]" allUniqueName="[Table1].[AvailableHoursIncBankOver].[All]" dimensionUniqueName="[Table1]" displayFolder="" count="0" memberValueDatatype="5" unbalanced="0"/>
    <cacheHierarchy uniqueName="[Table1].[Spanner_Efficiency]" caption="Spanner_Efficiency" attribute="1" defaultMemberUniqueName="[Table1].[Spanner_Efficiency].[All]" allUniqueName="[Table1].[Spanner_Efficiency].[All]" dimensionUniqueName="[Table1]" displayFolder="" count="0" memberValueDatatype="5" unbalanced="0"/>
    <cacheHierarchy uniqueName="[Table1].[COMP]" caption="COMP" attribute="1" defaultMemberUniqueName="[Table1].[COMP].[All]" allUniqueName="[Table1].[COMP].[All]" dimensionUniqueName="[Table1]" displayFolder="" count="0" memberValueDatatype="20" unbalanced="0"/>
    <cacheHierarchy uniqueName="[Table1].[PercentageCOMP1]" caption="PercentageCOMP1" attribute="1" defaultMemberUniqueName="[Table1].[PercentageCOMP1].[All]" allUniqueName="[Table1].[PercentageCOMP1].[All]" dimensionUniqueName="[Table1]" displayFolder="" count="0" memberValueDatatype="5" unbalanced="0"/>
    <cacheHierarchy uniqueName="[Table1].[UNCO]" caption="UNCO" attribute="1" defaultMemberUniqueName="[Table1].[UNCO].[All]" allUniqueName="[Table1].[UNCO].[All]" dimensionUniqueName="[Table1]" displayFolder="" count="0" memberValueDatatype="20" unbalanced="0"/>
    <cacheHierarchy uniqueName="[Table1].[PercentageUNCO1]" caption="PercentageUNCO1" attribute="1" defaultMemberUniqueName="[Table1].[PercentageUNCO1].[All]" allUniqueName="[Table1].[PercentageUNCO1].[All]" dimensionUniqueName="[Table1]" displayFolder="" count="0" memberValueDatatype="5" unbalanced="0"/>
    <cacheHierarchy uniqueName="[Table1].[ASTO]" caption="ASTO" attribute="1" defaultMemberUniqueName="[Table1].[ASTO].[All]" allUniqueName="[Table1].[ASTO].[All]" dimensionUniqueName="[Table1]" displayFolder="" count="0" memberValueDatatype="20" unbalanced="0"/>
    <cacheHierarchy uniqueName="[Table1].[PercentageASTO1]" caption="PercentageASTO1" attribute="1" defaultMemberUniqueName="[Table1].[PercentageASTO1].[All]" allUniqueName="[Table1].[PercentageASTO1].[All]" dimensionUniqueName="[Table1]" displayFolder="" count="0" memberValueDatatype="5" unbalanced="0"/>
    <cacheHierarchy uniqueName="[Table1].[avg_start_first_task]" caption="avg_start_first_task" attribute="1" time="1" defaultMemberUniqueName="[Table1].[avg_start_first_task].[All]" allUniqueName="[Table1].[avg_start_first_task].[All]" dimensionUniqueName="[Table1]" displayFolder="" count="0" memberValueDatatype="7" unbalanced="0"/>
    <cacheHierarchy uniqueName="[Table1].[avg_end_first_task]" caption="avg_end_first_task" attribute="1" time="1" defaultMemberUniqueName="[Table1].[avg_end_first_task].[All]" allUniqueName="[Table1].[avg_end_first_task].[All]" dimensionUniqueName="[Table1]" displayFolder="" count="0" memberValueDatatype="7" unbalanced="0"/>
    <cacheHierarchy uniqueName="[Table1].[avg_start_last_task]" caption="avg_start_last_task" attribute="1" time="1" defaultMemberUniqueName="[Table1].[avg_start_last_task].[All]" allUniqueName="[Table1].[avg_start_last_task].[All]" dimensionUniqueName="[Table1]" displayFolder="" count="0" memberValueDatatype="7" unbalanced="0"/>
    <cacheHierarchy uniqueName="[Table1].[avg_end_last_task]" caption="avg_end_last_task" attribute="1" time="1" defaultMemberUniqueName="[Table1].[avg_end_last_task].[All]" allUniqueName="[Table1].[avg_end_last_task].[All]" dimensionUniqueName="[Table1]" displayFolder="" count="0" memberValueDatatype="7" unbalanced="0"/>
    <cacheHierarchy uniqueName="[Table1].[productive_time]" caption="productive_time" attribute="1" time="1" defaultMemberUniqueName="[Table1].[productive_time].[All]" allUniqueName="[Table1].[productive_time].[All]" dimensionUniqueName="[Table1]" displayFolder="" count="0" memberValueDatatype="7" unbalanced="0"/>
    <cacheHierarchy uniqueName="[Table1].[utilisation]" caption="utilisation" attribute="1" defaultMemberUniqueName="[Table1].[utilisation].[All]" allUniqueName="[Table1].[utilisation].[All]" dimensionUniqueName="[Table1]" displayFolder="" count="0" memberValueDatatype="5" unbalanced="0"/>
    <cacheHierarchy uniqueName="[Table1].[Overtime]" caption="Overtime" attribute="1" defaultMemberUniqueName="[Table1].[Overtime].[All]" allUniqueName="[Table1].[Overtime].[All]" dimensionUniqueName="[Table1]" displayFolder="" count="0" memberValueDatatype="5" unbalanced="0"/>
    <cacheHierarchy uniqueName="[Table1].[CRP]" caption="CRP" attribute="1" defaultMemberUniqueName="[Table1].[CRP].[All]" allUniqueName="[Table1].[CRP].[All]" dimensionUniqueName="[Table1]" displayFolder="" count="0" memberValueDatatype="5" unbalanced="0"/>
    <cacheHierarchy uniqueName="[Table1].[core]" caption="core" attribute="1" defaultMemberUniqueName="[Table1].[core].[All]" allUniqueName="[Table1].[core].[All]" dimensionUniqueName="[Table1]" displayFolder="" count="0" memberValueDatatype="5" unbalanced="0"/>
    <cacheHierarchy uniqueName="[Table1].[business]" caption="business" attribute="1" defaultMemberUniqueName="[Table1].[business].[All]" allUniqueName="[Table1].[business].[All]" dimensionUniqueName="[Table1]" displayFolder="" count="0" memberValueDatatype="5" unbalanced="0"/>
    <cacheHierarchy uniqueName="[Table1].[personal]" caption="personal" attribute="1" defaultMemberUniqueName="[Table1].[personal].[All]" allUniqueName="[Table1].[personal].[All]" dimensionUniqueName="[Table1]" displayFolder="" count="0" memberValueDatatype="5" unbalanced="0"/>
    <cacheHierarchy uniqueName="[Table1].[percentageComp]" caption="percentageComp" attribute="1" defaultMemberUniqueName="[Table1].[percentageComp].[All]" allUniqueName="[Table1].[percentageComp].[All]" dimensionUniqueName="[Table1]" displayFolder="" count="0" memberValueDatatype="5" unbalanced="0"/>
    <cacheHierarchy uniqueName="[Table1].[percentageUnco]" caption="percentageUnco" attribute="1" defaultMemberUniqueName="[Table1].[percentageUnco].[All]" allUniqueName="[Table1].[percentageUnco].[All]" dimensionUniqueName="[Table1]" displayFolder="" count="0" memberValueDatatype="5" unbalanced="0"/>
    <cacheHierarchy uniqueName="[Table1].[percentageAsto]" caption="percentageAsto" attribute="1" defaultMemberUniqueName="[Table1].[percentageAsto].[All]" allUniqueName="[Table1].[percentageAsto].[All]" dimensionUniqueName="[Table1]" displayFolder="" count="0" memberValueDatatype="5" unbalanced="0"/>
    <cacheHierarchy uniqueName="[Table2].[opr_operation_number_employee_key]" caption="opr_operation_number_employee_key" attribute="1" defaultMemberUniqueName="[Table2].[opr_operation_number_employee_key].[All]" allUniqueName="[Table2].[opr_operation_number_employee_key].[All]" dimensionUniqueName="[Table2]" displayFolder="" count="0" memberValueDatatype="20" unbalanced="0"/>
    <cacheHierarchy uniqueName="[Table2].[opr_operation_number_work_centre_text]" caption="opr_operation_number_work_centre_text" attribute="1" defaultMemberUniqueName="[Table2].[opr_operation_number_work_centre_text].[All]" allUniqueName="[Table2].[opr_operation_number_work_centre_text].[All]" dimensionUniqueName="[Table2]" displayFolder="" count="0" memberValueDatatype="130" unbalanced="0"/>
    <cacheHierarchy uniqueName="[Table2].[NST]" caption="NST" attribute="1" defaultMemberUniqueName="[Table2].[NST].[All]" allUniqueName="[Table2].[NST].[All]" dimensionUniqueName="[Table2]" displayFolder="" count="0" memberValueDatatype="130" unbalanced="0"/>
    <cacheHierarchy uniqueName="[Table2].[Line_Manager_Name]" caption="Line_Manager_Name" attribute="1" defaultMemberUniqueName="[Table2].[Line_Manager_Name].[All]" allUniqueName="[Table2].[Line_Manager_Name].[All]" dimensionUniqueName="[Table2]" displayFolder="" count="0" memberValueDatatype="130" unbalanced="0"/>
    <cacheHierarchy uniqueName="[Table2].[Jobs_per_Day]" caption="Jobs_per_Day" attribute="1" defaultMemberUniqueName="[Table2].[Jobs_per_Day].[All]" allUniqueName="[Table2].[Jobs_per_Day].[All]" dimensionUniqueName="[Table2]" displayFolder="" count="0" memberValueDatatype="5" unbalanced="0"/>
    <cacheHierarchy uniqueName="[Table2].[AvailabilityPercentNoCRP]" caption="AvailabilityPercentNoCRP" attribute="1" defaultMemberUniqueName="[Table2].[AvailabilityPercentNoCRP].[All]" allUniqueName="[Table2].[AvailabilityPercentNoCRP].[All]" dimensionUniqueName="[Table2]" displayFolder="" count="0" memberValueDatatype="5" unbalanced="0"/>
    <cacheHierarchy uniqueName="[Table2].[AvailableHoursIncBankOver]" caption="AvailableHoursIncBankOver" attribute="1" defaultMemberUniqueName="[Table2].[AvailableHoursIncBankOver].[All]" allUniqueName="[Table2].[AvailableHoursIncBankOver].[All]" dimensionUniqueName="[Table2]" displayFolder="" count="0" memberValueDatatype="5" unbalanced="0"/>
    <cacheHierarchy uniqueName="[Table2].[Spanner_Efficiency]" caption="Spanner_Efficiency" attribute="1" defaultMemberUniqueName="[Table2].[Spanner_Efficiency].[All]" allUniqueName="[Table2].[Spanner_Efficiency].[All]" dimensionUniqueName="[Table2]" displayFolder="" count="0" memberValueDatatype="5" unbalanced="0"/>
    <cacheHierarchy uniqueName="[Table2].[COMP]" caption="COMP" attribute="1" defaultMemberUniqueName="[Table2].[COMP].[All]" allUniqueName="[Table2].[COMP].[All]" dimensionUniqueName="[Table2]" displayFolder="" count="0" memberValueDatatype="20" unbalanced="0"/>
    <cacheHierarchy uniqueName="[Table2].[PercentageCOMP]" caption="PercentageCOMP" attribute="1" defaultMemberUniqueName="[Table2].[PercentageCOMP].[All]" allUniqueName="[Table2].[PercentageCOMP].[All]" dimensionUniqueName="[Table2]" displayFolder="" count="0" memberValueDatatype="5" unbalanced="0"/>
    <cacheHierarchy uniqueName="[Table2].[UNCO]" caption="UNCO" attribute="1" defaultMemberUniqueName="[Table2].[UNCO].[All]" allUniqueName="[Table2].[UNCO].[All]" dimensionUniqueName="[Table2]" displayFolder="" count="0" memberValueDatatype="20" unbalanced="0"/>
    <cacheHierarchy uniqueName="[Table2].[PercentageUNCO]" caption="PercentageUNCO" attribute="1" defaultMemberUniqueName="[Table2].[PercentageUNCO].[All]" allUniqueName="[Table2].[PercentageUNCO].[All]" dimensionUniqueName="[Table2]" displayFolder="" count="0" memberValueDatatype="5" unbalanced="0"/>
    <cacheHierarchy uniqueName="[Table2].[ASTO]" caption="ASTO" attribute="1" defaultMemberUniqueName="[Table2].[ASTO].[All]" allUniqueName="[Table2].[ASTO].[All]" dimensionUniqueName="[Table2]" displayFolder="" count="0" memberValueDatatype="20" unbalanced="0"/>
    <cacheHierarchy uniqueName="[Table2].[PercentageASTO]" caption="PercentageASTO" attribute="1" defaultMemberUniqueName="[Table2].[PercentageASTO].[All]" allUniqueName="[Table2].[PercentageASTO].[All]" dimensionUniqueName="[Table2]" displayFolder="" count="0" memberValueDatatype="5" unbalanced="0"/>
    <cacheHierarchy uniqueName="[Table2].[avg_start_first_task]" caption="avg_start_first_task" attribute="1" time="1" defaultMemberUniqueName="[Table2].[avg_start_first_task].[All]" allUniqueName="[Table2].[avg_start_first_task].[All]" dimensionUniqueName="[Table2]" displayFolder="" count="0" memberValueDatatype="7" unbalanced="0"/>
    <cacheHierarchy uniqueName="[Table2].[avg_end_first_task]" caption="avg_end_first_task" attribute="1" time="1" defaultMemberUniqueName="[Table2].[avg_end_first_task].[All]" allUniqueName="[Table2].[avg_end_first_task].[All]" dimensionUniqueName="[Table2]" displayFolder="" count="0" memberValueDatatype="7" unbalanced="0"/>
    <cacheHierarchy uniqueName="[Table2].[avg_start_last_task]" caption="avg_start_last_task" attribute="1" time="1" defaultMemberUniqueName="[Table2].[avg_start_last_task].[All]" allUniqueName="[Table2].[avg_start_last_task].[All]" dimensionUniqueName="[Table2]" displayFolder="" count="0" memberValueDatatype="7" unbalanced="0"/>
    <cacheHierarchy uniqueName="[Table2].[avg_end_last_task]" caption="avg_end_last_task" attribute="1" defaultMemberUniqueName="[Table2].[avg_end_last_task].[All]" allUniqueName="[Table2].[avg_end_last_task].[All]" dimensionUniqueName="[Table2]" displayFolder="" count="0" memberValueDatatype="130" unbalanced="0"/>
    <cacheHierarchy uniqueName="[Table2].[productive_time]" caption="productive_time" attribute="1" time="1" defaultMemberUniqueName="[Table2].[productive_time].[All]" allUniqueName="[Table2].[productive_time].[All]" dimensionUniqueName="[Table2]" displayFolder="" count="0" memberValueDatatype="7" unbalanced="0"/>
    <cacheHierarchy uniqueName="[Table2].[utilisation]" caption="utilisation" attribute="1" defaultMemberUniqueName="[Table2].[utilisation].[All]" allUniqueName="[Table2].[utilisation].[All]" dimensionUniqueName="[Table2]" displayFolder="" count="0" memberValueDatatype="5" unbalanced="0"/>
    <cacheHierarchy uniqueName="[Table2].[Overtime]" caption="Overtime" attribute="1" defaultMemberUniqueName="[Table2].[Overtime].[All]" allUniqueName="[Table2].[Overtime].[All]" dimensionUniqueName="[Table2]" displayFolder="" count="0" memberValueDatatype="5" unbalanced="0"/>
    <cacheHierarchy uniqueName="[Table2].[CRP]" caption="CRP" attribute="1" defaultMemberUniqueName="[Table2].[CRP].[All]" allUniqueName="[Table2].[CRP].[All]" dimensionUniqueName="[Table2]" displayFolder="" count="0" memberValueDatatype="5" unbalanced="0"/>
    <cacheHierarchy uniqueName="[Table2].[core]" caption="core" attribute="1" defaultMemberUniqueName="[Table2].[core].[All]" allUniqueName="[Table2].[core].[All]" dimensionUniqueName="[Table2]" displayFolder="" count="0" memberValueDatatype="5" unbalanced="0"/>
    <cacheHierarchy uniqueName="[Table2].[business]" caption="business" attribute="1" defaultMemberUniqueName="[Table2].[business].[All]" allUniqueName="[Table2].[business].[All]" dimensionUniqueName="[Table2]" displayFolder="" count="0" memberValueDatatype="5" unbalanced="0"/>
    <cacheHierarchy uniqueName="[Table4].[Measures]" caption="Measures" attribute="1" defaultMemberUniqueName="[Table4].[Measures].[All]" allUniqueName="[Table4].[Measures].[All]" dimensionUniqueName="[Table4]" displayFolder="" count="0" memberValueDatatype="130" unbalanced="0"/>
    <cacheHierarchy uniqueName="[Table4].[Definitions]" caption="Definitions" attribute="1" defaultMemberUniqueName="[Table4].[Definitions].[All]" allUniqueName="[Table4].[Definitions].[All]" dimensionUniqueName="[Table4]" displayFolder="" count="0" memberValueDatatype="130" unbalanced="0"/>
    <cacheHierarchy uniqueName="[Table5].[Metrics]" caption="Metrics" attribute="1" defaultMemberUniqueName="[Table5].[Metrics].[All]" allUniqueName="[Table5].[Metrics].[All]" dimensionUniqueName="[Table5]" displayFolder="" count="0" memberValueDatatype="130" unbalanced="0"/>
    <cacheHierarchy uniqueName="[Table5].[Last Month Average]" caption="Last Month Average" attribute="1" defaultMemberUniqueName="[Table5].[Last Month Average].[All]" allUniqueName="[Table5].[Last Month Average].[All]" dimensionUniqueName="[Table5]" displayFolder="" count="0" memberValueDatatype="130" unbalanced="0"/>
    <cacheHierarchy uniqueName="[Table5].[13 Week]" caption="13 Week" attribute="1" defaultMemberUniqueName="[Table5].[13 Week].[All]" allUniqueName="[Table5].[13 Week].[All]" dimensionUniqueName="[Table5]" displayFolder="" count="0" memberValueDatatype="130" unbalanced="0"/>
    <cacheHierarchy uniqueName="[Table5].[Latest Month]" caption="Latest Month" attribute="1" defaultMemberUniqueName="[Table5].[Latest Month].[All]" allUniqueName="[Table5].[Latest Month].[All]" dimensionUniqueName="[Table5]" displayFolder="" count="0" memberValueDatatype="13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Line_MGR]" caption="__XL_Count Line_MGR" measure="1" displayFolder="" measureGroup="Line_MGR" count="0" hidden="1"/>
    <cacheHierarchy uniqueName="[Measures].[__XL_Count Score]" caption="__XL_Count Score" measure="1" displayFolder="" measureGroup="Scor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Last Month Average]" caption="Count of Last Month Average" measure="1" displayFolder="" measureGroup="Table5" count="0" hidden="1">
      <extLst>
        <ext xmlns:x15="http://schemas.microsoft.com/office/spreadsheetml/2010/11/main" uri="{B97F6D7D-B522-45F9-BDA1-12C45D357490}">
          <x15:cacheHierarchy aggregatedColumn="104"/>
        </ext>
      </extLst>
    </cacheHierarchy>
    <cacheHierarchy uniqueName="[Measures].[Count of 13 Week]" caption="Count of 13 Week" measure="1" displayFolder="" measureGroup="Table5" count="0" hidden="1">
      <extLst>
        <ext xmlns:x15="http://schemas.microsoft.com/office/spreadsheetml/2010/11/main" uri="{B97F6D7D-B522-45F9-BDA1-12C45D357490}">
          <x15:cacheHierarchy aggregatedColumn="105"/>
        </ext>
      </extLst>
    </cacheHierarchy>
    <cacheHierarchy uniqueName="[Measures].[Count of Latest Month]" caption="Count of Latest Month" measure="1" displayFolder="" measureGroup="Table5" count="0" hidden="1">
      <extLst>
        <ext xmlns:x15="http://schemas.microsoft.com/office/spreadsheetml/2010/11/main" uri="{B97F6D7D-B522-45F9-BDA1-12C45D357490}">
          <x15:cacheHierarchy aggregatedColumn="106"/>
        </ext>
      </extLst>
    </cacheHierarchy>
    <cacheHierarchy uniqueName="[Measures].[Count of Metrics]" caption="Count of Metrics" measure="1" displayFolder="" measureGroup="Table5" count="0" hidden="1">
      <extLst>
        <ext xmlns:x15="http://schemas.microsoft.com/office/spreadsheetml/2010/11/main" uri="{B97F6D7D-B522-45F9-BDA1-12C45D357490}">
          <x15:cacheHierarchy aggregatedColumn="103"/>
        </ext>
      </extLst>
    </cacheHierarchy>
    <cacheHierarchy uniqueName="[Measures].[Sum of AvailabilityPercentNoCRP]" caption="Sum of AvailabilityPercentNoCRP" measure="1" displayFolder="" measureGroup="Line_MGR" count="0" hidden="1">
      <extLst>
        <ext xmlns:x15="http://schemas.microsoft.com/office/spreadsheetml/2010/11/main" uri="{B97F6D7D-B522-45F9-BDA1-12C45D357490}">
          <x15:cacheHierarchy aggregatedColumn="4"/>
        </ext>
      </extLst>
    </cacheHierarchy>
    <cacheHierarchy uniqueName="[Measures].[Sum of Spanner_Efficiency]" caption="Sum of Spanner_Efficiency" measure="1" displayFolder="" measureGroup="Line_MGR" count="0" hidden="1">
      <extLst>
        <ext xmlns:x15="http://schemas.microsoft.com/office/spreadsheetml/2010/11/main" uri="{B97F6D7D-B522-45F9-BDA1-12C45D357490}">
          <x15:cacheHierarchy aggregatedColumn="6"/>
        </ext>
      </extLst>
    </cacheHierarchy>
    <cacheHierarchy uniqueName="[Measures].[Sum of utilisation]" caption="Sum of utilisation" measure="1" displayFolder="" measureGroup="Line_MGR"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vertime]" caption="Sum of Overtime" measure="1" displayFolder="" measureGroup="Line_MGR" count="0" hidden="1">
      <extLst>
        <ext xmlns:x15="http://schemas.microsoft.com/office/spreadsheetml/2010/11/main" uri="{B97F6D7D-B522-45F9-BDA1-12C45D357490}">
          <x15:cacheHierarchy aggregatedColumn="19"/>
        </ext>
      </extLst>
    </cacheHierarchy>
    <cacheHierarchy uniqueName="[Measures].[Sum of Jobs_per_Day]" caption="Sum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Jobs_per_Day]" caption="Count of Jobs_per_Day" measure="1" displayFolder="" measureGroup="Line_MGR" count="0" hidden="1">
      <extLst>
        <ext xmlns:x15="http://schemas.microsoft.com/office/spreadsheetml/2010/11/main" uri="{B97F6D7D-B522-45F9-BDA1-12C45D357490}">
          <x15:cacheHierarchy aggregatedColumn="3"/>
        </ext>
      </extLst>
    </cacheHierarchy>
    <cacheHierarchy uniqueName="[Measures].[Average of Jobs_per_Day 2]" caption="Average of Jobs_per_Day 2" measure="1" displayFolder="" measureGroup="Line_MGR" count="0" hidden="1">
      <extLst>
        <ext xmlns:x15="http://schemas.microsoft.com/office/spreadsheetml/2010/11/main" uri="{B97F6D7D-B522-45F9-BDA1-12C45D357490}">
          <x15:cacheHierarchy aggregatedColumn="3"/>
        </ext>
      </extLst>
    </cacheHierarchy>
    <cacheHierarchy uniqueName="[Measures].[Max of Jobs_per_Day]" caption="Max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Latest Month 2]" caption="Count of Latest Month 2" measure="1" displayFolder="" measureGroup="Score" count="0" hidden="1">
      <extLst>
        <ext xmlns:x15="http://schemas.microsoft.com/office/spreadsheetml/2010/11/main" uri="{B97F6D7D-B522-45F9-BDA1-12C45D357490}">
          <x15:cacheHierarchy aggregatedColumn="43"/>
        </ext>
      </extLst>
    </cacheHierarchy>
  </cacheHierarchies>
  <kpis count="0"/>
  <dimensions count="8">
    <dimension name="Line_MGR" uniqueName="[Line_MGR]" caption="Line_MGR"/>
    <dimension measure="1" name="Measures" uniqueName="[Measures]" caption="Measures"/>
    <dimension name="Range" uniqueName="[Range]" caption="Range"/>
    <dimension name="Score" uniqueName="[Score]" caption="Score"/>
    <dimension name="Table1" uniqueName="[Table1]" caption="Table1"/>
    <dimension name="Table2" uniqueName="[Table2]" caption="Table2"/>
    <dimension name="Table4" uniqueName="[Table4]" caption="Table4"/>
    <dimension name="Table5" uniqueName="[Table5]" caption="Table5"/>
  </dimensions>
  <measureGroups count="7">
    <measureGroup name="Line_MGR" caption="Line_MGR"/>
    <measureGroup name="Range" caption="Range"/>
    <measureGroup name="Score" caption="Score"/>
    <measureGroup name="Table1" caption="Table1"/>
    <measureGroup name="Table2" caption="Table2"/>
    <measureGroup name="Table4" caption="Table4"/>
    <measureGroup name="Table5" caption="Table5"/>
  </measureGroups>
  <maps count="8">
    <map measureGroup="0" dimension="0"/>
    <map measureGroup="0" dimension="3"/>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662883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Obianwu" refreshedDate="45208.643944560186" backgroundQuery="1" createdVersion="8" refreshedVersion="8" minRefreshableVersion="3" recordCount="0" supportSubquery="1" supportAdvancedDrill="1" xr:uid="{E880132D-9BCD-41A1-85EB-0E143C569371}">
  <cacheSource type="external" connectionId="5">
    <extLst>
      <ext xmlns:x14="http://schemas.microsoft.com/office/spreadsheetml/2009/9/main" uri="{F057638F-6D5F-4e77-A914-E7F072B9BCA8}">
        <x14:sourceConnection name="ThisWorkbookDataModel"/>
      </ext>
    </extLst>
  </cacheSource>
  <cacheFields count="2">
    <cacheField name="[Line_MGR].[Line_Manager_Name].[Line_Manager_Name]" caption="Line_Manager_Name" numFmtId="0" hierarchy="1" level="1">
      <sharedItems count="5">
        <s v="BANKS LOUIE"/>
        <s v="CLASSEY ELEANOR"/>
        <s v="SAKALLIS ANDREW"/>
        <s v="TIWARI SURYA"/>
        <s v="WINGROVE STEPHEN"/>
      </sharedItems>
    </cacheField>
    <cacheField name="[Measures].[Sum of Spanner_Efficiency]" caption="Sum of Spanner_Efficiency" numFmtId="0" hierarchy="120" level="32767"/>
  </cacheFields>
  <cacheHierarchies count="128">
    <cacheHierarchy uniqueName="[Line_MGR].[Line_Mgr_No]" caption="Line_Mgr_No" attribute="1" defaultMemberUniqueName="[Line_MGR].[Line_Mgr_No].[All]" allUniqueName="[Line_MGR].[Line_Mgr_No].[All]" dimensionUniqueName="[Line_MGR]" displayFolder="" count="0" memberValueDatatype="20" unbalanced="0"/>
    <cacheHierarchy uniqueName="[Line_MGR].[Line_Manager_Name]" caption="Line_Manager_Name" attribute="1" defaultMemberUniqueName="[Line_MGR].[Line_Manager_Name].[All]" allUniqueName="[Line_MGR].[Line_Manager_Name].[All]" dimensionUniqueName="[Line_MGR]" displayFolder="" count="2" memberValueDatatype="130" unbalanced="0">
      <fieldsUsage count="2">
        <fieldUsage x="-1"/>
        <fieldUsage x="0"/>
      </fieldsUsage>
    </cacheHierarchy>
    <cacheHierarchy uniqueName="[Line_MGR].[opr_operation_number_work_centre_text]" caption="opr_operation_number_work_centre_text" attribute="1" defaultMemberUniqueName="[Line_MGR].[opr_operation_number_work_centre_text].[All]" allUniqueName="[Line_MGR].[opr_operation_number_work_centre_text].[All]" dimensionUniqueName="[Line_MGR]" displayFolder="" count="0" memberValueDatatype="130" unbalanced="0"/>
    <cacheHierarchy uniqueName="[Line_MGR].[Jobs_per_Day]" caption="Jobs_per_Day" attribute="1" defaultMemberUniqueName="[Line_MGR].[Jobs_per_Day].[All]" allUniqueName="[Line_MGR].[Jobs_per_Day].[All]" dimensionUniqueName="[Line_MGR]" displayFolder="" count="0" memberValueDatatype="5" unbalanced="0"/>
    <cacheHierarchy uniqueName="[Line_MGR].[AvailabilityPercentNoCRP]" caption="AvailabilityPercentNoCRP" attribute="1" defaultMemberUniqueName="[Line_MGR].[AvailabilityPercentNoCRP].[All]" allUniqueName="[Line_MGR].[AvailabilityPercentNoCRP].[All]" dimensionUniqueName="[Line_MGR]" displayFolder="" count="0" memberValueDatatype="5" unbalanced="0"/>
    <cacheHierarchy uniqueName="[Line_MGR].[AvailableHoursIncBankOver]" caption="AvailableHoursIncBankOver" attribute="1" defaultMemberUniqueName="[Line_MGR].[AvailableHoursIncBankOver].[All]" allUniqueName="[Line_MGR].[AvailableHoursIncBankOver].[All]" dimensionUniqueName="[Line_MGR]" displayFolder="" count="0" memberValueDatatype="5" unbalanced="0"/>
    <cacheHierarchy uniqueName="[Line_MGR].[Spanner_Efficiency]" caption="Spanner_Efficiency" attribute="1" defaultMemberUniqueName="[Line_MGR].[Spanner_Efficiency].[All]" allUniqueName="[Line_MGR].[Spanner_Efficiency].[All]" dimensionUniqueName="[Line_MGR]" displayFolder="" count="0" memberValueDatatype="5" unbalanced="0"/>
    <cacheHierarchy uniqueName="[Line_MGR].[COMP]" caption="COMP" attribute="1" defaultMemberUniqueName="[Line_MGR].[COMP].[All]" allUniqueName="[Line_MGR].[COMP].[All]" dimensionUniqueName="[Line_MGR]" displayFolder="" count="0" memberValueDatatype="20" unbalanced="0"/>
    <cacheHierarchy uniqueName="[Line_MGR].[PercentageCOMP]" caption="PercentageCOMP" attribute="1" defaultMemberUniqueName="[Line_MGR].[PercentageCOMP].[All]" allUniqueName="[Line_MGR].[PercentageCOMP].[All]" dimensionUniqueName="[Line_MGR]" displayFolder="" count="0" memberValueDatatype="5" unbalanced="0"/>
    <cacheHierarchy uniqueName="[Line_MGR].[UNCO]" caption="UNCO" attribute="1" defaultMemberUniqueName="[Line_MGR].[UNCO].[All]" allUniqueName="[Line_MGR].[UNCO].[All]" dimensionUniqueName="[Line_MGR]" displayFolder="" count="0" memberValueDatatype="20" unbalanced="0"/>
    <cacheHierarchy uniqueName="[Line_MGR].[PercentageUNCO]" caption="PercentageUNCO" attribute="1" defaultMemberUniqueName="[Line_MGR].[PercentageUNCO].[All]" allUniqueName="[Line_MGR].[PercentageUNCO].[All]" dimensionUniqueName="[Line_MGR]" displayFolder="" count="0" memberValueDatatype="5" unbalanced="0"/>
    <cacheHierarchy uniqueName="[Line_MGR].[ASTO]" caption="ASTO" attribute="1" defaultMemberUniqueName="[Line_MGR].[ASTO].[All]" allUniqueName="[Line_MGR].[ASTO].[All]" dimensionUniqueName="[Line_MGR]" displayFolder="" count="0" memberValueDatatype="20" unbalanced="0"/>
    <cacheHierarchy uniqueName="[Line_MGR].[PercentageASTO]" caption="PercentageASTO" attribute="1" defaultMemberUniqueName="[Line_MGR].[PercentageASTO].[All]" allUniqueName="[Line_MGR].[PercentageASTO].[All]" dimensionUniqueName="[Line_MGR]" displayFolder="" count="0" memberValueDatatype="5" unbalanced="0"/>
    <cacheHierarchy uniqueName="[Line_MGR].[avg_start_first_task]" caption="avg_start_first_task" attribute="1" time="1" defaultMemberUniqueName="[Line_MGR].[avg_start_first_task].[All]" allUniqueName="[Line_MGR].[avg_start_first_task].[All]" dimensionUniqueName="[Line_MGR]" displayFolder="" count="0" memberValueDatatype="7" unbalanced="0"/>
    <cacheHierarchy uniqueName="[Line_MGR].[avg_end_first_task]" caption="avg_end_first_task" attribute="1" time="1" defaultMemberUniqueName="[Line_MGR].[avg_end_first_task].[All]" allUniqueName="[Line_MGR].[avg_end_first_task].[All]" dimensionUniqueName="[Line_MGR]" displayFolder="" count="0" memberValueDatatype="7" unbalanced="0"/>
    <cacheHierarchy uniqueName="[Line_MGR].[avg_start_last_task]" caption="avg_start_last_task" attribute="1" time="1" defaultMemberUniqueName="[Line_MGR].[avg_start_last_task].[All]" allUniqueName="[Line_MGR].[avg_start_last_task].[All]" dimensionUniqueName="[Line_MGR]" displayFolder="" count="0" memberValueDatatype="7" unbalanced="0"/>
    <cacheHierarchy uniqueName="[Line_MGR].[avg_end_last_task]" caption="avg_end_last_task" attribute="1" time="1" defaultMemberUniqueName="[Line_MGR].[avg_end_last_task].[All]" allUniqueName="[Line_MGR].[avg_end_last_task].[All]" dimensionUniqueName="[Line_MGR]" displayFolder="" count="0" memberValueDatatype="7" unbalanced="0"/>
    <cacheHierarchy uniqueName="[Line_MGR].[productive_time]" caption="productive_time" attribute="1" defaultMemberUniqueName="[Line_MGR].[productive_time].[All]" allUniqueName="[Line_MGR].[productive_time].[All]" dimensionUniqueName="[Line_MGR]" displayFolder="" count="0" memberValueDatatype="5" unbalanced="0"/>
    <cacheHierarchy uniqueName="[Line_MGR].[utilisation]" caption="utilisation" attribute="1" defaultMemberUniqueName="[Line_MGR].[utilisation].[All]" allUniqueName="[Line_MGR].[utilisation].[All]" dimensionUniqueName="[Line_MGR]" displayFolder="" count="0" memberValueDatatype="5" unbalanced="0"/>
    <cacheHierarchy uniqueName="[Line_MGR].[Overtime]" caption="Overtime" attribute="1" defaultMemberUniqueName="[Line_MGR].[Overtime].[All]" allUniqueName="[Line_MGR].[Overtime].[All]" dimensionUniqueName="[Line_MGR]" displayFolder="" count="0" memberValueDatatype="5" unbalanced="0"/>
    <cacheHierarchy uniqueName="[Line_MGR].[CRP]" caption="CRP" attribute="1" defaultMemberUniqueName="[Line_MGR].[CRP].[All]" allUniqueName="[Line_MGR].[CRP].[All]" dimensionUniqueName="[Line_MGR]" displayFolder="" count="0" memberValueDatatype="5" unbalanced="0"/>
    <cacheHierarchy uniqueName="[Range].[Line_Mgr_No]" caption="Line_Mgr_No" attribute="1" defaultMemberUniqueName="[Range].[Line_Mgr_No].[All]" allUniqueName="[Range].[Line_Mgr_No].[All]" dimensionUniqueName="[Range]" displayFolder="" count="0" memberValueDatatype="20" unbalanced="0"/>
    <cacheHierarchy uniqueName="[Range].[Line_Manager_Name]" caption="Line_Manager_Name" attribute="1" defaultMemberUniqueName="[Range].[Line_Manager_Name].[All]" allUniqueName="[Range].[Line_Manager_Name].[All]" dimensionUniqueName="[Range]" displayFolder="" count="0" memberValueDatatype="130" unbalanced="0"/>
    <cacheHierarchy uniqueName="[Range].[opr_operation_number_work_centre_text]" caption="opr_operation_number_work_centre_text" attribute="1" defaultMemberUniqueName="[Range].[opr_operation_number_work_centre_text].[All]" allUniqueName="[Range].[opr_operation_number_work_centre_text].[All]" dimensionUniqueName="[Range]" displayFolder="" count="0" memberValueDatatype="130" unbalanced="0"/>
    <cacheHierarchy uniqueName="[Range].[Jobs_per_Day]" caption="Jobs_per_Day" attribute="1" defaultMemberUniqueName="[Range].[Jobs_per_Day].[All]" allUniqueName="[Range].[Jobs_per_Day].[All]" dimensionUniqueName="[Range]" displayFolder="" count="0" memberValueDatatype="5" unbalanced="0"/>
    <cacheHierarchy uniqueName="[Range].[AvailabilityPercentNoCRP]" caption="AvailabilityPercentNoCRP" attribute="1" defaultMemberUniqueName="[Range].[AvailabilityPercentNoCRP].[All]" allUniqueName="[Range].[AvailabilityPercentNoCRP].[All]" dimensionUniqueName="[Range]" displayFolder="" count="0" memberValueDatatype="5" unbalanced="0"/>
    <cacheHierarchy uniqueName="[Range].[AvailableHoursIncBankOver]" caption="AvailableHoursIncBankOver" attribute="1" defaultMemberUniqueName="[Range].[AvailableHoursIncBankOver].[All]" allUniqueName="[Range].[AvailableHoursIncBankOver].[All]" dimensionUniqueName="[Range]" displayFolder="" count="0" memberValueDatatype="5" unbalanced="0"/>
    <cacheHierarchy uniqueName="[Range].[Spanner_Efficiency]" caption="Spanner_Efficiency" attribute="1" defaultMemberUniqueName="[Range].[Spanner_Efficiency].[All]" allUniqueName="[Range].[Spanner_Efficiency].[All]" dimensionUniqueName="[Range]" displayFolder="" count="0" memberValueDatatype="5" unbalanced="0"/>
    <cacheHierarchy uniqueName="[Range].[COMP]" caption="COMP" attribute="1" defaultMemberUniqueName="[Range].[COMP].[All]" allUniqueName="[Range].[COMP].[All]" dimensionUniqueName="[Range]" displayFolder="" count="0" memberValueDatatype="20" unbalanced="0"/>
    <cacheHierarchy uniqueName="[Range].[PercentageCOMP]" caption="PercentageCOMP" attribute="1" defaultMemberUniqueName="[Range].[PercentageCOMP].[All]" allUniqueName="[Range].[PercentageCOMP].[All]" dimensionUniqueName="[Range]" displayFolder="" count="0" memberValueDatatype="5" unbalanced="0"/>
    <cacheHierarchy uniqueName="[Range].[UNCO]" caption="UNCO" attribute="1" defaultMemberUniqueName="[Range].[UNCO].[All]" allUniqueName="[Range].[UNCO].[All]" dimensionUniqueName="[Range]" displayFolder="" count="0" memberValueDatatype="20" unbalanced="0"/>
    <cacheHierarchy uniqueName="[Range].[PercentageUNCO]" caption="PercentageUNCO" attribute="1" defaultMemberUniqueName="[Range].[PercentageUNCO].[All]" allUniqueName="[Range].[PercentageUNCO].[All]" dimensionUniqueName="[Range]" displayFolder="" count="0" memberValueDatatype="5" unbalanced="0"/>
    <cacheHierarchy uniqueName="[Range].[ASTO]" caption="ASTO" attribute="1" defaultMemberUniqueName="[Range].[ASTO].[All]" allUniqueName="[Range].[ASTO].[All]" dimensionUniqueName="[Range]" displayFolder="" count="0" memberValueDatatype="20" unbalanced="0"/>
    <cacheHierarchy uniqueName="[Range].[PercentageASTO]" caption="PercentageASTO" attribute="1" defaultMemberUniqueName="[Range].[PercentageASTO].[All]" allUniqueName="[Range].[PercentageASTO].[All]" dimensionUniqueName="[Range]" displayFolder="" count="0" memberValueDatatype="5" unbalanced="0"/>
    <cacheHierarchy uniqueName="[Range].[avg_start_first_task]" caption="avg_start_first_task" attribute="1" time="1" defaultMemberUniqueName="[Range].[avg_start_first_task].[All]" allUniqueName="[Range].[avg_start_first_task].[All]" dimensionUniqueName="[Range]" displayFolder="" count="0" memberValueDatatype="7" unbalanced="0"/>
    <cacheHierarchy uniqueName="[Range].[avg_end_first_task]" caption="avg_end_first_task" attribute="1" time="1" defaultMemberUniqueName="[Range].[avg_end_first_task].[All]" allUniqueName="[Range].[avg_end_first_task].[All]" dimensionUniqueName="[Range]" displayFolder="" count="0" memberValueDatatype="7" unbalanced="0"/>
    <cacheHierarchy uniqueName="[Range].[avg_start_last_task]" caption="avg_start_last_task" attribute="1" time="1" defaultMemberUniqueName="[Range].[avg_start_last_task].[All]" allUniqueName="[Range].[avg_start_last_task].[All]" dimensionUniqueName="[Range]" displayFolder="" count="0" memberValueDatatype="7" unbalanced="0"/>
    <cacheHierarchy uniqueName="[Range].[avg_end_last_task]" caption="avg_end_last_task" attribute="1" time="1" defaultMemberUniqueName="[Range].[avg_end_last_task].[All]" allUniqueName="[Range].[avg_end_last_task].[All]" dimensionUniqueName="[Range]" displayFolder="" count="0" memberValueDatatype="7" unbalanced="0"/>
    <cacheHierarchy uniqueName="[Range].[productive_time]" caption="productive_time" attribute="1" defaultMemberUniqueName="[Range].[productive_time].[All]" allUniqueName="[Range].[productive_time].[All]" dimensionUniqueName="[Range]" displayFolder="" count="0" memberValueDatatype="5" unbalanced="0"/>
    <cacheHierarchy uniqueName="[Range].[utilisation]" caption="utilisation" attribute="1" defaultMemberUniqueName="[Range].[utilisation].[All]" allUniqueName="[Range].[utilisation].[All]" dimensionUniqueName="[Range]" displayFolder="" count="0" memberValueDatatype="5" unbalanced="0"/>
    <cacheHierarchy uniqueName="[Range].[Overtime]" caption="Overtime" attribute="1" defaultMemberUniqueName="[Range].[Overtime].[All]" allUniqueName="[Range].[Overtime].[All]" dimensionUniqueName="[Range]" displayFolder="" count="0" memberValueDatatype="5" unbalanced="0"/>
    <cacheHierarchy uniqueName="[Range].[CRP]" caption="CRP" attribute="1" defaultMemberUniqueName="[Range].[CRP].[All]" allUniqueName="[Range].[CRP].[All]" dimensionUniqueName="[Range]" displayFolder="" count="0" memberValueDatatype="5" unbalanced="0"/>
    <cacheHierarchy uniqueName="[Score].[Metrics]" caption="Metrics" attribute="1" defaultMemberUniqueName="[Score].[Metrics].[All]" allUniqueName="[Score].[Metrics].[All]" dimensionUniqueName="[Score]" displayFolder="" count="0" memberValueDatatype="130" unbalanced="0"/>
    <cacheHierarchy uniqueName="[Score].[Latest Month]" caption="Latest Month" attribute="1" defaultMemberUniqueName="[Score].[Latest Month].[All]" allUniqueName="[Score].[Latest Month].[All]" dimensionUniqueName="[Score]" displayFolder="" count="0" memberValueDatatype="130" unbalanced="0"/>
    <cacheHierarchy uniqueName="[Score].[Previous Month]" caption="Previous Month" attribute="1" defaultMemberUniqueName="[Score].[Previous Month].[All]" allUniqueName="[Score].[Previous Month].[All]" dimensionUniqueName="[Score]" displayFolder="" count="0" memberValueDatatype="130" unbalanced="0"/>
    <cacheHierarchy uniqueName="[Score].[13 Weeks]" caption="13 Weeks" attribute="1" defaultMemberUniqueName="[Score].[13 Weeks].[All]" allUniqueName="[Score].[13 Weeks].[All]" dimensionUniqueName="[Score]" displayFolder="" count="0" memberValueDatatype="130" unbalanced="0"/>
    <cacheHierarchy uniqueName="[Score].[Trend]" caption="Trend" attribute="1" defaultMemberUniqueName="[Score].[Trend].[All]" allUniqueName="[Score].[Trend].[All]" dimensionUniqueName="[Score]" displayFolder="" count="0" memberValueDatatype="130" unbalanced="0"/>
    <cacheHierarchy uniqueName="[Score].[Team Avearage Total]" caption="Team Avearage Total" attribute="1" defaultMemberUniqueName="[Score].[Team Avearage Total].[All]" allUniqueName="[Score].[Team Avearage Total].[All]" dimensionUniqueName="[Score]" displayFolder="" count="0" memberValueDatatype="130" unbalanced="0"/>
    <cacheHierarchy uniqueName="[Score].[Metric Overview]" caption="Metric Overview" attribute="1" defaultMemberUniqueName="[Score].[Metric Overview].[All]" allUniqueName="[Score].[Metric Overview].[All]" dimensionUniqueName="[Score]" displayFolder="" count="0" memberValueDatatype="130" unbalanced="0"/>
    <cacheHierarchy uniqueName="[Table1].[opr_operation_number_employee_key]" caption="opr_operation_number_employee_key" attribute="1" defaultMemberUniqueName="[Table1].[opr_operation_number_employee_key].[All]" allUniqueName="[Table1].[opr_operation_number_employee_key].[All]" dimensionUniqueName="[Table1]" displayFolder="" count="0" memberValueDatatype="20" unbalanced="0"/>
    <cacheHierarchy uniqueName="[Table1].[opr_operation_number_work_centre_text]" caption="opr_operation_number_work_centre_text" attribute="1" defaultMemberUniqueName="[Table1].[opr_operation_number_work_centre_text].[All]" allUniqueName="[Table1].[opr_operation_number_work_centre_text].[All]" dimensionUniqueName="[Table1]" displayFolder="" count="0" memberValueDatatype="130" unbalanced="0"/>
    <cacheHierarchy uniqueName="[Table1].[NST]" caption="NST" attribute="1" defaultMemberUniqueName="[Table1].[NST].[All]" allUniqueName="[Table1].[NST].[All]" dimensionUniqueName="[Table1]" displayFolder="" count="0" memberValueDatatype="130" unbalanced="0"/>
    <cacheHierarchy uniqueName="[Table1].[Line_Manager_Name]" caption="Line_Manager_Name" attribute="1" defaultMemberUniqueName="[Table1].[Line_Manager_Name].[All]" allUniqueName="[Table1].[Line_Manager_Name].[All]" dimensionUniqueName="[Table1]" displayFolder="" count="0" memberValueDatatype="130" unbalanced="0"/>
    <cacheHierarchy uniqueName="[Table1].[Jobs_per_Day]" caption="Jobs_per_Day" attribute="1" defaultMemberUniqueName="[Table1].[Jobs_per_Day].[All]" allUniqueName="[Table1].[Jobs_per_Day].[All]" dimensionUniqueName="[Table1]" displayFolder="" count="0" memberValueDatatype="5" unbalanced="0"/>
    <cacheHierarchy uniqueName="[Table1].[AvailabilityPercentNoCRP]" caption="AvailabilityPercentNoCRP" attribute="1" defaultMemberUniqueName="[Table1].[AvailabilityPercentNoCRP].[All]" allUniqueName="[Table1].[AvailabilityPercentNoCRP].[All]" dimensionUniqueName="[Table1]" displayFolder="" count="0" memberValueDatatype="5" unbalanced="0"/>
    <cacheHierarchy uniqueName="[Table1].[AvailableHoursIncBankOver]" caption="AvailableHoursIncBankOver" attribute="1" defaultMemberUniqueName="[Table1].[AvailableHoursIncBankOver].[All]" allUniqueName="[Table1].[AvailableHoursIncBankOver].[All]" dimensionUniqueName="[Table1]" displayFolder="" count="0" memberValueDatatype="5" unbalanced="0"/>
    <cacheHierarchy uniqueName="[Table1].[Spanner_Efficiency]" caption="Spanner_Efficiency" attribute="1" defaultMemberUniqueName="[Table1].[Spanner_Efficiency].[All]" allUniqueName="[Table1].[Spanner_Efficiency].[All]" dimensionUniqueName="[Table1]" displayFolder="" count="0" memberValueDatatype="5" unbalanced="0"/>
    <cacheHierarchy uniqueName="[Table1].[COMP]" caption="COMP" attribute="1" defaultMemberUniqueName="[Table1].[COMP].[All]" allUniqueName="[Table1].[COMP].[All]" dimensionUniqueName="[Table1]" displayFolder="" count="0" memberValueDatatype="20" unbalanced="0"/>
    <cacheHierarchy uniqueName="[Table1].[PercentageCOMP1]" caption="PercentageCOMP1" attribute="1" defaultMemberUniqueName="[Table1].[PercentageCOMP1].[All]" allUniqueName="[Table1].[PercentageCOMP1].[All]" dimensionUniqueName="[Table1]" displayFolder="" count="0" memberValueDatatype="5" unbalanced="0"/>
    <cacheHierarchy uniqueName="[Table1].[UNCO]" caption="UNCO" attribute="1" defaultMemberUniqueName="[Table1].[UNCO].[All]" allUniqueName="[Table1].[UNCO].[All]" dimensionUniqueName="[Table1]" displayFolder="" count="0" memberValueDatatype="20" unbalanced="0"/>
    <cacheHierarchy uniqueName="[Table1].[PercentageUNCO1]" caption="PercentageUNCO1" attribute="1" defaultMemberUniqueName="[Table1].[PercentageUNCO1].[All]" allUniqueName="[Table1].[PercentageUNCO1].[All]" dimensionUniqueName="[Table1]" displayFolder="" count="0" memberValueDatatype="5" unbalanced="0"/>
    <cacheHierarchy uniqueName="[Table1].[ASTO]" caption="ASTO" attribute="1" defaultMemberUniqueName="[Table1].[ASTO].[All]" allUniqueName="[Table1].[ASTO].[All]" dimensionUniqueName="[Table1]" displayFolder="" count="0" memberValueDatatype="20" unbalanced="0"/>
    <cacheHierarchy uniqueName="[Table1].[PercentageASTO1]" caption="PercentageASTO1" attribute="1" defaultMemberUniqueName="[Table1].[PercentageASTO1].[All]" allUniqueName="[Table1].[PercentageASTO1].[All]" dimensionUniqueName="[Table1]" displayFolder="" count="0" memberValueDatatype="5" unbalanced="0"/>
    <cacheHierarchy uniqueName="[Table1].[avg_start_first_task]" caption="avg_start_first_task" attribute="1" time="1" defaultMemberUniqueName="[Table1].[avg_start_first_task].[All]" allUniqueName="[Table1].[avg_start_first_task].[All]" dimensionUniqueName="[Table1]" displayFolder="" count="0" memberValueDatatype="7" unbalanced="0"/>
    <cacheHierarchy uniqueName="[Table1].[avg_end_first_task]" caption="avg_end_first_task" attribute="1" time="1" defaultMemberUniqueName="[Table1].[avg_end_first_task].[All]" allUniqueName="[Table1].[avg_end_first_task].[All]" dimensionUniqueName="[Table1]" displayFolder="" count="0" memberValueDatatype="7" unbalanced="0"/>
    <cacheHierarchy uniqueName="[Table1].[avg_start_last_task]" caption="avg_start_last_task" attribute="1" time="1" defaultMemberUniqueName="[Table1].[avg_start_last_task].[All]" allUniqueName="[Table1].[avg_start_last_task].[All]" dimensionUniqueName="[Table1]" displayFolder="" count="0" memberValueDatatype="7" unbalanced="0"/>
    <cacheHierarchy uniqueName="[Table1].[avg_end_last_task]" caption="avg_end_last_task" attribute="1" time="1" defaultMemberUniqueName="[Table1].[avg_end_last_task].[All]" allUniqueName="[Table1].[avg_end_last_task].[All]" dimensionUniqueName="[Table1]" displayFolder="" count="0" memberValueDatatype="7" unbalanced="0"/>
    <cacheHierarchy uniqueName="[Table1].[productive_time]" caption="productive_time" attribute="1" time="1" defaultMemberUniqueName="[Table1].[productive_time].[All]" allUniqueName="[Table1].[productive_time].[All]" dimensionUniqueName="[Table1]" displayFolder="" count="0" memberValueDatatype="7" unbalanced="0"/>
    <cacheHierarchy uniqueName="[Table1].[utilisation]" caption="utilisation" attribute="1" defaultMemberUniqueName="[Table1].[utilisation].[All]" allUniqueName="[Table1].[utilisation].[All]" dimensionUniqueName="[Table1]" displayFolder="" count="0" memberValueDatatype="5" unbalanced="0"/>
    <cacheHierarchy uniqueName="[Table1].[Overtime]" caption="Overtime" attribute="1" defaultMemberUniqueName="[Table1].[Overtime].[All]" allUniqueName="[Table1].[Overtime].[All]" dimensionUniqueName="[Table1]" displayFolder="" count="0" memberValueDatatype="5" unbalanced="0"/>
    <cacheHierarchy uniqueName="[Table1].[CRP]" caption="CRP" attribute="1" defaultMemberUniqueName="[Table1].[CRP].[All]" allUniqueName="[Table1].[CRP].[All]" dimensionUniqueName="[Table1]" displayFolder="" count="0" memberValueDatatype="5" unbalanced="0"/>
    <cacheHierarchy uniqueName="[Table1].[core]" caption="core" attribute="1" defaultMemberUniqueName="[Table1].[core].[All]" allUniqueName="[Table1].[core].[All]" dimensionUniqueName="[Table1]" displayFolder="" count="0" memberValueDatatype="5" unbalanced="0"/>
    <cacheHierarchy uniqueName="[Table1].[business]" caption="business" attribute="1" defaultMemberUniqueName="[Table1].[business].[All]" allUniqueName="[Table1].[business].[All]" dimensionUniqueName="[Table1]" displayFolder="" count="0" memberValueDatatype="5" unbalanced="0"/>
    <cacheHierarchy uniqueName="[Table1].[personal]" caption="personal" attribute="1" defaultMemberUniqueName="[Table1].[personal].[All]" allUniqueName="[Table1].[personal].[All]" dimensionUniqueName="[Table1]" displayFolder="" count="0" memberValueDatatype="5" unbalanced="0"/>
    <cacheHierarchy uniqueName="[Table1].[percentageComp]" caption="percentageComp" attribute="1" defaultMemberUniqueName="[Table1].[percentageComp].[All]" allUniqueName="[Table1].[percentageComp].[All]" dimensionUniqueName="[Table1]" displayFolder="" count="0" memberValueDatatype="5" unbalanced="0"/>
    <cacheHierarchy uniqueName="[Table1].[percentageUnco]" caption="percentageUnco" attribute="1" defaultMemberUniqueName="[Table1].[percentageUnco].[All]" allUniqueName="[Table1].[percentageUnco].[All]" dimensionUniqueName="[Table1]" displayFolder="" count="0" memberValueDatatype="5" unbalanced="0"/>
    <cacheHierarchy uniqueName="[Table1].[percentageAsto]" caption="percentageAsto" attribute="1" defaultMemberUniqueName="[Table1].[percentageAsto].[All]" allUniqueName="[Table1].[percentageAsto].[All]" dimensionUniqueName="[Table1]" displayFolder="" count="0" memberValueDatatype="5" unbalanced="0"/>
    <cacheHierarchy uniqueName="[Table2].[opr_operation_number_employee_key]" caption="opr_operation_number_employee_key" attribute="1" defaultMemberUniqueName="[Table2].[opr_operation_number_employee_key].[All]" allUniqueName="[Table2].[opr_operation_number_employee_key].[All]" dimensionUniqueName="[Table2]" displayFolder="" count="0" memberValueDatatype="20" unbalanced="0"/>
    <cacheHierarchy uniqueName="[Table2].[opr_operation_number_work_centre_text]" caption="opr_operation_number_work_centre_text" attribute="1" defaultMemberUniqueName="[Table2].[opr_operation_number_work_centre_text].[All]" allUniqueName="[Table2].[opr_operation_number_work_centre_text].[All]" dimensionUniqueName="[Table2]" displayFolder="" count="0" memberValueDatatype="130" unbalanced="0"/>
    <cacheHierarchy uniqueName="[Table2].[NST]" caption="NST" attribute="1" defaultMemberUniqueName="[Table2].[NST].[All]" allUniqueName="[Table2].[NST].[All]" dimensionUniqueName="[Table2]" displayFolder="" count="0" memberValueDatatype="130" unbalanced="0"/>
    <cacheHierarchy uniqueName="[Table2].[Line_Manager_Name]" caption="Line_Manager_Name" attribute="1" defaultMemberUniqueName="[Table2].[Line_Manager_Name].[All]" allUniqueName="[Table2].[Line_Manager_Name].[All]" dimensionUniqueName="[Table2]" displayFolder="" count="0" memberValueDatatype="130" unbalanced="0"/>
    <cacheHierarchy uniqueName="[Table2].[Jobs_per_Day]" caption="Jobs_per_Day" attribute="1" defaultMemberUniqueName="[Table2].[Jobs_per_Day].[All]" allUniqueName="[Table2].[Jobs_per_Day].[All]" dimensionUniqueName="[Table2]" displayFolder="" count="0" memberValueDatatype="5" unbalanced="0"/>
    <cacheHierarchy uniqueName="[Table2].[AvailabilityPercentNoCRP]" caption="AvailabilityPercentNoCRP" attribute="1" defaultMemberUniqueName="[Table2].[AvailabilityPercentNoCRP].[All]" allUniqueName="[Table2].[AvailabilityPercentNoCRP].[All]" dimensionUniqueName="[Table2]" displayFolder="" count="0" memberValueDatatype="5" unbalanced="0"/>
    <cacheHierarchy uniqueName="[Table2].[AvailableHoursIncBankOver]" caption="AvailableHoursIncBankOver" attribute="1" defaultMemberUniqueName="[Table2].[AvailableHoursIncBankOver].[All]" allUniqueName="[Table2].[AvailableHoursIncBankOver].[All]" dimensionUniqueName="[Table2]" displayFolder="" count="0" memberValueDatatype="5" unbalanced="0"/>
    <cacheHierarchy uniqueName="[Table2].[Spanner_Efficiency]" caption="Spanner_Efficiency" attribute="1" defaultMemberUniqueName="[Table2].[Spanner_Efficiency].[All]" allUniqueName="[Table2].[Spanner_Efficiency].[All]" dimensionUniqueName="[Table2]" displayFolder="" count="0" memberValueDatatype="5" unbalanced="0"/>
    <cacheHierarchy uniqueName="[Table2].[COMP]" caption="COMP" attribute="1" defaultMemberUniqueName="[Table2].[COMP].[All]" allUniqueName="[Table2].[COMP].[All]" dimensionUniqueName="[Table2]" displayFolder="" count="0" memberValueDatatype="20" unbalanced="0"/>
    <cacheHierarchy uniqueName="[Table2].[PercentageCOMP]" caption="PercentageCOMP" attribute="1" defaultMemberUniqueName="[Table2].[PercentageCOMP].[All]" allUniqueName="[Table2].[PercentageCOMP].[All]" dimensionUniqueName="[Table2]" displayFolder="" count="0" memberValueDatatype="5" unbalanced="0"/>
    <cacheHierarchy uniqueName="[Table2].[UNCO]" caption="UNCO" attribute="1" defaultMemberUniqueName="[Table2].[UNCO].[All]" allUniqueName="[Table2].[UNCO].[All]" dimensionUniqueName="[Table2]" displayFolder="" count="0" memberValueDatatype="20" unbalanced="0"/>
    <cacheHierarchy uniqueName="[Table2].[PercentageUNCO]" caption="PercentageUNCO" attribute="1" defaultMemberUniqueName="[Table2].[PercentageUNCO].[All]" allUniqueName="[Table2].[PercentageUNCO].[All]" dimensionUniqueName="[Table2]" displayFolder="" count="0" memberValueDatatype="5" unbalanced="0"/>
    <cacheHierarchy uniqueName="[Table2].[ASTO]" caption="ASTO" attribute="1" defaultMemberUniqueName="[Table2].[ASTO].[All]" allUniqueName="[Table2].[ASTO].[All]" dimensionUniqueName="[Table2]" displayFolder="" count="0" memberValueDatatype="20" unbalanced="0"/>
    <cacheHierarchy uniqueName="[Table2].[PercentageASTO]" caption="PercentageASTO" attribute="1" defaultMemberUniqueName="[Table2].[PercentageASTO].[All]" allUniqueName="[Table2].[PercentageASTO].[All]" dimensionUniqueName="[Table2]" displayFolder="" count="0" memberValueDatatype="5" unbalanced="0"/>
    <cacheHierarchy uniqueName="[Table2].[avg_start_first_task]" caption="avg_start_first_task" attribute="1" time="1" defaultMemberUniqueName="[Table2].[avg_start_first_task].[All]" allUniqueName="[Table2].[avg_start_first_task].[All]" dimensionUniqueName="[Table2]" displayFolder="" count="0" memberValueDatatype="7" unbalanced="0"/>
    <cacheHierarchy uniqueName="[Table2].[avg_end_first_task]" caption="avg_end_first_task" attribute="1" time="1" defaultMemberUniqueName="[Table2].[avg_end_first_task].[All]" allUniqueName="[Table2].[avg_end_first_task].[All]" dimensionUniqueName="[Table2]" displayFolder="" count="0" memberValueDatatype="7" unbalanced="0"/>
    <cacheHierarchy uniqueName="[Table2].[avg_start_last_task]" caption="avg_start_last_task" attribute="1" time="1" defaultMemberUniqueName="[Table2].[avg_start_last_task].[All]" allUniqueName="[Table2].[avg_start_last_task].[All]" dimensionUniqueName="[Table2]" displayFolder="" count="0" memberValueDatatype="7" unbalanced="0"/>
    <cacheHierarchy uniqueName="[Table2].[avg_end_last_task]" caption="avg_end_last_task" attribute="1" defaultMemberUniqueName="[Table2].[avg_end_last_task].[All]" allUniqueName="[Table2].[avg_end_last_task].[All]" dimensionUniqueName="[Table2]" displayFolder="" count="0" memberValueDatatype="130" unbalanced="0"/>
    <cacheHierarchy uniqueName="[Table2].[productive_time]" caption="productive_time" attribute="1" time="1" defaultMemberUniqueName="[Table2].[productive_time].[All]" allUniqueName="[Table2].[productive_time].[All]" dimensionUniqueName="[Table2]" displayFolder="" count="0" memberValueDatatype="7" unbalanced="0"/>
    <cacheHierarchy uniqueName="[Table2].[utilisation]" caption="utilisation" attribute="1" defaultMemberUniqueName="[Table2].[utilisation].[All]" allUniqueName="[Table2].[utilisation].[All]" dimensionUniqueName="[Table2]" displayFolder="" count="0" memberValueDatatype="5" unbalanced="0"/>
    <cacheHierarchy uniqueName="[Table2].[Overtime]" caption="Overtime" attribute="1" defaultMemberUniqueName="[Table2].[Overtime].[All]" allUniqueName="[Table2].[Overtime].[All]" dimensionUniqueName="[Table2]" displayFolder="" count="0" memberValueDatatype="5" unbalanced="0"/>
    <cacheHierarchy uniqueName="[Table2].[CRP]" caption="CRP" attribute="1" defaultMemberUniqueName="[Table2].[CRP].[All]" allUniqueName="[Table2].[CRP].[All]" dimensionUniqueName="[Table2]" displayFolder="" count="0" memberValueDatatype="5" unbalanced="0"/>
    <cacheHierarchy uniqueName="[Table2].[core]" caption="core" attribute="1" defaultMemberUniqueName="[Table2].[core].[All]" allUniqueName="[Table2].[core].[All]" dimensionUniqueName="[Table2]" displayFolder="" count="0" memberValueDatatype="5" unbalanced="0"/>
    <cacheHierarchy uniqueName="[Table2].[business]" caption="business" attribute="1" defaultMemberUniqueName="[Table2].[business].[All]" allUniqueName="[Table2].[business].[All]" dimensionUniqueName="[Table2]" displayFolder="" count="0" memberValueDatatype="5" unbalanced="0"/>
    <cacheHierarchy uniqueName="[Table4].[Measures]" caption="Measures" attribute="1" defaultMemberUniqueName="[Table4].[Measures].[All]" allUniqueName="[Table4].[Measures].[All]" dimensionUniqueName="[Table4]" displayFolder="" count="0" memberValueDatatype="130" unbalanced="0"/>
    <cacheHierarchy uniqueName="[Table4].[Definitions]" caption="Definitions" attribute="1" defaultMemberUniqueName="[Table4].[Definitions].[All]" allUniqueName="[Table4].[Definitions].[All]" dimensionUniqueName="[Table4]" displayFolder="" count="0" memberValueDatatype="130" unbalanced="0"/>
    <cacheHierarchy uniqueName="[Table5].[Metrics]" caption="Metrics" attribute="1" defaultMemberUniqueName="[Table5].[Metrics].[All]" allUniqueName="[Table5].[Metrics].[All]" dimensionUniqueName="[Table5]" displayFolder="" count="0" memberValueDatatype="130" unbalanced="0"/>
    <cacheHierarchy uniqueName="[Table5].[Last Month Average]" caption="Last Month Average" attribute="1" defaultMemberUniqueName="[Table5].[Last Month Average].[All]" allUniqueName="[Table5].[Last Month Average].[All]" dimensionUniqueName="[Table5]" displayFolder="" count="0" memberValueDatatype="130" unbalanced="0"/>
    <cacheHierarchy uniqueName="[Table5].[13 Week]" caption="13 Week" attribute="1" defaultMemberUniqueName="[Table5].[13 Week].[All]" allUniqueName="[Table5].[13 Week].[All]" dimensionUniqueName="[Table5]" displayFolder="" count="0" memberValueDatatype="130" unbalanced="0"/>
    <cacheHierarchy uniqueName="[Table5].[Latest Month]" caption="Latest Month" attribute="1" defaultMemberUniqueName="[Table5].[Latest Month].[All]" allUniqueName="[Table5].[Latest Month].[All]" dimensionUniqueName="[Table5]" displayFolder="" count="0" memberValueDatatype="13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Line_MGR]" caption="__XL_Count Line_MGR" measure="1" displayFolder="" measureGroup="Line_MGR" count="0" hidden="1"/>
    <cacheHierarchy uniqueName="[Measures].[__XL_Count Score]" caption="__XL_Count Score" measure="1" displayFolder="" measureGroup="Scor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Last Month Average]" caption="Count of Last Month Average" measure="1" displayFolder="" measureGroup="Table5" count="0" hidden="1">
      <extLst>
        <ext xmlns:x15="http://schemas.microsoft.com/office/spreadsheetml/2010/11/main" uri="{B97F6D7D-B522-45F9-BDA1-12C45D357490}">
          <x15:cacheHierarchy aggregatedColumn="104"/>
        </ext>
      </extLst>
    </cacheHierarchy>
    <cacheHierarchy uniqueName="[Measures].[Count of 13 Week]" caption="Count of 13 Week" measure="1" displayFolder="" measureGroup="Table5" count="0" hidden="1">
      <extLst>
        <ext xmlns:x15="http://schemas.microsoft.com/office/spreadsheetml/2010/11/main" uri="{B97F6D7D-B522-45F9-BDA1-12C45D357490}">
          <x15:cacheHierarchy aggregatedColumn="105"/>
        </ext>
      </extLst>
    </cacheHierarchy>
    <cacheHierarchy uniqueName="[Measures].[Count of Latest Month]" caption="Count of Latest Month" measure="1" displayFolder="" measureGroup="Table5" count="0" hidden="1">
      <extLst>
        <ext xmlns:x15="http://schemas.microsoft.com/office/spreadsheetml/2010/11/main" uri="{B97F6D7D-B522-45F9-BDA1-12C45D357490}">
          <x15:cacheHierarchy aggregatedColumn="106"/>
        </ext>
      </extLst>
    </cacheHierarchy>
    <cacheHierarchy uniqueName="[Measures].[Count of Metrics]" caption="Count of Metrics" measure="1" displayFolder="" measureGroup="Table5" count="0" hidden="1">
      <extLst>
        <ext xmlns:x15="http://schemas.microsoft.com/office/spreadsheetml/2010/11/main" uri="{B97F6D7D-B522-45F9-BDA1-12C45D357490}">
          <x15:cacheHierarchy aggregatedColumn="103"/>
        </ext>
      </extLst>
    </cacheHierarchy>
    <cacheHierarchy uniqueName="[Measures].[Sum of AvailabilityPercentNoCRP]" caption="Sum of AvailabilityPercentNoCRP" measure="1" displayFolder="" measureGroup="Line_MGR" count="0" hidden="1">
      <extLst>
        <ext xmlns:x15="http://schemas.microsoft.com/office/spreadsheetml/2010/11/main" uri="{B97F6D7D-B522-45F9-BDA1-12C45D357490}">
          <x15:cacheHierarchy aggregatedColumn="4"/>
        </ext>
      </extLst>
    </cacheHierarchy>
    <cacheHierarchy uniqueName="[Measures].[Sum of Spanner_Efficiency]" caption="Sum of Spanner_Efficiency" measure="1" displayFolder="" measureGroup="Line_MGR"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tilisation]" caption="Sum of utilisation" measure="1" displayFolder="" measureGroup="Line_MGR" count="0" hidden="1">
      <extLst>
        <ext xmlns:x15="http://schemas.microsoft.com/office/spreadsheetml/2010/11/main" uri="{B97F6D7D-B522-45F9-BDA1-12C45D357490}">
          <x15:cacheHierarchy aggregatedColumn="18"/>
        </ext>
      </extLst>
    </cacheHierarchy>
    <cacheHierarchy uniqueName="[Measures].[Sum of Overtime]" caption="Sum of Overtime" measure="1" displayFolder="" measureGroup="Line_MGR" count="0" hidden="1">
      <extLst>
        <ext xmlns:x15="http://schemas.microsoft.com/office/spreadsheetml/2010/11/main" uri="{B97F6D7D-B522-45F9-BDA1-12C45D357490}">
          <x15:cacheHierarchy aggregatedColumn="19"/>
        </ext>
      </extLst>
    </cacheHierarchy>
    <cacheHierarchy uniqueName="[Measures].[Sum of Jobs_per_Day]" caption="Sum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Jobs_per_Day]" caption="Count of Jobs_per_Day" measure="1" displayFolder="" measureGroup="Line_MGR" count="0" hidden="1">
      <extLst>
        <ext xmlns:x15="http://schemas.microsoft.com/office/spreadsheetml/2010/11/main" uri="{B97F6D7D-B522-45F9-BDA1-12C45D357490}">
          <x15:cacheHierarchy aggregatedColumn="3"/>
        </ext>
      </extLst>
    </cacheHierarchy>
    <cacheHierarchy uniqueName="[Measures].[Average of Jobs_per_Day 2]" caption="Average of Jobs_per_Day 2" measure="1" displayFolder="" measureGroup="Line_MGR" count="0" hidden="1">
      <extLst>
        <ext xmlns:x15="http://schemas.microsoft.com/office/spreadsheetml/2010/11/main" uri="{B97F6D7D-B522-45F9-BDA1-12C45D357490}">
          <x15:cacheHierarchy aggregatedColumn="3"/>
        </ext>
      </extLst>
    </cacheHierarchy>
    <cacheHierarchy uniqueName="[Measures].[Max of Jobs_per_Day]" caption="Max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Latest Month 2]" caption="Count of Latest Month 2" measure="1" displayFolder="" measureGroup="Score" count="0" hidden="1">
      <extLst>
        <ext xmlns:x15="http://schemas.microsoft.com/office/spreadsheetml/2010/11/main" uri="{B97F6D7D-B522-45F9-BDA1-12C45D357490}">
          <x15:cacheHierarchy aggregatedColumn="43"/>
        </ext>
      </extLst>
    </cacheHierarchy>
  </cacheHierarchies>
  <kpis count="0"/>
  <dimensions count="8">
    <dimension name="Line_MGR" uniqueName="[Line_MGR]" caption="Line_MGR"/>
    <dimension measure="1" name="Measures" uniqueName="[Measures]" caption="Measures"/>
    <dimension name="Range" uniqueName="[Range]" caption="Range"/>
    <dimension name="Score" uniqueName="[Score]" caption="Score"/>
    <dimension name="Table1" uniqueName="[Table1]" caption="Table1"/>
    <dimension name="Table2" uniqueName="[Table2]" caption="Table2"/>
    <dimension name="Table4" uniqueName="[Table4]" caption="Table4"/>
    <dimension name="Table5" uniqueName="[Table5]" caption="Table5"/>
  </dimensions>
  <measureGroups count="7">
    <measureGroup name="Line_MGR" caption="Line_MGR"/>
    <measureGroup name="Range" caption="Range"/>
    <measureGroup name="Score" caption="Score"/>
    <measureGroup name="Table1" caption="Table1"/>
    <measureGroup name="Table2" caption="Table2"/>
    <measureGroup name="Table4" caption="Table4"/>
    <measureGroup name="Table5" caption="Table5"/>
  </measureGroups>
  <maps count="8">
    <map measureGroup="0" dimension="0"/>
    <map measureGroup="0" dimension="3"/>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7457517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Obianwu" refreshedDate="45208.643945949072" backgroundQuery="1" createdVersion="8" refreshedVersion="8" minRefreshableVersion="3" recordCount="0" supportSubquery="1" supportAdvancedDrill="1" xr:uid="{3388D8A6-7878-4558-9950-1D1C15FB89B5}">
  <cacheSource type="external" connectionId="5">
    <extLst>
      <ext xmlns:x14="http://schemas.microsoft.com/office/spreadsheetml/2009/9/main" uri="{F057638F-6D5F-4e77-A914-E7F072B9BCA8}">
        <x14:sourceConnection name="ThisWorkbookDataModel"/>
      </ext>
    </extLst>
  </cacheSource>
  <cacheFields count="2">
    <cacheField name="[Line_MGR].[Line_Manager_Name].[Line_Manager_Name]" caption="Line_Manager_Name" numFmtId="0" hierarchy="1" level="1">
      <sharedItems count="5">
        <s v="BANKS LOUIE"/>
        <s v="CLASSEY ELEANOR"/>
        <s v="SAKALLIS ANDREW"/>
        <s v="TIWARI SURYA"/>
        <s v="WINGROVE STEPHEN"/>
      </sharedItems>
    </cacheField>
    <cacheField name="[Measures].[Sum of AvailabilityPercentNoCRP]" caption="Sum of AvailabilityPercentNoCRP" numFmtId="0" hierarchy="119" level="32767"/>
  </cacheFields>
  <cacheHierarchies count="128">
    <cacheHierarchy uniqueName="[Line_MGR].[Line_Mgr_No]" caption="Line_Mgr_No" attribute="1" defaultMemberUniqueName="[Line_MGR].[Line_Mgr_No].[All]" allUniqueName="[Line_MGR].[Line_Mgr_No].[All]" dimensionUniqueName="[Line_MGR]" displayFolder="" count="0" memberValueDatatype="20" unbalanced="0"/>
    <cacheHierarchy uniqueName="[Line_MGR].[Line_Manager_Name]" caption="Line_Manager_Name" attribute="1" defaultMemberUniqueName="[Line_MGR].[Line_Manager_Name].[All]" allUniqueName="[Line_MGR].[Line_Manager_Name].[All]" dimensionUniqueName="[Line_MGR]" displayFolder="" count="2" memberValueDatatype="130" unbalanced="0">
      <fieldsUsage count="2">
        <fieldUsage x="-1"/>
        <fieldUsage x="0"/>
      </fieldsUsage>
    </cacheHierarchy>
    <cacheHierarchy uniqueName="[Line_MGR].[opr_operation_number_work_centre_text]" caption="opr_operation_number_work_centre_text" attribute="1" defaultMemberUniqueName="[Line_MGR].[opr_operation_number_work_centre_text].[All]" allUniqueName="[Line_MGR].[opr_operation_number_work_centre_text].[All]" dimensionUniqueName="[Line_MGR]" displayFolder="" count="0" memberValueDatatype="130" unbalanced="0"/>
    <cacheHierarchy uniqueName="[Line_MGR].[Jobs_per_Day]" caption="Jobs_per_Day" attribute="1" defaultMemberUniqueName="[Line_MGR].[Jobs_per_Day].[All]" allUniqueName="[Line_MGR].[Jobs_per_Day].[All]" dimensionUniqueName="[Line_MGR]" displayFolder="" count="0" memberValueDatatype="5" unbalanced="0"/>
    <cacheHierarchy uniqueName="[Line_MGR].[AvailabilityPercentNoCRP]" caption="AvailabilityPercentNoCRP" attribute="1" defaultMemberUniqueName="[Line_MGR].[AvailabilityPercentNoCRP].[All]" allUniqueName="[Line_MGR].[AvailabilityPercentNoCRP].[All]" dimensionUniqueName="[Line_MGR]" displayFolder="" count="0" memberValueDatatype="5" unbalanced="0"/>
    <cacheHierarchy uniqueName="[Line_MGR].[AvailableHoursIncBankOver]" caption="AvailableHoursIncBankOver" attribute="1" defaultMemberUniqueName="[Line_MGR].[AvailableHoursIncBankOver].[All]" allUniqueName="[Line_MGR].[AvailableHoursIncBankOver].[All]" dimensionUniqueName="[Line_MGR]" displayFolder="" count="0" memberValueDatatype="5" unbalanced="0"/>
    <cacheHierarchy uniqueName="[Line_MGR].[Spanner_Efficiency]" caption="Spanner_Efficiency" attribute="1" defaultMemberUniqueName="[Line_MGR].[Spanner_Efficiency].[All]" allUniqueName="[Line_MGR].[Spanner_Efficiency].[All]" dimensionUniqueName="[Line_MGR]" displayFolder="" count="0" memberValueDatatype="5" unbalanced="0"/>
    <cacheHierarchy uniqueName="[Line_MGR].[COMP]" caption="COMP" attribute="1" defaultMemberUniqueName="[Line_MGR].[COMP].[All]" allUniqueName="[Line_MGR].[COMP].[All]" dimensionUniqueName="[Line_MGR]" displayFolder="" count="0" memberValueDatatype="20" unbalanced="0"/>
    <cacheHierarchy uniqueName="[Line_MGR].[PercentageCOMP]" caption="PercentageCOMP" attribute="1" defaultMemberUniqueName="[Line_MGR].[PercentageCOMP].[All]" allUniqueName="[Line_MGR].[PercentageCOMP].[All]" dimensionUniqueName="[Line_MGR]" displayFolder="" count="0" memberValueDatatype="5" unbalanced="0"/>
    <cacheHierarchy uniqueName="[Line_MGR].[UNCO]" caption="UNCO" attribute="1" defaultMemberUniqueName="[Line_MGR].[UNCO].[All]" allUniqueName="[Line_MGR].[UNCO].[All]" dimensionUniqueName="[Line_MGR]" displayFolder="" count="0" memberValueDatatype="20" unbalanced="0"/>
    <cacheHierarchy uniqueName="[Line_MGR].[PercentageUNCO]" caption="PercentageUNCO" attribute="1" defaultMemberUniqueName="[Line_MGR].[PercentageUNCO].[All]" allUniqueName="[Line_MGR].[PercentageUNCO].[All]" dimensionUniqueName="[Line_MGR]" displayFolder="" count="0" memberValueDatatype="5" unbalanced="0"/>
    <cacheHierarchy uniqueName="[Line_MGR].[ASTO]" caption="ASTO" attribute="1" defaultMemberUniqueName="[Line_MGR].[ASTO].[All]" allUniqueName="[Line_MGR].[ASTO].[All]" dimensionUniqueName="[Line_MGR]" displayFolder="" count="0" memberValueDatatype="20" unbalanced="0"/>
    <cacheHierarchy uniqueName="[Line_MGR].[PercentageASTO]" caption="PercentageASTO" attribute="1" defaultMemberUniqueName="[Line_MGR].[PercentageASTO].[All]" allUniqueName="[Line_MGR].[PercentageASTO].[All]" dimensionUniqueName="[Line_MGR]" displayFolder="" count="0" memberValueDatatype="5" unbalanced="0"/>
    <cacheHierarchy uniqueName="[Line_MGR].[avg_start_first_task]" caption="avg_start_first_task" attribute="1" time="1" defaultMemberUniqueName="[Line_MGR].[avg_start_first_task].[All]" allUniqueName="[Line_MGR].[avg_start_first_task].[All]" dimensionUniqueName="[Line_MGR]" displayFolder="" count="0" memberValueDatatype="7" unbalanced="0"/>
    <cacheHierarchy uniqueName="[Line_MGR].[avg_end_first_task]" caption="avg_end_first_task" attribute="1" time="1" defaultMemberUniqueName="[Line_MGR].[avg_end_first_task].[All]" allUniqueName="[Line_MGR].[avg_end_first_task].[All]" dimensionUniqueName="[Line_MGR]" displayFolder="" count="0" memberValueDatatype="7" unbalanced="0"/>
    <cacheHierarchy uniqueName="[Line_MGR].[avg_start_last_task]" caption="avg_start_last_task" attribute="1" time="1" defaultMemberUniqueName="[Line_MGR].[avg_start_last_task].[All]" allUniqueName="[Line_MGR].[avg_start_last_task].[All]" dimensionUniqueName="[Line_MGR]" displayFolder="" count="0" memberValueDatatype="7" unbalanced="0"/>
    <cacheHierarchy uniqueName="[Line_MGR].[avg_end_last_task]" caption="avg_end_last_task" attribute="1" time="1" defaultMemberUniqueName="[Line_MGR].[avg_end_last_task].[All]" allUniqueName="[Line_MGR].[avg_end_last_task].[All]" dimensionUniqueName="[Line_MGR]" displayFolder="" count="0" memberValueDatatype="7" unbalanced="0"/>
    <cacheHierarchy uniqueName="[Line_MGR].[productive_time]" caption="productive_time" attribute="1" defaultMemberUniqueName="[Line_MGR].[productive_time].[All]" allUniqueName="[Line_MGR].[productive_time].[All]" dimensionUniqueName="[Line_MGR]" displayFolder="" count="0" memberValueDatatype="5" unbalanced="0"/>
    <cacheHierarchy uniqueName="[Line_MGR].[utilisation]" caption="utilisation" attribute="1" defaultMemberUniqueName="[Line_MGR].[utilisation].[All]" allUniqueName="[Line_MGR].[utilisation].[All]" dimensionUniqueName="[Line_MGR]" displayFolder="" count="0" memberValueDatatype="5" unbalanced="0"/>
    <cacheHierarchy uniqueName="[Line_MGR].[Overtime]" caption="Overtime" attribute="1" defaultMemberUniqueName="[Line_MGR].[Overtime].[All]" allUniqueName="[Line_MGR].[Overtime].[All]" dimensionUniqueName="[Line_MGR]" displayFolder="" count="0" memberValueDatatype="5" unbalanced="0"/>
    <cacheHierarchy uniqueName="[Line_MGR].[CRP]" caption="CRP" attribute="1" defaultMemberUniqueName="[Line_MGR].[CRP].[All]" allUniqueName="[Line_MGR].[CRP].[All]" dimensionUniqueName="[Line_MGR]" displayFolder="" count="0" memberValueDatatype="5" unbalanced="0"/>
    <cacheHierarchy uniqueName="[Range].[Line_Mgr_No]" caption="Line_Mgr_No" attribute="1" defaultMemberUniqueName="[Range].[Line_Mgr_No].[All]" allUniqueName="[Range].[Line_Mgr_No].[All]" dimensionUniqueName="[Range]" displayFolder="" count="0" memberValueDatatype="20" unbalanced="0"/>
    <cacheHierarchy uniqueName="[Range].[Line_Manager_Name]" caption="Line_Manager_Name" attribute="1" defaultMemberUniqueName="[Range].[Line_Manager_Name].[All]" allUniqueName="[Range].[Line_Manager_Name].[All]" dimensionUniqueName="[Range]" displayFolder="" count="0" memberValueDatatype="130" unbalanced="0"/>
    <cacheHierarchy uniqueName="[Range].[opr_operation_number_work_centre_text]" caption="opr_operation_number_work_centre_text" attribute="1" defaultMemberUniqueName="[Range].[opr_operation_number_work_centre_text].[All]" allUniqueName="[Range].[opr_operation_number_work_centre_text].[All]" dimensionUniqueName="[Range]" displayFolder="" count="0" memberValueDatatype="130" unbalanced="0"/>
    <cacheHierarchy uniqueName="[Range].[Jobs_per_Day]" caption="Jobs_per_Day" attribute="1" defaultMemberUniqueName="[Range].[Jobs_per_Day].[All]" allUniqueName="[Range].[Jobs_per_Day].[All]" dimensionUniqueName="[Range]" displayFolder="" count="0" memberValueDatatype="5" unbalanced="0"/>
    <cacheHierarchy uniqueName="[Range].[AvailabilityPercentNoCRP]" caption="AvailabilityPercentNoCRP" attribute="1" defaultMemberUniqueName="[Range].[AvailabilityPercentNoCRP].[All]" allUniqueName="[Range].[AvailabilityPercentNoCRP].[All]" dimensionUniqueName="[Range]" displayFolder="" count="0" memberValueDatatype="5" unbalanced="0"/>
    <cacheHierarchy uniqueName="[Range].[AvailableHoursIncBankOver]" caption="AvailableHoursIncBankOver" attribute="1" defaultMemberUniqueName="[Range].[AvailableHoursIncBankOver].[All]" allUniqueName="[Range].[AvailableHoursIncBankOver].[All]" dimensionUniqueName="[Range]" displayFolder="" count="0" memberValueDatatype="5" unbalanced="0"/>
    <cacheHierarchy uniqueName="[Range].[Spanner_Efficiency]" caption="Spanner_Efficiency" attribute="1" defaultMemberUniqueName="[Range].[Spanner_Efficiency].[All]" allUniqueName="[Range].[Spanner_Efficiency].[All]" dimensionUniqueName="[Range]" displayFolder="" count="0" memberValueDatatype="5" unbalanced="0"/>
    <cacheHierarchy uniqueName="[Range].[COMP]" caption="COMP" attribute="1" defaultMemberUniqueName="[Range].[COMP].[All]" allUniqueName="[Range].[COMP].[All]" dimensionUniqueName="[Range]" displayFolder="" count="0" memberValueDatatype="20" unbalanced="0"/>
    <cacheHierarchy uniqueName="[Range].[PercentageCOMP]" caption="PercentageCOMP" attribute="1" defaultMemberUniqueName="[Range].[PercentageCOMP].[All]" allUniqueName="[Range].[PercentageCOMP].[All]" dimensionUniqueName="[Range]" displayFolder="" count="0" memberValueDatatype="5" unbalanced="0"/>
    <cacheHierarchy uniqueName="[Range].[UNCO]" caption="UNCO" attribute="1" defaultMemberUniqueName="[Range].[UNCO].[All]" allUniqueName="[Range].[UNCO].[All]" dimensionUniqueName="[Range]" displayFolder="" count="0" memberValueDatatype="20" unbalanced="0"/>
    <cacheHierarchy uniqueName="[Range].[PercentageUNCO]" caption="PercentageUNCO" attribute="1" defaultMemberUniqueName="[Range].[PercentageUNCO].[All]" allUniqueName="[Range].[PercentageUNCO].[All]" dimensionUniqueName="[Range]" displayFolder="" count="0" memberValueDatatype="5" unbalanced="0"/>
    <cacheHierarchy uniqueName="[Range].[ASTO]" caption="ASTO" attribute="1" defaultMemberUniqueName="[Range].[ASTO].[All]" allUniqueName="[Range].[ASTO].[All]" dimensionUniqueName="[Range]" displayFolder="" count="0" memberValueDatatype="20" unbalanced="0"/>
    <cacheHierarchy uniqueName="[Range].[PercentageASTO]" caption="PercentageASTO" attribute="1" defaultMemberUniqueName="[Range].[PercentageASTO].[All]" allUniqueName="[Range].[PercentageASTO].[All]" dimensionUniqueName="[Range]" displayFolder="" count="0" memberValueDatatype="5" unbalanced="0"/>
    <cacheHierarchy uniqueName="[Range].[avg_start_first_task]" caption="avg_start_first_task" attribute="1" time="1" defaultMemberUniqueName="[Range].[avg_start_first_task].[All]" allUniqueName="[Range].[avg_start_first_task].[All]" dimensionUniqueName="[Range]" displayFolder="" count="0" memberValueDatatype="7" unbalanced="0"/>
    <cacheHierarchy uniqueName="[Range].[avg_end_first_task]" caption="avg_end_first_task" attribute="1" time="1" defaultMemberUniqueName="[Range].[avg_end_first_task].[All]" allUniqueName="[Range].[avg_end_first_task].[All]" dimensionUniqueName="[Range]" displayFolder="" count="0" memberValueDatatype="7" unbalanced="0"/>
    <cacheHierarchy uniqueName="[Range].[avg_start_last_task]" caption="avg_start_last_task" attribute="1" time="1" defaultMemberUniqueName="[Range].[avg_start_last_task].[All]" allUniqueName="[Range].[avg_start_last_task].[All]" dimensionUniqueName="[Range]" displayFolder="" count="0" memberValueDatatype="7" unbalanced="0"/>
    <cacheHierarchy uniqueName="[Range].[avg_end_last_task]" caption="avg_end_last_task" attribute="1" time="1" defaultMemberUniqueName="[Range].[avg_end_last_task].[All]" allUniqueName="[Range].[avg_end_last_task].[All]" dimensionUniqueName="[Range]" displayFolder="" count="0" memberValueDatatype="7" unbalanced="0"/>
    <cacheHierarchy uniqueName="[Range].[productive_time]" caption="productive_time" attribute="1" defaultMemberUniqueName="[Range].[productive_time].[All]" allUniqueName="[Range].[productive_time].[All]" dimensionUniqueName="[Range]" displayFolder="" count="0" memberValueDatatype="5" unbalanced="0"/>
    <cacheHierarchy uniqueName="[Range].[utilisation]" caption="utilisation" attribute="1" defaultMemberUniqueName="[Range].[utilisation].[All]" allUniqueName="[Range].[utilisation].[All]" dimensionUniqueName="[Range]" displayFolder="" count="0" memberValueDatatype="5" unbalanced="0"/>
    <cacheHierarchy uniqueName="[Range].[Overtime]" caption="Overtime" attribute="1" defaultMemberUniqueName="[Range].[Overtime].[All]" allUniqueName="[Range].[Overtime].[All]" dimensionUniqueName="[Range]" displayFolder="" count="0" memberValueDatatype="5" unbalanced="0"/>
    <cacheHierarchy uniqueName="[Range].[CRP]" caption="CRP" attribute="1" defaultMemberUniqueName="[Range].[CRP].[All]" allUniqueName="[Range].[CRP].[All]" dimensionUniqueName="[Range]" displayFolder="" count="0" memberValueDatatype="5" unbalanced="0"/>
    <cacheHierarchy uniqueName="[Score].[Metrics]" caption="Metrics" attribute="1" defaultMemberUniqueName="[Score].[Metrics].[All]" allUniqueName="[Score].[Metrics].[All]" dimensionUniqueName="[Score]" displayFolder="" count="0" memberValueDatatype="130" unbalanced="0"/>
    <cacheHierarchy uniqueName="[Score].[Latest Month]" caption="Latest Month" attribute="1" defaultMemberUniqueName="[Score].[Latest Month].[All]" allUniqueName="[Score].[Latest Month].[All]" dimensionUniqueName="[Score]" displayFolder="" count="0" memberValueDatatype="130" unbalanced="0"/>
    <cacheHierarchy uniqueName="[Score].[Previous Month]" caption="Previous Month" attribute="1" defaultMemberUniqueName="[Score].[Previous Month].[All]" allUniqueName="[Score].[Previous Month].[All]" dimensionUniqueName="[Score]" displayFolder="" count="0" memberValueDatatype="130" unbalanced="0"/>
    <cacheHierarchy uniqueName="[Score].[13 Weeks]" caption="13 Weeks" attribute="1" defaultMemberUniqueName="[Score].[13 Weeks].[All]" allUniqueName="[Score].[13 Weeks].[All]" dimensionUniqueName="[Score]" displayFolder="" count="0" memberValueDatatype="130" unbalanced="0"/>
    <cacheHierarchy uniqueName="[Score].[Trend]" caption="Trend" attribute="1" defaultMemberUniqueName="[Score].[Trend].[All]" allUniqueName="[Score].[Trend].[All]" dimensionUniqueName="[Score]" displayFolder="" count="0" memberValueDatatype="130" unbalanced="0"/>
    <cacheHierarchy uniqueName="[Score].[Team Avearage Total]" caption="Team Avearage Total" attribute="1" defaultMemberUniqueName="[Score].[Team Avearage Total].[All]" allUniqueName="[Score].[Team Avearage Total].[All]" dimensionUniqueName="[Score]" displayFolder="" count="0" memberValueDatatype="130" unbalanced="0"/>
    <cacheHierarchy uniqueName="[Score].[Metric Overview]" caption="Metric Overview" attribute="1" defaultMemberUniqueName="[Score].[Metric Overview].[All]" allUniqueName="[Score].[Metric Overview].[All]" dimensionUniqueName="[Score]" displayFolder="" count="0" memberValueDatatype="130" unbalanced="0"/>
    <cacheHierarchy uniqueName="[Table1].[opr_operation_number_employee_key]" caption="opr_operation_number_employee_key" attribute="1" defaultMemberUniqueName="[Table1].[opr_operation_number_employee_key].[All]" allUniqueName="[Table1].[opr_operation_number_employee_key].[All]" dimensionUniqueName="[Table1]" displayFolder="" count="0" memberValueDatatype="20" unbalanced="0"/>
    <cacheHierarchy uniqueName="[Table1].[opr_operation_number_work_centre_text]" caption="opr_operation_number_work_centre_text" attribute="1" defaultMemberUniqueName="[Table1].[opr_operation_number_work_centre_text].[All]" allUniqueName="[Table1].[opr_operation_number_work_centre_text].[All]" dimensionUniqueName="[Table1]" displayFolder="" count="0" memberValueDatatype="130" unbalanced="0"/>
    <cacheHierarchy uniqueName="[Table1].[NST]" caption="NST" attribute="1" defaultMemberUniqueName="[Table1].[NST].[All]" allUniqueName="[Table1].[NST].[All]" dimensionUniqueName="[Table1]" displayFolder="" count="0" memberValueDatatype="130" unbalanced="0"/>
    <cacheHierarchy uniqueName="[Table1].[Line_Manager_Name]" caption="Line_Manager_Name" attribute="1" defaultMemberUniqueName="[Table1].[Line_Manager_Name].[All]" allUniqueName="[Table1].[Line_Manager_Name].[All]" dimensionUniqueName="[Table1]" displayFolder="" count="0" memberValueDatatype="130" unbalanced="0"/>
    <cacheHierarchy uniqueName="[Table1].[Jobs_per_Day]" caption="Jobs_per_Day" attribute="1" defaultMemberUniqueName="[Table1].[Jobs_per_Day].[All]" allUniqueName="[Table1].[Jobs_per_Day].[All]" dimensionUniqueName="[Table1]" displayFolder="" count="0" memberValueDatatype="5" unbalanced="0"/>
    <cacheHierarchy uniqueName="[Table1].[AvailabilityPercentNoCRP]" caption="AvailabilityPercentNoCRP" attribute="1" defaultMemberUniqueName="[Table1].[AvailabilityPercentNoCRP].[All]" allUniqueName="[Table1].[AvailabilityPercentNoCRP].[All]" dimensionUniqueName="[Table1]" displayFolder="" count="0" memberValueDatatype="5" unbalanced="0"/>
    <cacheHierarchy uniqueName="[Table1].[AvailableHoursIncBankOver]" caption="AvailableHoursIncBankOver" attribute="1" defaultMemberUniqueName="[Table1].[AvailableHoursIncBankOver].[All]" allUniqueName="[Table1].[AvailableHoursIncBankOver].[All]" dimensionUniqueName="[Table1]" displayFolder="" count="0" memberValueDatatype="5" unbalanced="0"/>
    <cacheHierarchy uniqueName="[Table1].[Spanner_Efficiency]" caption="Spanner_Efficiency" attribute="1" defaultMemberUniqueName="[Table1].[Spanner_Efficiency].[All]" allUniqueName="[Table1].[Spanner_Efficiency].[All]" dimensionUniqueName="[Table1]" displayFolder="" count="0" memberValueDatatype="5" unbalanced="0"/>
    <cacheHierarchy uniqueName="[Table1].[COMP]" caption="COMP" attribute="1" defaultMemberUniqueName="[Table1].[COMP].[All]" allUniqueName="[Table1].[COMP].[All]" dimensionUniqueName="[Table1]" displayFolder="" count="0" memberValueDatatype="20" unbalanced="0"/>
    <cacheHierarchy uniqueName="[Table1].[PercentageCOMP1]" caption="PercentageCOMP1" attribute="1" defaultMemberUniqueName="[Table1].[PercentageCOMP1].[All]" allUniqueName="[Table1].[PercentageCOMP1].[All]" dimensionUniqueName="[Table1]" displayFolder="" count="0" memberValueDatatype="5" unbalanced="0"/>
    <cacheHierarchy uniqueName="[Table1].[UNCO]" caption="UNCO" attribute="1" defaultMemberUniqueName="[Table1].[UNCO].[All]" allUniqueName="[Table1].[UNCO].[All]" dimensionUniqueName="[Table1]" displayFolder="" count="0" memberValueDatatype="20" unbalanced="0"/>
    <cacheHierarchy uniqueName="[Table1].[PercentageUNCO1]" caption="PercentageUNCO1" attribute="1" defaultMemberUniqueName="[Table1].[PercentageUNCO1].[All]" allUniqueName="[Table1].[PercentageUNCO1].[All]" dimensionUniqueName="[Table1]" displayFolder="" count="0" memberValueDatatype="5" unbalanced="0"/>
    <cacheHierarchy uniqueName="[Table1].[ASTO]" caption="ASTO" attribute="1" defaultMemberUniqueName="[Table1].[ASTO].[All]" allUniqueName="[Table1].[ASTO].[All]" dimensionUniqueName="[Table1]" displayFolder="" count="0" memberValueDatatype="20" unbalanced="0"/>
    <cacheHierarchy uniqueName="[Table1].[PercentageASTO1]" caption="PercentageASTO1" attribute="1" defaultMemberUniqueName="[Table1].[PercentageASTO1].[All]" allUniqueName="[Table1].[PercentageASTO1].[All]" dimensionUniqueName="[Table1]" displayFolder="" count="0" memberValueDatatype="5" unbalanced="0"/>
    <cacheHierarchy uniqueName="[Table1].[avg_start_first_task]" caption="avg_start_first_task" attribute="1" time="1" defaultMemberUniqueName="[Table1].[avg_start_first_task].[All]" allUniqueName="[Table1].[avg_start_first_task].[All]" dimensionUniqueName="[Table1]" displayFolder="" count="0" memberValueDatatype="7" unbalanced="0"/>
    <cacheHierarchy uniqueName="[Table1].[avg_end_first_task]" caption="avg_end_first_task" attribute="1" time="1" defaultMemberUniqueName="[Table1].[avg_end_first_task].[All]" allUniqueName="[Table1].[avg_end_first_task].[All]" dimensionUniqueName="[Table1]" displayFolder="" count="0" memberValueDatatype="7" unbalanced="0"/>
    <cacheHierarchy uniqueName="[Table1].[avg_start_last_task]" caption="avg_start_last_task" attribute="1" time="1" defaultMemberUniqueName="[Table1].[avg_start_last_task].[All]" allUniqueName="[Table1].[avg_start_last_task].[All]" dimensionUniqueName="[Table1]" displayFolder="" count="0" memberValueDatatype="7" unbalanced="0"/>
    <cacheHierarchy uniqueName="[Table1].[avg_end_last_task]" caption="avg_end_last_task" attribute="1" time="1" defaultMemberUniqueName="[Table1].[avg_end_last_task].[All]" allUniqueName="[Table1].[avg_end_last_task].[All]" dimensionUniqueName="[Table1]" displayFolder="" count="0" memberValueDatatype="7" unbalanced="0"/>
    <cacheHierarchy uniqueName="[Table1].[productive_time]" caption="productive_time" attribute="1" time="1" defaultMemberUniqueName="[Table1].[productive_time].[All]" allUniqueName="[Table1].[productive_time].[All]" dimensionUniqueName="[Table1]" displayFolder="" count="0" memberValueDatatype="7" unbalanced="0"/>
    <cacheHierarchy uniqueName="[Table1].[utilisation]" caption="utilisation" attribute="1" defaultMemberUniqueName="[Table1].[utilisation].[All]" allUniqueName="[Table1].[utilisation].[All]" dimensionUniqueName="[Table1]" displayFolder="" count="0" memberValueDatatype="5" unbalanced="0"/>
    <cacheHierarchy uniqueName="[Table1].[Overtime]" caption="Overtime" attribute="1" defaultMemberUniqueName="[Table1].[Overtime].[All]" allUniqueName="[Table1].[Overtime].[All]" dimensionUniqueName="[Table1]" displayFolder="" count="0" memberValueDatatype="5" unbalanced="0"/>
    <cacheHierarchy uniqueName="[Table1].[CRP]" caption="CRP" attribute="1" defaultMemberUniqueName="[Table1].[CRP].[All]" allUniqueName="[Table1].[CRP].[All]" dimensionUniqueName="[Table1]" displayFolder="" count="0" memberValueDatatype="5" unbalanced="0"/>
    <cacheHierarchy uniqueName="[Table1].[core]" caption="core" attribute="1" defaultMemberUniqueName="[Table1].[core].[All]" allUniqueName="[Table1].[core].[All]" dimensionUniqueName="[Table1]" displayFolder="" count="0" memberValueDatatype="5" unbalanced="0"/>
    <cacheHierarchy uniqueName="[Table1].[business]" caption="business" attribute="1" defaultMemberUniqueName="[Table1].[business].[All]" allUniqueName="[Table1].[business].[All]" dimensionUniqueName="[Table1]" displayFolder="" count="0" memberValueDatatype="5" unbalanced="0"/>
    <cacheHierarchy uniqueName="[Table1].[personal]" caption="personal" attribute="1" defaultMemberUniqueName="[Table1].[personal].[All]" allUniqueName="[Table1].[personal].[All]" dimensionUniqueName="[Table1]" displayFolder="" count="0" memberValueDatatype="5" unbalanced="0"/>
    <cacheHierarchy uniqueName="[Table1].[percentageComp]" caption="percentageComp" attribute="1" defaultMemberUniqueName="[Table1].[percentageComp].[All]" allUniqueName="[Table1].[percentageComp].[All]" dimensionUniqueName="[Table1]" displayFolder="" count="0" memberValueDatatype="5" unbalanced="0"/>
    <cacheHierarchy uniqueName="[Table1].[percentageUnco]" caption="percentageUnco" attribute="1" defaultMemberUniqueName="[Table1].[percentageUnco].[All]" allUniqueName="[Table1].[percentageUnco].[All]" dimensionUniqueName="[Table1]" displayFolder="" count="0" memberValueDatatype="5" unbalanced="0"/>
    <cacheHierarchy uniqueName="[Table1].[percentageAsto]" caption="percentageAsto" attribute="1" defaultMemberUniqueName="[Table1].[percentageAsto].[All]" allUniqueName="[Table1].[percentageAsto].[All]" dimensionUniqueName="[Table1]" displayFolder="" count="0" memberValueDatatype="5" unbalanced="0"/>
    <cacheHierarchy uniqueName="[Table2].[opr_operation_number_employee_key]" caption="opr_operation_number_employee_key" attribute="1" defaultMemberUniqueName="[Table2].[opr_operation_number_employee_key].[All]" allUniqueName="[Table2].[opr_operation_number_employee_key].[All]" dimensionUniqueName="[Table2]" displayFolder="" count="0" memberValueDatatype="20" unbalanced="0"/>
    <cacheHierarchy uniqueName="[Table2].[opr_operation_number_work_centre_text]" caption="opr_operation_number_work_centre_text" attribute="1" defaultMemberUniqueName="[Table2].[opr_operation_number_work_centre_text].[All]" allUniqueName="[Table2].[opr_operation_number_work_centre_text].[All]" dimensionUniqueName="[Table2]" displayFolder="" count="0" memberValueDatatype="130" unbalanced="0"/>
    <cacheHierarchy uniqueName="[Table2].[NST]" caption="NST" attribute="1" defaultMemberUniqueName="[Table2].[NST].[All]" allUniqueName="[Table2].[NST].[All]" dimensionUniqueName="[Table2]" displayFolder="" count="0" memberValueDatatype="130" unbalanced="0"/>
    <cacheHierarchy uniqueName="[Table2].[Line_Manager_Name]" caption="Line_Manager_Name" attribute="1" defaultMemberUniqueName="[Table2].[Line_Manager_Name].[All]" allUniqueName="[Table2].[Line_Manager_Name].[All]" dimensionUniqueName="[Table2]" displayFolder="" count="0" memberValueDatatype="130" unbalanced="0"/>
    <cacheHierarchy uniqueName="[Table2].[Jobs_per_Day]" caption="Jobs_per_Day" attribute="1" defaultMemberUniqueName="[Table2].[Jobs_per_Day].[All]" allUniqueName="[Table2].[Jobs_per_Day].[All]" dimensionUniqueName="[Table2]" displayFolder="" count="0" memberValueDatatype="5" unbalanced="0"/>
    <cacheHierarchy uniqueName="[Table2].[AvailabilityPercentNoCRP]" caption="AvailabilityPercentNoCRP" attribute="1" defaultMemberUniqueName="[Table2].[AvailabilityPercentNoCRP].[All]" allUniqueName="[Table2].[AvailabilityPercentNoCRP].[All]" dimensionUniqueName="[Table2]" displayFolder="" count="0" memberValueDatatype="5" unbalanced="0"/>
    <cacheHierarchy uniqueName="[Table2].[AvailableHoursIncBankOver]" caption="AvailableHoursIncBankOver" attribute="1" defaultMemberUniqueName="[Table2].[AvailableHoursIncBankOver].[All]" allUniqueName="[Table2].[AvailableHoursIncBankOver].[All]" dimensionUniqueName="[Table2]" displayFolder="" count="0" memberValueDatatype="5" unbalanced="0"/>
    <cacheHierarchy uniqueName="[Table2].[Spanner_Efficiency]" caption="Spanner_Efficiency" attribute="1" defaultMemberUniqueName="[Table2].[Spanner_Efficiency].[All]" allUniqueName="[Table2].[Spanner_Efficiency].[All]" dimensionUniqueName="[Table2]" displayFolder="" count="0" memberValueDatatype="5" unbalanced="0"/>
    <cacheHierarchy uniqueName="[Table2].[COMP]" caption="COMP" attribute="1" defaultMemberUniqueName="[Table2].[COMP].[All]" allUniqueName="[Table2].[COMP].[All]" dimensionUniqueName="[Table2]" displayFolder="" count="0" memberValueDatatype="20" unbalanced="0"/>
    <cacheHierarchy uniqueName="[Table2].[PercentageCOMP]" caption="PercentageCOMP" attribute="1" defaultMemberUniqueName="[Table2].[PercentageCOMP].[All]" allUniqueName="[Table2].[PercentageCOMP].[All]" dimensionUniqueName="[Table2]" displayFolder="" count="0" memberValueDatatype="5" unbalanced="0"/>
    <cacheHierarchy uniqueName="[Table2].[UNCO]" caption="UNCO" attribute="1" defaultMemberUniqueName="[Table2].[UNCO].[All]" allUniqueName="[Table2].[UNCO].[All]" dimensionUniqueName="[Table2]" displayFolder="" count="0" memberValueDatatype="20" unbalanced="0"/>
    <cacheHierarchy uniqueName="[Table2].[PercentageUNCO]" caption="PercentageUNCO" attribute="1" defaultMemberUniqueName="[Table2].[PercentageUNCO].[All]" allUniqueName="[Table2].[PercentageUNCO].[All]" dimensionUniqueName="[Table2]" displayFolder="" count="0" memberValueDatatype="5" unbalanced="0"/>
    <cacheHierarchy uniqueName="[Table2].[ASTO]" caption="ASTO" attribute="1" defaultMemberUniqueName="[Table2].[ASTO].[All]" allUniqueName="[Table2].[ASTO].[All]" dimensionUniqueName="[Table2]" displayFolder="" count="0" memberValueDatatype="20" unbalanced="0"/>
    <cacheHierarchy uniqueName="[Table2].[PercentageASTO]" caption="PercentageASTO" attribute="1" defaultMemberUniqueName="[Table2].[PercentageASTO].[All]" allUniqueName="[Table2].[PercentageASTO].[All]" dimensionUniqueName="[Table2]" displayFolder="" count="0" memberValueDatatype="5" unbalanced="0"/>
    <cacheHierarchy uniqueName="[Table2].[avg_start_first_task]" caption="avg_start_first_task" attribute="1" time="1" defaultMemberUniqueName="[Table2].[avg_start_first_task].[All]" allUniqueName="[Table2].[avg_start_first_task].[All]" dimensionUniqueName="[Table2]" displayFolder="" count="0" memberValueDatatype="7" unbalanced="0"/>
    <cacheHierarchy uniqueName="[Table2].[avg_end_first_task]" caption="avg_end_first_task" attribute="1" time="1" defaultMemberUniqueName="[Table2].[avg_end_first_task].[All]" allUniqueName="[Table2].[avg_end_first_task].[All]" dimensionUniqueName="[Table2]" displayFolder="" count="0" memberValueDatatype="7" unbalanced="0"/>
    <cacheHierarchy uniqueName="[Table2].[avg_start_last_task]" caption="avg_start_last_task" attribute="1" time="1" defaultMemberUniqueName="[Table2].[avg_start_last_task].[All]" allUniqueName="[Table2].[avg_start_last_task].[All]" dimensionUniqueName="[Table2]" displayFolder="" count="0" memberValueDatatype="7" unbalanced="0"/>
    <cacheHierarchy uniqueName="[Table2].[avg_end_last_task]" caption="avg_end_last_task" attribute="1" defaultMemberUniqueName="[Table2].[avg_end_last_task].[All]" allUniqueName="[Table2].[avg_end_last_task].[All]" dimensionUniqueName="[Table2]" displayFolder="" count="0" memberValueDatatype="130" unbalanced="0"/>
    <cacheHierarchy uniqueName="[Table2].[productive_time]" caption="productive_time" attribute="1" time="1" defaultMemberUniqueName="[Table2].[productive_time].[All]" allUniqueName="[Table2].[productive_time].[All]" dimensionUniqueName="[Table2]" displayFolder="" count="0" memberValueDatatype="7" unbalanced="0"/>
    <cacheHierarchy uniqueName="[Table2].[utilisation]" caption="utilisation" attribute="1" defaultMemberUniqueName="[Table2].[utilisation].[All]" allUniqueName="[Table2].[utilisation].[All]" dimensionUniqueName="[Table2]" displayFolder="" count="0" memberValueDatatype="5" unbalanced="0"/>
    <cacheHierarchy uniqueName="[Table2].[Overtime]" caption="Overtime" attribute="1" defaultMemberUniqueName="[Table2].[Overtime].[All]" allUniqueName="[Table2].[Overtime].[All]" dimensionUniqueName="[Table2]" displayFolder="" count="0" memberValueDatatype="5" unbalanced="0"/>
    <cacheHierarchy uniqueName="[Table2].[CRP]" caption="CRP" attribute="1" defaultMemberUniqueName="[Table2].[CRP].[All]" allUniqueName="[Table2].[CRP].[All]" dimensionUniqueName="[Table2]" displayFolder="" count="0" memberValueDatatype="5" unbalanced="0"/>
    <cacheHierarchy uniqueName="[Table2].[core]" caption="core" attribute="1" defaultMemberUniqueName="[Table2].[core].[All]" allUniqueName="[Table2].[core].[All]" dimensionUniqueName="[Table2]" displayFolder="" count="0" memberValueDatatype="5" unbalanced="0"/>
    <cacheHierarchy uniqueName="[Table2].[business]" caption="business" attribute="1" defaultMemberUniqueName="[Table2].[business].[All]" allUniqueName="[Table2].[business].[All]" dimensionUniqueName="[Table2]" displayFolder="" count="0" memberValueDatatype="5" unbalanced="0"/>
    <cacheHierarchy uniqueName="[Table4].[Measures]" caption="Measures" attribute="1" defaultMemberUniqueName="[Table4].[Measures].[All]" allUniqueName="[Table4].[Measures].[All]" dimensionUniqueName="[Table4]" displayFolder="" count="0" memberValueDatatype="130" unbalanced="0"/>
    <cacheHierarchy uniqueName="[Table4].[Definitions]" caption="Definitions" attribute="1" defaultMemberUniqueName="[Table4].[Definitions].[All]" allUniqueName="[Table4].[Definitions].[All]" dimensionUniqueName="[Table4]" displayFolder="" count="0" memberValueDatatype="130" unbalanced="0"/>
    <cacheHierarchy uniqueName="[Table5].[Metrics]" caption="Metrics" attribute="1" defaultMemberUniqueName="[Table5].[Metrics].[All]" allUniqueName="[Table5].[Metrics].[All]" dimensionUniqueName="[Table5]" displayFolder="" count="0" memberValueDatatype="130" unbalanced="0"/>
    <cacheHierarchy uniqueName="[Table5].[Last Month Average]" caption="Last Month Average" attribute="1" defaultMemberUniqueName="[Table5].[Last Month Average].[All]" allUniqueName="[Table5].[Last Month Average].[All]" dimensionUniqueName="[Table5]" displayFolder="" count="0" memberValueDatatype="130" unbalanced="0"/>
    <cacheHierarchy uniqueName="[Table5].[13 Week]" caption="13 Week" attribute="1" defaultMemberUniqueName="[Table5].[13 Week].[All]" allUniqueName="[Table5].[13 Week].[All]" dimensionUniqueName="[Table5]" displayFolder="" count="0" memberValueDatatype="130" unbalanced="0"/>
    <cacheHierarchy uniqueName="[Table5].[Latest Month]" caption="Latest Month" attribute="1" defaultMemberUniqueName="[Table5].[Latest Month].[All]" allUniqueName="[Table5].[Latest Month].[All]" dimensionUniqueName="[Table5]" displayFolder="" count="0" memberValueDatatype="13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Line_MGR]" caption="__XL_Count Line_MGR" measure="1" displayFolder="" measureGroup="Line_MGR" count="0" hidden="1"/>
    <cacheHierarchy uniqueName="[Measures].[__XL_Count Score]" caption="__XL_Count Score" measure="1" displayFolder="" measureGroup="Score"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Last Month Average]" caption="Count of Last Month Average" measure="1" displayFolder="" measureGroup="Table5" count="0" hidden="1">
      <extLst>
        <ext xmlns:x15="http://schemas.microsoft.com/office/spreadsheetml/2010/11/main" uri="{B97F6D7D-B522-45F9-BDA1-12C45D357490}">
          <x15:cacheHierarchy aggregatedColumn="104"/>
        </ext>
      </extLst>
    </cacheHierarchy>
    <cacheHierarchy uniqueName="[Measures].[Count of 13 Week]" caption="Count of 13 Week" measure="1" displayFolder="" measureGroup="Table5" count="0" hidden="1">
      <extLst>
        <ext xmlns:x15="http://schemas.microsoft.com/office/spreadsheetml/2010/11/main" uri="{B97F6D7D-B522-45F9-BDA1-12C45D357490}">
          <x15:cacheHierarchy aggregatedColumn="105"/>
        </ext>
      </extLst>
    </cacheHierarchy>
    <cacheHierarchy uniqueName="[Measures].[Count of Latest Month]" caption="Count of Latest Month" measure="1" displayFolder="" measureGroup="Table5" count="0" hidden="1">
      <extLst>
        <ext xmlns:x15="http://schemas.microsoft.com/office/spreadsheetml/2010/11/main" uri="{B97F6D7D-B522-45F9-BDA1-12C45D357490}">
          <x15:cacheHierarchy aggregatedColumn="106"/>
        </ext>
      </extLst>
    </cacheHierarchy>
    <cacheHierarchy uniqueName="[Measures].[Count of Metrics]" caption="Count of Metrics" measure="1" displayFolder="" measureGroup="Table5" count="0" hidden="1">
      <extLst>
        <ext xmlns:x15="http://schemas.microsoft.com/office/spreadsheetml/2010/11/main" uri="{B97F6D7D-B522-45F9-BDA1-12C45D357490}">
          <x15:cacheHierarchy aggregatedColumn="103"/>
        </ext>
      </extLst>
    </cacheHierarchy>
    <cacheHierarchy uniqueName="[Measures].[Sum of AvailabilityPercentNoCRP]" caption="Sum of AvailabilityPercentNoCRP" measure="1" displayFolder="" measureGroup="Line_MGR"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anner_Efficiency]" caption="Sum of Spanner_Efficiency" measure="1" displayFolder="" measureGroup="Line_MGR" count="0" hidden="1">
      <extLst>
        <ext xmlns:x15="http://schemas.microsoft.com/office/spreadsheetml/2010/11/main" uri="{B97F6D7D-B522-45F9-BDA1-12C45D357490}">
          <x15:cacheHierarchy aggregatedColumn="6"/>
        </ext>
      </extLst>
    </cacheHierarchy>
    <cacheHierarchy uniqueName="[Measures].[Sum of utilisation]" caption="Sum of utilisation" measure="1" displayFolder="" measureGroup="Line_MGR" count="0" hidden="1">
      <extLst>
        <ext xmlns:x15="http://schemas.microsoft.com/office/spreadsheetml/2010/11/main" uri="{B97F6D7D-B522-45F9-BDA1-12C45D357490}">
          <x15:cacheHierarchy aggregatedColumn="18"/>
        </ext>
      </extLst>
    </cacheHierarchy>
    <cacheHierarchy uniqueName="[Measures].[Sum of Overtime]" caption="Sum of Overtime" measure="1" displayFolder="" measureGroup="Line_MGR" count="0" hidden="1">
      <extLst>
        <ext xmlns:x15="http://schemas.microsoft.com/office/spreadsheetml/2010/11/main" uri="{B97F6D7D-B522-45F9-BDA1-12C45D357490}">
          <x15:cacheHierarchy aggregatedColumn="19"/>
        </ext>
      </extLst>
    </cacheHierarchy>
    <cacheHierarchy uniqueName="[Measures].[Sum of Jobs_per_Day]" caption="Sum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Jobs_per_Day]" caption="Count of Jobs_per_Day" measure="1" displayFolder="" measureGroup="Line_MGR" count="0" hidden="1">
      <extLst>
        <ext xmlns:x15="http://schemas.microsoft.com/office/spreadsheetml/2010/11/main" uri="{B97F6D7D-B522-45F9-BDA1-12C45D357490}">
          <x15:cacheHierarchy aggregatedColumn="3"/>
        </ext>
      </extLst>
    </cacheHierarchy>
    <cacheHierarchy uniqueName="[Measures].[Average of Jobs_per_Day 2]" caption="Average of Jobs_per_Day 2" measure="1" displayFolder="" measureGroup="Line_MGR" count="0" hidden="1">
      <extLst>
        <ext xmlns:x15="http://schemas.microsoft.com/office/spreadsheetml/2010/11/main" uri="{B97F6D7D-B522-45F9-BDA1-12C45D357490}">
          <x15:cacheHierarchy aggregatedColumn="3"/>
        </ext>
      </extLst>
    </cacheHierarchy>
    <cacheHierarchy uniqueName="[Measures].[Max of Jobs_per_Day]" caption="Max of Jobs_per_Day" measure="1" displayFolder="" measureGroup="Line_MGR" count="0" hidden="1">
      <extLst>
        <ext xmlns:x15="http://schemas.microsoft.com/office/spreadsheetml/2010/11/main" uri="{B97F6D7D-B522-45F9-BDA1-12C45D357490}">
          <x15:cacheHierarchy aggregatedColumn="3"/>
        </ext>
      </extLst>
    </cacheHierarchy>
    <cacheHierarchy uniqueName="[Measures].[Count of Latest Month 2]" caption="Count of Latest Month 2" measure="1" displayFolder="" measureGroup="Score" count="0" hidden="1">
      <extLst>
        <ext xmlns:x15="http://schemas.microsoft.com/office/spreadsheetml/2010/11/main" uri="{B97F6D7D-B522-45F9-BDA1-12C45D357490}">
          <x15:cacheHierarchy aggregatedColumn="43"/>
        </ext>
      </extLst>
    </cacheHierarchy>
  </cacheHierarchies>
  <kpis count="0"/>
  <dimensions count="8">
    <dimension name="Line_MGR" uniqueName="[Line_MGR]" caption="Line_MGR"/>
    <dimension measure="1" name="Measures" uniqueName="[Measures]" caption="Measures"/>
    <dimension name="Range" uniqueName="[Range]" caption="Range"/>
    <dimension name="Score" uniqueName="[Score]" caption="Score"/>
    <dimension name="Table1" uniqueName="[Table1]" caption="Table1"/>
    <dimension name="Table2" uniqueName="[Table2]" caption="Table2"/>
    <dimension name="Table4" uniqueName="[Table4]" caption="Table4"/>
    <dimension name="Table5" uniqueName="[Table5]" caption="Table5"/>
  </dimensions>
  <measureGroups count="7">
    <measureGroup name="Line_MGR" caption="Line_MGR"/>
    <measureGroup name="Range" caption="Range"/>
    <measureGroup name="Score" caption="Score"/>
    <measureGroup name="Table1" caption="Table1"/>
    <measureGroup name="Table2" caption="Table2"/>
    <measureGroup name="Table4" caption="Table4"/>
    <measureGroup name="Table5" caption="Table5"/>
  </measureGroups>
  <maps count="8">
    <map measureGroup="0" dimension="0"/>
    <map measureGroup="0" dimension="3"/>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3328259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2007313"/>
    <x v="0"/>
    <s v="Water NSTs Western"/>
    <n v="2.99"/>
    <n v="0.70540000000000003"/>
    <n v="1242.97"/>
    <x v="0"/>
    <n v="57.75"/>
    <n v="0.98799999999999999"/>
    <n v="443"/>
    <n v="7"/>
    <n v="70"/>
    <n v="0"/>
    <d v="1899-12-30T07:08:00"/>
    <d v="1899-12-30T11:01:00"/>
    <d v="1899-12-30T15:19:00"/>
    <d v="1899-12-30T20:09:00"/>
    <d v="1902-09-29T07:12:00"/>
    <n v="0.80720000000000003"/>
    <n v="224.5"/>
    <n v="188.05"/>
    <n v="221.98"/>
    <n v="1492"/>
    <n v="102.35"/>
    <n v="337.25"/>
  </r>
  <r>
    <n v="12009446"/>
    <x v="1"/>
    <s v="Water NSTs Western"/>
    <n v="3.47"/>
    <n v="0.61680000000000001"/>
    <n v="1293.98"/>
    <x v="1"/>
    <n v="57.75"/>
    <n v="0.88919999999999999"/>
    <n v="538"/>
    <n v="7"/>
    <n v="76"/>
    <n v="0"/>
    <d v="1899-12-30T05:52:00"/>
    <d v="1899-12-30T15:03:00"/>
    <d v="1899-12-30T10:10:00"/>
    <d v="1899-12-30T20:53:00"/>
    <d v="1903-09-09T17:02:24"/>
    <n v="1"/>
    <n v="98.75"/>
    <n v="125.73"/>
    <n v="79.25"/>
    <n v="1862.5"/>
    <n v="467.25"/>
    <n v="246.5"/>
  </r>
  <r>
    <n v="12001902"/>
    <x v="2"/>
    <s v="Water NSTs Western"/>
    <n v="2.89"/>
    <n v="0.88149999999999995"/>
    <n v="1491.41"/>
    <x v="2"/>
    <n v="222.75"/>
    <n v="1.1113"/>
    <n v="496"/>
    <n v="27"/>
    <n v="91"/>
    <n v="0"/>
    <d v="1899-12-30T02:13:00"/>
    <d v="1899-12-30T09:42:00"/>
    <d v="1899-12-30T11:24:00"/>
    <d v="1899-12-30T22:20:00"/>
    <d v="1903-01-25T07:26:24"/>
    <n v="0.75180000000000002"/>
    <n v="140"/>
    <n v="141.21"/>
    <n v="121.25"/>
    <n v="1510.45"/>
    <n v="131"/>
    <n v="48"/>
  </r>
  <r>
    <n v="12012441"/>
    <x v="3"/>
    <s v="Water NSTs Western"/>
    <n v="4.0199999999999996"/>
    <n v="0.7218"/>
    <n v="1950.95"/>
    <x v="3"/>
    <n v="57.75"/>
    <n v="1.0598000000000001"/>
    <n v="944"/>
    <n v="7"/>
    <n v="65"/>
    <n v="0"/>
    <d v="1899-12-30T04:32:00"/>
    <d v="1899-12-30T14:51:00"/>
    <d v="1899-12-30T10:50:00"/>
    <d v="1899-12-30T21:31:00"/>
    <d v="1904-06-16T15:36:00"/>
    <n v="0.83530000000000004"/>
    <n v="125"/>
    <n v="320.8"/>
    <n v="207.75"/>
    <n v="2373"/>
    <n v="500.1"/>
    <n v="160"/>
  </r>
  <r>
    <n v="12001711"/>
    <x v="4"/>
    <s v="Water NSTs Western"/>
    <n v="3.17"/>
    <n v="0.72499999999999998"/>
    <n v="1756.67"/>
    <x v="4"/>
    <n v="387.75"/>
    <n v="1.0012000000000001"/>
    <n v="628"/>
    <n v="47"/>
    <n v="139"/>
    <n v="0"/>
    <d v="1899-12-30T03:25:00"/>
    <d v="1899-12-30T10:22:00"/>
    <d v="1899-12-30T13:42:00"/>
    <d v="1899-12-30T20:39:00"/>
    <d v="1903-04-15T09:21:36"/>
    <n v="0.68389999999999995"/>
    <n v="60"/>
    <n v="437.92"/>
    <n v="200.5"/>
    <n v="2012.75"/>
    <n v="195"/>
    <n v="358.5"/>
  </r>
  <r>
    <n v="12003390"/>
    <x v="5"/>
    <s v="Water NSTs Western"/>
    <n v="2.44"/>
    <n v="0.90080000000000005"/>
    <n v="2407.1999999999998"/>
    <x v="5"/>
    <n v="90.75"/>
    <n v="0.82220000000000004"/>
    <n v="701"/>
    <n v="11"/>
    <n v="152"/>
    <n v="0"/>
    <d v="1899-12-30T04:40:00"/>
    <d v="1899-12-30T12:56:00"/>
    <d v="1899-12-30T14:48:00"/>
    <d v="1899-12-30T22:11:00"/>
    <d v="1904-09-19T04:04:48"/>
    <n v="0.71630000000000005"/>
    <n v="280.89999999999998"/>
    <n v="253.55"/>
    <n v="249.25"/>
    <n v="2355.75"/>
    <n v="106.5"/>
    <n v="12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5221F-6ACE-42D5-971D-20C8446A70AB}" name="PivotChartTable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vailabilityPercentNoCRP"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332825958">
        <x15:pivotRow count="1">
          <x15:c>
            <x15:v>0.82089999999999996</x15:v>
          </x15:c>
        </x15:pivotRow>
        <x15:pivotRow count="1">
          <x15:c>
            <x15:v>0.64680000000000004</x15:v>
          </x15:c>
        </x15:pivotRow>
        <x15:pivotRow count="1">
          <x15:c>
            <x15:v>0.75760000000000005</x15:v>
          </x15:c>
        </x15:pivotRow>
        <x15:pivotRow count="1">
          <x15:c>
            <x15:v>0.59309999999999996</x15:v>
          </x15:c>
        </x15:pivotRow>
        <x15:pivotRow count="1">
          <x15:c>
            <x15:v>0.66420000000000001</x15:v>
          </x15:c>
        </x15:pivotRow>
        <x15:pivotRow count="1">
          <x15:c>
            <x15:v>3.4826000000000001</x15:v>
          </x15:c>
        </x15:pivotRow>
      </x15:pivotTableData>
    </ext>
    <ext xmlns:x15="http://schemas.microsoft.com/office/spreadsheetml/2010/11/main" uri="{E67621CE-5B39-4880-91FE-76760E9C1902}">
      <x15:pivotTableUISettings>
        <x15:activeTabTopLevelEntity name="[Line_MG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9FF313-5CD2-4F7F-8869-4E8A07F8281D}" name="PivotChar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panner_Efficienc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745751771">
        <x15:pivotRow count="1">
          <x15:c>
            <x15:v>0.90110000000000001</x15:v>
          </x15:c>
        </x15:pivotRow>
        <x15:pivotRow count="1">
          <x15:c>
            <x15:v>0.93669999999999998</x15:v>
          </x15:c>
        </x15:pivotRow>
        <x15:pivotRow count="1">
          <x15:c>
            <x15:v>1.1734</x15:v>
          </x15:c>
        </x15:pivotRow>
        <x15:pivotRow count="1">
          <x15:c>
            <x15:v>0.95540000000000003</x15:v>
          </x15:c>
        </x15:pivotRow>
        <x15:pivotRow count="1">
          <x15:c>
            <x15:v>1.0108999999999999</x15:v>
          </x15:c>
        </x15:pivotRow>
        <x15:pivotRow count="1">
          <x15:c>
            <x15:v>4.9775</x15:v>
          </x15:c>
        </x15:pivotRow>
      </x15:pivotTableData>
    </ext>
    <ext xmlns:x15="http://schemas.microsoft.com/office/spreadsheetml/2010/11/main" uri="{E67621CE-5B39-4880-91FE-76760E9C1902}">
      <x15:pivotTableUISettings>
        <x15:activeTabTopLevelEntity name="[Line_MG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8AD28-4CA8-48C4-BDB0-57F217142D28}" name="PivotChar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utilisation"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6288355">
        <x15:pivotRow count="1">
          <x15:c>
            <x15:v>0.69089999999999996</x15:v>
          </x15:c>
        </x15:pivotRow>
        <x15:pivotRow count="1">
          <x15:c>
            <x15:v>0.8841</x15:v>
          </x15:c>
        </x15:pivotRow>
        <x15:pivotRow count="1">
          <x15:c>
            <x15:v>1.8E-3</x15:v>
          </x15:c>
        </x15:pivotRow>
        <x15:pivotRow count="1">
          <x15:c>
            <x15:v>0.94489999999999996</x15:v>
          </x15:c>
        </x15:pivotRow>
        <x15:pivotRow count="1">
          <x15:c>
            <x15:v>0.78920000000000001</x15:v>
          </x15:c>
        </x15:pivotRow>
        <x15:pivotRow count="1">
          <x15:c>
            <x15:v>3.3109000000000002</x15:v>
          </x15:c>
        </x15:pivotRow>
      </x15:pivotTableData>
    </ext>
    <ext xmlns:x15="http://schemas.microsoft.com/office/spreadsheetml/2010/11/main" uri="{E67621CE-5B39-4880-91FE-76760E9C1902}">
      <x15:pivotTableUISettings>
        <x15:activeTabTopLevelEntity name="[Line_MG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54988-4D6D-4249-ACA9-E96E2C024FE2}" name="PivotChartTable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Overtime"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267682234">
        <x15:pivotRow count="1">
          <x15:c>
            <x15:v>451.72</x15:v>
          </x15:c>
        </x15:pivotRow>
        <x15:pivotRow count="1">
          <x15:c>
            <x15:v>280.14999999999998</x15:v>
          </x15:c>
        </x15:pivotRow>
        <x15:pivotRow count="1">
          <x15:c>
            <x15:v>240.75</x15:v>
          </x15:c>
        </x15:pivotRow>
        <x15:pivotRow count="1">
          <x15:c>
            <x15:v>258.5</x15:v>
          </x15:c>
        </x15:pivotRow>
        <x15:pivotRow count="1">
          <x15:c>
            <x15:v>314.29000000000002</x15:v>
          </x15:c>
        </x15:pivotRow>
        <x15:pivotRow count="1">
          <x15:c>
            <x15:v>1545.41</x15:v>
          </x15:c>
        </x15:pivotRow>
      </x15:pivotTableData>
    </ext>
    <ext xmlns:x15="http://schemas.microsoft.com/office/spreadsheetml/2010/11/main" uri="{E67621CE-5B39-4880-91FE-76760E9C1902}">
      <x15:pivotTableUISettings>
        <x15:activeTabTopLevelEntity name="[Line_MG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D8D26-6B19-4C9E-94FF-580EA8F1F3BB}" name="PivotChar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Jobs_per_Day" fld="1" baseField="0" baseItem="552496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Jobs_per_Day"/>
    <pivotHierarchy dragToData="1" caption="Count of Jobs_per_Day"/>
    <pivotHierarchy dragToData="1" caption="Average of Jobs_per_Day"/>
    <pivotHierarchy dragToData="1" caption="Max of Jobs_per_Day"/>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64389408">
        <x15:pivotRow count="1">
          <x15:c>
            <x15:v>2.44</x15:v>
          </x15:c>
        </x15:pivotRow>
        <x15:pivotRow count="1">
          <x15:c>
            <x15:v>3.26</x15:v>
          </x15:c>
        </x15:pivotRow>
        <x15:pivotRow count="1">
          <x15:c>
            <x15:v>0.02</x15:v>
          </x15:c>
        </x15:pivotRow>
        <x15:pivotRow count="1">
          <x15:c>
            <x15:v>3.87</x15:v>
          </x15:c>
        </x15:pivotRow>
        <x15:pivotRow count="1">
          <x15:c>
            <x15:v>3.49</x15:v>
          </x15:c>
        </x15:pivotRow>
        <x15:pivotRow count="1">
          <x15:c>
            <x15:v>13.08</x15:v>
          </x15:c>
        </x15:pivotRow>
      </x15:pivotTableData>
    </ext>
    <ext xmlns:x15="http://schemas.microsoft.com/office/spreadsheetml/2010/11/main" uri="{E67621CE-5B39-4880-91FE-76760E9C1902}">
      <x15:pivotTableUISettings>
        <x15:activeTabTopLevelEntity name="[Line_MGR]"/>
        <x15:activeTabTopLevelEntity name="[Sc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183F7-7A8F-44D1-8EBE-E4FBF2B46F6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25">
    <pivotField showAll="0"/>
    <pivotField axis="axisRow" multipleItemSelectionAllowed="1" showAll="0">
      <items count="7">
        <item x="2"/>
        <item x="5"/>
        <item x="1"/>
        <item x="0"/>
        <item x="4"/>
        <item x="3"/>
        <item t="default"/>
      </items>
    </pivotField>
    <pivotField showAll="0"/>
    <pivotField dataField="1" showAll="0"/>
    <pivotField numFmtId="10" showAll="0"/>
    <pivotField showAll="0"/>
    <pivotField showAll="0"/>
    <pivotField showAll="0"/>
    <pivotField numFmtId="10" showAll="0"/>
    <pivotField showAll="0"/>
    <pivotField showAll="0"/>
    <pivotField showAll="0"/>
    <pivotField showAll="0"/>
    <pivotField numFmtId="20" showAll="0"/>
    <pivotField numFmtId="20" showAll="0"/>
    <pivotField numFmtId="20" showAll="0"/>
    <pivotField numFmtId="20" showAll="0"/>
    <pivotField numFmtId="20"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Jobs_per_Day" fld="3" baseField="0" baseItem="0"/>
  </dataFields>
  <chartFormats count="3">
    <chartFormat chart="2"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4" xr10:uid="{133116F3-D358-4123-882E-76552D1CB074}" sourceName="Line_Manager_Name">
  <extLst>
    <x:ext xmlns:x15="http://schemas.microsoft.com/office/spreadsheetml/2010/11/main" uri="{2F2917AC-EB37-4324-AD4E-5DD8C200BD13}">
      <x15:tableSlicerCache tableId="6"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5" xr10:uid="{EE21B60E-ACF0-4C3C-94D0-35F779138C69}" sourceName="Line_Manager_Name">
  <extLst>
    <x:ext xmlns:x15="http://schemas.microsoft.com/office/spreadsheetml/2010/11/main" uri="{2F2917AC-EB37-4324-AD4E-5DD8C200BD13}">
      <x15:tableSlicerCache tableId="7"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1" xr10:uid="{954FDBE4-D83F-45D6-8B52-5B576059D495}" sourceName="Line_Manager_Name">
  <extLst>
    <x:ext xmlns:x15="http://schemas.microsoft.com/office/spreadsheetml/2010/11/main" uri="{2F2917AC-EB37-4324-AD4E-5DD8C200BD13}">
      <x15:tableSlicerCache tableId="2" column="2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7" xr10:uid="{05A5F7A5-2E93-4084-8628-B0BF93252757}" sourceName="Line_Manager_Name">
  <extLst>
    <x:ext xmlns:x15="http://schemas.microsoft.com/office/spreadsheetml/2010/11/main" uri="{2F2917AC-EB37-4324-AD4E-5DD8C200BD13}">
      <x15:tableSlicerCache tableId="1" column="2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2" xr10:uid="{E918FBDC-873F-4342-8F79-B1467D9CBBB5}" sourceName="Line_Manager_Name">
  <extLst>
    <x:ext xmlns:x15="http://schemas.microsoft.com/office/spreadsheetml/2010/11/main" uri="{2F2917AC-EB37-4324-AD4E-5DD8C200BD13}">
      <x15:tableSlicerCache tableId="3"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_Name" xr10:uid="{9292646B-7996-4F05-AF53-7BA75A97EFFB}" sourceName="Line_Manager_Name">
  <extLst>
    <x:ext xmlns:x15="http://schemas.microsoft.com/office/spreadsheetml/2010/11/main" uri="{2F2917AC-EB37-4324-AD4E-5DD8C200BD13}">
      <x15:tableSlicerCache tableId="9" column="2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3" xr10:uid="{254CA241-257A-439E-8A7C-7D6981A2AFA0}" cache="Slicer_Line_Manager_Name7" caption="Line_Manager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12" xr10:uid="{A92BED5D-C857-4832-8BA6-3524004C2E1A}" cache="Slicer_Line_Manager_Name1" caption="Line_Manager_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1" xr10:uid="{8E8F7104-3A56-4A7C-B1D4-5F113729941D}" cache="Slicer_Line_Manager_Name" caption="Line_Manager_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9" xr10:uid="{EAD6784D-2B5E-459F-ABBF-B039187839DE}" cache="Slicer_Line_Manager_Name4" caption="Line_Manager_Nam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10" xr10:uid="{EE0C6776-BD1A-4BFA-887E-344E32B7C7E1}" cache="Slicer_Line_Manager_Name5" caption="Line_Manager_Nam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_Manager_Name" xr10:uid="{66045CF0-E095-4908-ACDC-AF14355918AA}" cache="Slicer_Line_Manager_Name2" caption="Line_Manager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56B005-082A-4216-A9A9-BFD8CE69DDC8}" name="Table4" displayName="Table4" ref="A1:B27" totalsRowShown="0">
  <autoFilter ref="A1:B27" xr:uid="{3B56B005-082A-4216-A9A9-BFD8CE69DDC8}"/>
  <sortState xmlns:xlrd2="http://schemas.microsoft.com/office/spreadsheetml/2017/richdata2" ref="A2:B27">
    <sortCondition ref="A1:A27"/>
  </sortState>
  <tableColumns count="2">
    <tableColumn id="1" xr3:uid="{C31580AC-8CE8-42DE-A39F-2A8DEBC369D4}" name="Measures" dataDxfId="114"/>
    <tableColumn id="2" xr3:uid="{E9655F92-D40B-47F6-AB05-46781E117BE2}" name="Definit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F03BB7F-F2E3-4EB6-B6BA-8FF870CED888}" name="Table10" displayName="Table10" ref="C12:J33" totalsRowShown="0" headerRowDxfId="113" dataDxfId="111" headerRowBorderDxfId="112" tableBorderDxfId="110" totalsRowBorderDxfId="109">
  <tableColumns count="8">
    <tableColumn id="1" xr3:uid="{8796B727-2977-4FCA-A35A-18FFEE3B4564}" name="Metrics" dataDxfId="108"/>
    <tableColumn id="2" xr3:uid="{4D4CE105-B864-4574-8BB5-F695366AB383}" name="Latest Month " dataDxfId="107"/>
    <tableColumn id="3" xr3:uid="{FAE9D318-C697-49E8-B7BD-CC4990FDD4F4}" name="Previous Month" dataDxfId="106"/>
    <tableColumn id="4" xr3:uid="{E22C5498-8527-41B0-AACB-11A3E2B251E2}" name="13 Weeks" dataDxfId="105"/>
    <tableColumn id="7" xr3:uid="{8DE64B92-482C-473E-9099-91B5101D474A}" name="Trend" dataDxfId="104"/>
    <tableColumn id="6" xr3:uid="{FC1570C9-8EA5-4A9F-81DB-761513B87994}" name="Team Avearage Total" dataDxfId="103">
      <calculatedColumnFormula>VLOOKUP('Latest Month MGR'!$F$4,'Latest Month MGR'!$F$4:$W$4,1,FALSE)</calculatedColumnFormula>
    </tableColumn>
    <tableColumn id="5" xr3:uid="{3B025AB3-6618-4CFE-9F6C-1B0C3C4AC7FD}" name="Metric Overview" dataDxfId="102"/>
    <tableColumn id="8" xr3:uid="{857ED65B-256A-4A16-BF0C-0A7C2C0321B2}" name="Column1" dataDxfId="10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7E701A-6CC8-440C-B937-CE5E9FB8F593}" name="Table1" displayName="Table1" ref="B3:Z76" totalsRowShown="0" headerRowDxfId="100">
  <autoFilter ref="B3:Z76" xr:uid="{107E701A-6CC8-440C-B937-CE5E9FB8F593}"/>
  <tableColumns count="25">
    <tableColumn id="1" xr3:uid="{7A297920-191B-47D1-92A5-1FA36BF66015}" name="opr_operation_number_employee_key"/>
    <tableColumn id="2" xr3:uid="{EC704CD2-79E0-475D-BCF4-E1722819DD44}" name="opr_operation_number_work_centre_text"/>
    <tableColumn id="3" xr3:uid="{663F5FAF-2C91-4392-A3CB-CBBAD2AC6BDF}" name="NST"/>
    <tableColumn id="23" xr3:uid="{274C78D3-D39C-4652-BE1A-C2E7FB8AB1B2}" name="Line_Manager_Name" dataDxfId="99"/>
    <tableColumn id="24" xr3:uid="{4FBEC99A-99AF-4607-AE2E-5FE19782837F}" name="Jobs_per_Day"/>
    <tableColumn id="4" xr3:uid="{E14DEAA7-D76D-42A9-B774-41A4C5B3F08F}" name="AvailabilityPercentNoCRP" dataDxfId="98"/>
    <tableColumn id="5" xr3:uid="{8409D7CD-52CD-484B-9747-0F0964EF03AA}" name="AvailableHoursIncBankOver" dataDxfId="97"/>
    <tableColumn id="6" xr3:uid="{B4521758-DDDB-40E8-BB5A-FF4164BA239F}" name="Spanner_Efficiency" dataDxfId="96"/>
    <tableColumn id="7" xr3:uid="{2C13B454-101D-41DE-A150-E247D05899C0}" name="COMP" dataDxfId="95"/>
    <tableColumn id="8" xr3:uid="{2A9769A1-5C73-4DA0-9540-C9D46BF2208C}" name="PercentageCOMP" dataDxfId="94"/>
    <tableColumn id="9" xr3:uid="{7F2DFFC0-0C12-4FB9-A08B-8D77BF876881}" name="UNCO" dataDxfId="93"/>
    <tableColumn id="26" xr3:uid="{976EDBB3-CB79-4417-8CD3-173E9340E447}" name="PercentageUNCO" dataDxfId="92"/>
    <tableColumn id="27" xr3:uid="{7EB80FC1-B5F5-47CA-B9A2-46F57DAE6258}" name="ASTO" dataDxfId="91"/>
    <tableColumn id="28" xr3:uid="{99BE8FE4-BA01-4636-BC6D-ABFB757D321A}" name="PercentageASTO" dataDxfId="90"/>
    <tableColumn id="13" xr3:uid="{1A126BB2-1DA6-4D84-BC14-67A8D9F689EE}" name="avg_start_first_task" dataDxfId="89"/>
    <tableColumn id="14" xr3:uid="{B9D7AFEF-68B0-4ABB-81D5-A0E473F65FA6}" name="avg_end_first_task" dataDxfId="88"/>
    <tableColumn id="15" xr3:uid="{5F154818-E7B5-4AC0-9A66-388EFBED5F2E}" name="avg_start_last_task" dataDxfId="87"/>
    <tableColumn id="16" xr3:uid="{835B3CC7-22A1-4A4A-9D91-1CA38C47F2CE}" name="avg_end_last_task" dataDxfId="86"/>
    <tableColumn id="17" xr3:uid="{A2191FC7-72AA-45FC-9B61-6F09C588074B}" name="productive_time" dataDxfId="85"/>
    <tableColumn id="18" xr3:uid="{22CCFBDB-747D-4376-95AF-CF397F00F184}" name="utilisation" dataDxfId="84"/>
    <tableColumn id="19" xr3:uid="{DDA06192-03DF-4043-8A3D-3CA208E1EAF6}" name="Overtime" dataDxfId="83"/>
    <tableColumn id="20" xr3:uid="{99CF9F80-D19A-4E30-A139-67936B61EC13}" name="CRP" dataDxfId="82"/>
    <tableColumn id="21" xr3:uid="{BC50EB08-34A1-408E-BEEB-078DDE8B1C17}" name="core" dataDxfId="81"/>
    <tableColumn id="22" xr3:uid="{22EEE6D8-8143-4CFF-95AE-2962D0629582}" name="business" dataDxfId="80"/>
    <tableColumn id="25" xr3:uid="{E3BFC368-86C1-4CE1-A018-8C3F80F78B40}" name="personal" dataDxfId="7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036A9D-3667-4EA1-A0A8-8E7EF67D69DB}" name="Table2" displayName="Table2" ref="B2:Y79" totalsRowShown="0" headerRowDxfId="78" dataDxfId="77">
  <autoFilter ref="B2:Y79" xr:uid="{3C036A9D-3667-4EA1-A0A8-8E7EF67D69DB}"/>
  <tableColumns count="24">
    <tableColumn id="1" xr3:uid="{476C62C3-3E5E-4A1F-942D-61D0D828661D}" name="opr_operation_number_employee_key" dataDxfId="76"/>
    <tableColumn id="2" xr3:uid="{4D7BA81D-A7E6-476B-B737-E25F8B2A70A5}" name="opr_operation_number_work_centre_text" dataDxfId="75"/>
    <tableColumn id="3" xr3:uid="{A8923556-F909-4DC2-A64A-DFE0D6814AF9}" name="NST" dataDxfId="74"/>
    <tableColumn id="24" xr3:uid="{E3D93830-A803-4FAF-B8EC-F977DB7E8A97}" name="Line_Manager_Name" dataDxfId="73"/>
    <tableColumn id="4" xr3:uid="{B4DE3C10-8D85-4E9D-8DA6-54ADB9630D14}" name="Jobs_per_Day" dataDxfId="72"/>
    <tableColumn id="5" xr3:uid="{E151D5B9-08CE-472F-BE89-F6BBBCA850C4}" name="AvailabilityPercentNoCRP" dataDxfId="71"/>
    <tableColumn id="6" xr3:uid="{E4BB50B7-872A-434A-B96E-EE98F774D742}" name="AvailableHoursIncBankOver" dataDxfId="70"/>
    <tableColumn id="7" xr3:uid="{E83E39A4-A769-4A25-8BD3-C419658E86F6}" name="Spanner_Efficiency" dataDxfId="69"/>
    <tableColumn id="8" xr3:uid="{99332290-1DF6-486D-87AD-EA1C1B1A6802}" name="COMP" dataDxfId="68"/>
    <tableColumn id="9" xr3:uid="{32C6CD35-681F-4DAD-86AF-D864B70743F8}" name="PercentageCOMP" dataDxfId="67"/>
    <tableColumn id="10" xr3:uid="{AC24CB85-3C50-400F-80DA-E3C2E7D0C443}" name="UNCO" dataDxfId="66"/>
    <tableColumn id="25" xr3:uid="{CD4426C3-AA4C-4F5F-9D8E-ABAFA160FE9D}" name="PercentageUNCO" dataDxfId="65"/>
    <tableColumn id="26" xr3:uid="{5F9B1B45-EF76-4409-A8A1-0EB931B73013}" name="ASTO" dataDxfId="64"/>
    <tableColumn id="27" xr3:uid="{D292A8CF-CE1F-440D-848A-A63CC8D09208}" name="PercentageASTO" dataDxfId="63"/>
    <tableColumn id="14" xr3:uid="{BB1FA305-B912-4561-B31E-8B00C781DFF4}" name="avg_start_first_task" dataDxfId="62"/>
    <tableColumn id="15" xr3:uid="{AD5A42F6-23D0-479E-836A-7690C574FB97}" name="avg_end_first_task" dataDxfId="61"/>
    <tableColumn id="16" xr3:uid="{52F8DD22-0C40-49B3-92A5-46CCFBE980BC}" name="avg_start_last_task" dataDxfId="60"/>
    <tableColumn id="17" xr3:uid="{36E5EB61-7287-4753-B223-22108DE7EEE7}" name="avg_end_last_task" dataDxfId="59"/>
    <tableColumn id="18" xr3:uid="{0299C5F6-C7CE-4DD8-BCA1-EE878294B7DB}" name="productive_time" dataDxfId="58"/>
    <tableColumn id="19" xr3:uid="{B6F59DE4-AA4C-4085-864D-35ECD7BDF382}" name="utilisation" dataDxfId="57"/>
    <tableColumn id="20" xr3:uid="{9D0EAC29-D4BE-437F-BA02-08ED67278BE3}" name="Overtime" dataDxfId="56"/>
    <tableColumn id="21" xr3:uid="{880ADB02-B934-4425-91C2-D03C52303378}" name="CRP" dataDxfId="55"/>
    <tableColumn id="22" xr3:uid="{65DDE1BD-4AF8-4D02-9DD0-F116C384E2E5}" name="core" dataDxfId="54"/>
    <tableColumn id="23" xr3:uid="{E2B0B89E-96D5-46E4-9FAC-877AFF1D73DB}" name="business" dataDxfId="5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EA79A7-6B10-4172-B7C2-90F0C822A569}" name="Table1510" displayName="Table1510" ref="C3:AA72" totalsRowShown="0" headerRowDxfId="52">
  <autoFilter ref="C3:AA72" xr:uid="{6BEA79A7-6B10-4172-B7C2-90F0C822A569}"/>
  <sortState xmlns:xlrd2="http://schemas.microsoft.com/office/spreadsheetml/2017/richdata2" ref="C5:AA5">
    <sortCondition ref="F3:F72"/>
  </sortState>
  <tableColumns count="25">
    <tableColumn id="1" xr3:uid="{DEA09374-D876-4DB3-9CFD-1AD3E49D2C46}" name="opr_operation_number_employee_key"/>
    <tableColumn id="2" xr3:uid="{C263E881-F4DD-44A0-9119-1257ABFAC459}" name="opr_operation_number_work_centre_text"/>
    <tableColumn id="3" xr3:uid="{1838B083-677E-4BB4-AF7D-12E624663FE3}" name="NST"/>
    <tableColumn id="23" xr3:uid="{41609647-42FA-4F7A-86E9-07DD7B2F4454}" name="Line_Manager_Name" dataDxfId="51"/>
    <tableColumn id="24" xr3:uid="{0A38613B-8C62-49A2-BE08-1F542F6C5B11}" name="Jobs_per_Day"/>
    <tableColumn id="4" xr3:uid="{88A36CBD-6659-4DD8-9D89-93E4508F1656}" name="AvailabilityPercentNoCRP" dataDxfId="50"/>
    <tableColumn id="5" xr3:uid="{DB3D1EDA-C5B4-4DCD-90B8-99BDFD702F0B}" name="AvailableHoursIncBankOver" dataDxfId="49"/>
    <tableColumn id="6" xr3:uid="{006F0A77-6DCC-4D81-8C81-A0AD0CF433A5}" name="Spanner_Efficiency" dataDxfId="48" dataCellStyle="Percent"/>
    <tableColumn id="7" xr3:uid="{DAF2F23F-D188-4912-BB18-44B5117A2804}" name="COMP" dataDxfId="47"/>
    <tableColumn id="8" xr3:uid="{1DB1CF8B-59FE-4943-B7FC-B36EE5D75872}" name="PercentageCOMP" dataDxfId="46"/>
    <tableColumn id="9" xr3:uid="{D838DF01-6B2F-4A17-9C6F-947616E3E5B1}" name="UNCO" dataDxfId="45"/>
    <tableColumn id="10" xr3:uid="{3CB48467-2713-44B7-AEF8-6F8C40074D48}" name="PercentageUNCO" dataDxfId="44"/>
    <tableColumn id="11" xr3:uid="{736BCFBB-491B-4B70-9A7F-AB295A9BBDA0}" name="ASTO" dataDxfId="43" dataCellStyle="Percent"/>
    <tableColumn id="12" xr3:uid="{85A40AC8-EB52-4DAA-978F-05BAFB812525}" name="PercentageASTO" dataDxfId="42"/>
    <tableColumn id="13" xr3:uid="{3C8BA558-D30C-46FB-AB94-B13FC1107472}" name="avg_start_first_task" dataDxfId="41"/>
    <tableColumn id="14" xr3:uid="{F853C94A-37CE-48FE-92BA-86D35309FFA0}" name="avg_end_first_task" dataDxfId="40"/>
    <tableColumn id="15" xr3:uid="{00C23CD9-40D4-4823-9320-A5FB9552B78A}" name="avg_start_last_task" dataDxfId="39"/>
    <tableColumn id="16" xr3:uid="{C979FFC3-234B-46DF-9EB9-623C06AC78D9}" name="avg_end_last_task" dataDxfId="38"/>
    <tableColumn id="17" xr3:uid="{7A980F11-948E-4D35-9E58-99E1A2283925}" name="productive_time" dataDxfId="37" dataCellStyle="Percent"/>
    <tableColumn id="18" xr3:uid="{86BB564E-2FBE-4D00-A244-90A2C62481C1}" name="utilisation" dataDxfId="36"/>
    <tableColumn id="19" xr3:uid="{9988DF3E-680B-45AD-A322-6F247EF0B0FB}" name="Overtime" dataDxfId="35"/>
    <tableColumn id="20" xr3:uid="{03CEC916-BDC5-4BFD-B5F5-7862D19DC62E}" name="CRP" dataDxfId="34"/>
    <tableColumn id="21" xr3:uid="{CE7B9A8D-345A-4FDC-835B-7976DC08F53E}" name="core" dataDxfId="33"/>
    <tableColumn id="22" xr3:uid="{FDA04B3C-53C5-4C63-A2BE-073B7EBA2FBD}" name="business" dataDxfId="32"/>
    <tableColumn id="25" xr3:uid="{9F713EC1-2519-4873-80BC-09B9D551243B}" name="personal" dataDxfId="3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172C3-2C9E-4F5F-873D-1EA6D0BF48A1}" name="Table6" displayName="Table6" ref="C3:Z10" totalsRowShown="0" headerRowDxfId="30">
  <autoFilter ref="C3:Z10" xr:uid="{CE8172C3-2C9E-4F5F-873D-1EA6D0BF48A1}"/>
  <tableColumns count="24">
    <tableColumn id="1" xr3:uid="{64F89CCA-F38D-4521-83C7-365790E6DEF5}" name="Line_Mgr_No"/>
    <tableColumn id="2" xr3:uid="{CD595CAD-9D68-4287-B0B3-BBF27A82CB37}" name="Line_Manager_Name"/>
    <tableColumn id="3" xr3:uid="{455C9206-5824-4D75-AAED-5657BFDD06FB}" name="opr_operation_number_work_centre_text"/>
    <tableColumn id="4" xr3:uid="{182C53DB-8EFB-41A6-94B2-440534EC779D}" name="Jobs_per_Day"/>
    <tableColumn id="5" xr3:uid="{C67BB053-0A44-470F-9C65-587EF16D3FDC}" name="AvailabilityPercentNoCRP" dataDxfId="29"/>
    <tableColumn id="6" xr3:uid="{6899790E-837A-4A7A-B153-A87B97A1395E}" name="AvailableHoursIncBankOver"/>
    <tableColumn id="9" xr3:uid="{6BE835A0-8C62-47C6-B474-663B1EBD6668}" name="Spanner_Efficiency" dataDxfId="28"/>
    <tableColumn id="10" xr3:uid="{C95F2CA0-941A-4AFD-A81C-A26B57203CE4}" name="COMP"/>
    <tableColumn id="11" xr3:uid="{24155D59-A93E-40C5-981F-05FBD3D04578}" name="PercentageCOMP" dataDxfId="27"/>
    <tableColumn id="12" xr3:uid="{9B4D3BB9-E386-4842-B06F-A99650ACF4D3}" name="UNCO"/>
    <tableColumn id="27" xr3:uid="{3207E1B3-B1C5-4A26-ADCC-29671333C2AA}" name="PercentageUNCO" dataDxfId="26"/>
    <tableColumn id="28" xr3:uid="{8EFDFD91-1261-45AF-9949-4981BA599F52}" name="ASTO" dataDxfId="25"/>
    <tableColumn id="29" xr3:uid="{1D6691EE-DDF8-4A55-AE5F-5911CF1E6320}" name="PercentageASTO" dataDxfId="24"/>
    <tableColumn id="16" xr3:uid="{496B7C7A-F9E7-48B5-A6D1-A8B32BD652A8}" name="avg_start_first_task" dataDxfId="23"/>
    <tableColumn id="17" xr3:uid="{CF8C457C-CA7D-4E00-955C-BBA39731EB39}" name="avg_end_first_task" dataDxfId="22"/>
    <tableColumn id="18" xr3:uid="{08E01B4C-5836-4043-998A-86AB961FAFBE}" name="avg_start_last_task" dataDxfId="21"/>
    <tableColumn id="19" xr3:uid="{A8F87625-17AE-46F8-817A-4A0C3E27DA9B}" name="avg_end_last_task" dataDxfId="20"/>
    <tableColumn id="20" xr3:uid="{EBB184CB-4CA7-4781-9C5E-ADD71EBA8549}" name="productive_time"/>
    <tableColumn id="21" xr3:uid="{4FFC6680-DA1E-4AFB-8B5E-7C278D76C97C}" name="utilisation" dataDxfId="19"/>
    <tableColumn id="22" xr3:uid="{E0B9FABB-3CB1-4367-AB0A-9EB61143608B}" name="Overtime"/>
    <tableColumn id="23" xr3:uid="{1534DF06-141E-4FAF-80EE-A28464F3023B}" name="CRP"/>
    <tableColumn id="24" xr3:uid="{2F289A17-8604-4126-BC25-0F196E9AC156}" name="core"/>
    <tableColumn id="25" xr3:uid="{24D2A369-C986-42B7-BD9F-D32C89CD9C52}" name="business"/>
    <tableColumn id="7" xr3:uid="{4736C94B-80C9-4486-815F-DF2A2E7513CA}" name="personal"/>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7E3900-56F3-4FE6-8FB5-69768C03F6B4}" name="Table7" displayName="Table7" ref="C3:Z9" totalsRowShown="0" headerRowDxfId="18">
  <autoFilter ref="C3:Z9" xr:uid="{537E3900-56F3-4FE6-8FB5-69768C03F6B4}"/>
  <tableColumns count="24">
    <tableColumn id="1" xr3:uid="{4ABE8AFC-7C0B-4699-91E6-100487C19419}" name="Line_Mgr_No"/>
    <tableColumn id="2" xr3:uid="{6FAF9CBD-19B1-4A6B-8B79-371544931EB0}" name="Line_Manager_Name"/>
    <tableColumn id="3" xr3:uid="{BEBA26C8-0F53-441A-8D80-C6A34C799CF3}" name="opr_operation_number_work_centre_text"/>
    <tableColumn id="4" xr3:uid="{A00F80FD-B187-4FCA-83B1-C3BFB950C1DB}" name="Jobs_per_Day"/>
    <tableColumn id="5" xr3:uid="{BA5D758A-4E0A-422D-9835-3236DBE26D59}" name="AvailabilityPercentNoCRP" dataDxfId="17"/>
    <tableColumn id="6" xr3:uid="{FEA692AE-14D3-4767-B5B8-E234FF866E5C}" name="AvailableHoursIncBankOver"/>
    <tableColumn id="9" xr3:uid="{2C3A94AE-0CF4-40E2-874C-60DE68127B63}" name="Spanner_Efficiency" dataDxfId="16"/>
    <tableColumn id="10" xr3:uid="{6355D5C4-1795-4206-B0A7-8DC4B0558386}" name="COMP"/>
    <tableColumn id="11" xr3:uid="{29812EC7-ED7C-4BA3-B24F-B017C8B5A340}" name="PercentageCOMP"/>
    <tableColumn id="12" xr3:uid="{68AB6445-9D66-404C-AADF-0EDB07677143}" name="UNCO"/>
    <tableColumn id="8" xr3:uid="{324C7134-2C4E-4428-95C6-604B9F37A5B1}" name="PercentageUNCO" dataDxfId="15"/>
    <tableColumn id="13" xr3:uid="{7FE22D87-A4C0-460B-9DBB-8AE3B30B9DDD}" name="ASTO" dataDxfId="14"/>
    <tableColumn id="14" xr3:uid="{05540654-BAA1-452E-9783-33FF8D11437F}" name="PercentageASTO" dataDxfId="13"/>
    <tableColumn id="16" xr3:uid="{BD3CDDBE-5B5F-4D02-B4E8-E25529B9B665}" name="avg_start_first_task" dataDxfId="12"/>
    <tableColumn id="17" xr3:uid="{A203ABC4-8A10-4E3F-A57D-CA57F97BCB27}" name="avg_end_first_task" dataDxfId="11"/>
    <tableColumn id="18" xr3:uid="{45F0C691-B7CA-4A10-9B66-3653169999F4}" name="avg_start_last_task" dataDxfId="10"/>
    <tableColumn id="19" xr3:uid="{02D41117-EDA0-4E81-9832-D845D03E4860}" name="avg_end_last_task" dataDxfId="9"/>
    <tableColumn id="20" xr3:uid="{25A1E6C2-1570-4D2E-94CF-496D5F38CB68}" name="productive_time" dataDxfId="8"/>
    <tableColumn id="21" xr3:uid="{8989494C-F9E6-4E57-AA20-66D8C6B106FE}" name="utilisation"/>
    <tableColumn id="22" xr3:uid="{F0518064-DC13-40C1-9DBE-678478B19843}" name="Overtime"/>
    <tableColumn id="23" xr3:uid="{F4668C90-53FB-44CA-81DF-21529D72A384}" name="CRP"/>
    <tableColumn id="24" xr3:uid="{77564DAC-12A4-4586-9387-596E27CFD639}" name="core"/>
    <tableColumn id="25" xr3:uid="{75107B37-AF35-4530-BE90-891FE7AF2F03}" name="business"/>
    <tableColumn id="7" xr3:uid="{7AADFB9F-E6BD-49DA-A7BE-B10E0C836A7C}" name="personal"/>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1182E5-7A14-44C5-ACC0-134D6E9B0914}" name="Table124" displayName="Table124" ref="C3:Z9" totalsRowShown="0" headerRowDxfId="7" tableBorderDxfId="6">
  <autoFilter ref="C3:Z9" xr:uid="{231182E5-7A14-44C5-ACC0-134D6E9B0914}"/>
  <sortState xmlns:xlrd2="http://schemas.microsoft.com/office/spreadsheetml/2017/richdata2" ref="C4:Y9">
    <sortCondition ref="D3:D9"/>
  </sortState>
  <tableColumns count="24">
    <tableColumn id="1" xr3:uid="{3AE4F45D-84E4-474A-B038-7C4652C31F7D}" name="Line_Mgr_No"/>
    <tableColumn id="2" xr3:uid="{855A5335-811C-45CC-83E6-CC7C17264443}" name="Line_Manager_Name"/>
    <tableColumn id="3" xr3:uid="{518EE935-23A2-470E-B5BB-1AB36BF0675D}" name="opr_operation_number_work_centre_text"/>
    <tableColumn id="4" xr3:uid="{C7D83AA4-00B3-4542-B45B-E657481F5B99}" name="Jobs_per_Day"/>
    <tableColumn id="5" xr3:uid="{DEFA461E-99F5-4947-95AF-697B3F566E66}" name="AvailabilityPercentNoCRP"/>
    <tableColumn id="6" xr3:uid="{24760F21-3BBF-45EB-B97E-8F74A57F8F42}" name="AvailableHoursIncBankOver"/>
    <tableColumn id="9" xr3:uid="{9C5402DD-CE4A-4092-B162-0514BA730F07}" name="Spanner_Efficiency"/>
    <tableColumn id="10" xr3:uid="{E0D6785B-5B85-40CA-B6C4-1AAF7871CF0D}" name="COMP"/>
    <tableColumn id="11" xr3:uid="{ECAEFA66-070C-41F7-AF19-E7AB65E16BE9}" name="PercentageCOMP"/>
    <tableColumn id="12" xr3:uid="{C99BC0EC-5C30-4068-9E9D-FC6C9073E5F6}" name="UNCO"/>
    <tableColumn id="13" xr3:uid="{9DEA3457-2102-4590-9745-06430E5D8CC2}" name="PercentageUNCO"/>
    <tableColumn id="14" xr3:uid="{0A8C8708-777C-4C2B-8A85-F6C638D7E704}" name="ASTO"/>
    <tableColumn id="15" xr3:uid="{9D9A4BB8-C78F-4784-A7EC-370D9FC8ECC5}" name="PercentageASTO"/>
    <tableColumn id="16" xr3:uid="{529EEE7A-F3D1-4510-BA57-AD23D50B9F23}" name="avg_start_first_task"/>
    <tableColumn id="17" xr3:uid="{195C4F9F-05B6-4A36-BB1C-664964642C7D}" name="avg_end_first_task"/>
    <tableColumn id="18" xr3:uid="{99BC002A-DF2A-4BCF-AB84-997B71E8C947}" name="avg_start_last_task"/>
    <tableColumn id="19" xr3:uid="{7140A503-D59E-4798-93F8-440649F4983D}" name="avg_end_last_task"/>
    <tableColumn id="20" xr3:uid="{E9C8BB3D-E64F-4CB0-9859-1819CBC5B9F7}" name="productive_time" dataDxfId="5"/>
    <tableColumn id="21" xr3:uid="{9C8B11DD-446B-403F-9BBF-916CFE1D7EC3}" name="utilisation"/>
    <tableColumn id="22" xr3:uid="{AA85E1C0-A4CC-4B75-8FE8-9A4C8EF4B533}" name="Overtime"/>
    <tableColumn id="23" xr3:uid="{55D833C4-E5B6-49E1-94D9-3DC1B762CD4D}" name="CRP"/>
    <tableColumn id="24" xr3:uid="{A18A5F1D-EFBD-4283-98AD-B682CF761B83}" name="core"/>
    <tableColumn id="25" xr3:uid="{CA18BB37-ECF1-4A24-AF28-25212E8233FF}" name="business"/>
    <tableColumn id="7" xr3:uid="{30F24F6D-1DE7-460B-AB7E-1939B6BC5331}" name="personal"/>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hameswater.sharepoint.com/_layouts/15/sharepoint.aspx?q=kevin%20obianwu&amp;v=%2Fsearch%2Fpeopl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4141-3CDE-44D7-A493-AED17C087583}">
  <sheetPr codeName="Sheet1">
    <tabColor rgb="FF009FDF"/>
  </sheetPr>
  <dimension ref="B1:Z33"/>
  <sheetViews>
    <sheetView showGridLines="0" showRowColHeaders="0" topLeftCell="A24" workbookViewId="0">
      <selection activeCell="D23" sqref="D23"/>
    </sheetView>
  </sheetViews>
  <sheetFormatPr defaultRowHeight="14.4"/>
  <cols>
    <col min="1" max="1" width="5.5546875" customWidth="1"/>
    <col min="3" max="3" width="7.44140625" customWidth="1"/>
    <col min="4" max="4" width="5.109375" customWidth="1"/>
    <col min="9" max="9" width="15.88671875" bestFit="1" customWidth="1"/>
  </cols>
  <sheetData>
    <row r="1" spans="2:26">
      <c r="B1" s="4"/>
      <c r="C1" s="4"/>
      <c r="D1" s="4"/>
      <c r="E1" s="4"/>
      <c r="F1" s="4"/>
      <c r="G1" s="4"/>
      <c r="H1" s="4"/>
      <c r="I1" s="4"/>
      <c r="J1" s="4"/>
      <c r="K1" s="4"/>
      <c r="L1" s="4"/>
      <c r="Q1" s="5"/>
      <c r="R1" s="17"/>
      <c r="S1" s="17"/>
      <c r="T1" s="17"/>
      <c r="U1" s="17"/>
      <c r="V1" s="17"/>
      <c r="W1" s="17"/>
      <c r="X1" s="17"/>
      <c r="Y1" s="17"/>
      <c r="Z1" s="3"/>
    </row>
    <row r="2" spans="2:26" ht="25.8">
      <c r="B2" s="18" t="s">
        <v>0</v>
      </c>
      <c r="C2" s="4"/>
      <c r="D2" s="4"/>
      <c r="E2" s="4"/>
      <c r="F2" s="4"/>
      <c r="G2" s="4"/>
      <c r="H2" s="4"/>
      <c r="I2" s="4"/>
      <c r="J2" s="4"/>
      <c r="K2" s="4"/>
      <c r="L2" s="4"/>
      <c r="M2" s="4"/>
      <c r="N2" s="4"/>
      <c r="O2" s="4"/>
      <c r="P2" s="4"/>
      <c r="Q2" s="5"/>
      <c r="R2" s="6"/>
      <c r="S2" s="7"/>
      <c r="T2" s="8"/>
      <c r="U2" s="8"/>
      <c r="V2" s="8"/>
      <c r="W2" s="8"/>
      <c r="X2" s="8"/>
      <c r="Y2" s="8"/>
      <c r="Z2" s="3"/>
    </row>
    <row r="3" spans="2:26">
      <c r="B3" s="9" t="s">
        <v>1</v>
      </c>
      <c r="C3" s="4"/>
      <c r="D3" s="4"/>
      <c r="E3" s="4"/>
      <c r="F3" s="4"/>
      <c r="G3" s="4"/>
      <c r="H3" s="150" t="s">
        <v>2</v>
      </c>
      <c r="I3" s="150"/>
      <c r="J3" s="151">
        <f ca="1">NOW()</f>
        <v>45565.558916319445</v>
      </c>
      <c r="K3" s="151"/>
      <c r="Q3" s="5"/>
      <c r="R3" s="6"/>
      <c r="S3" s="8"/>
      <c r="T3" s="8"/>
      <c r="U3" s="8"/>
      <c r="V3" s="8"/>
      <c r="W3" s="8"/>
      <c r="X3" s="8"/>
      <c r="Y3" s="8"/>
      <c r="Z3" s="3"/>
    </row>
    <row r="4" spans="2:26" ht="15" thickBot="1">
      <c r="B4" s="9"/>
      <c r="C4" s="4"/>
      <c r="D4" s="4"/>
      <c r="E4" s="4"/>
      <c r="F4" s="4"/>
      <c r="G4" s="4"/>
      <c r="H4" s="4"/>
      <c r="I4" s="4"/>
      <c r="J4" s="4"/>
      <c r="K4" s="4"/>
      <c r="L4" s="9"/>
      <c r="M4" s="4"/>
      <c r="N4" s="4"/>
      <c r="O4" s="4"/>
      <c r="P4" s="4"/>
      <c r="Q4" s="5"/>
      <c r="R4" s="6"/>
      <c r="S4" s="8"/>
      <c r="T4" s="8"/>
      <c r="U4" s="8"/>
      <c r="V4" s="8"/>
      <c r="W4" s="8"/>
      <c r="X4" s="8"/>
      <c r="Y4" s="8"/>
      <c r="Z4" s="3"/>
    </row>
    <row r="5" spans="2:26">
      <c r="B5" s="152" t="s">
        <v>3</v>
      </c>
      <c r="C5" s="153"/>
      <c r="D5" s="154" t="s">
        <v>4</v>
      </c>
      <c r="E5" s="155"/>
      <c r="F5" s="155"/>
      <c r="G5" s="156"/>
      <c r="H5" s="157" t="s">
        <v>5</v>
      </c>
      <c r="I5" s="157"/>
      <c r="J5" s="158"/>
      <c r="K5" s="4"/>
      <c r="L5" s="4"/>
      <c r="M5" s="4"/>
      <c r="N5" s="4"/>
      <c r="O5" s="4"/>
      <c r="P5" s="4"/>
      <c r="Q5" s="5"/>
      <c r="R5" s="6"/>
      <c r="S5" s="8"/>
      <c r="T5" s="8"/>
      <c r="U5" s="8"/>
      <c r="V5" s="8"/>
      <c r="W5" s="8"/>
      <c r="X5" s="8"/>
      <c r="Y5" s="8"/>
      <c r="Z5" s="3"/>
    </row>
    <row r="6" spans="2:26">
      <c r="B6" s="159"/>
      <c r="C6" s="160"/>
      <c r="D6" s="161"/>
      <c r="E6" s="162"/>
      <c r="F6" s="162"/>
      <c r="G6" s="163"/>
      <c r="H6" s="164"/>
      <c r="I6" s="164"/>
      <c r="J6" s="165"/>
      <c r="K6" s="4"/>
      <c r="L6" s="4"/>
      <c r="M6" s="10"/>
      <c r="N6" s="4"/>
      <c r="O6" s="4"/>
      <c r="P6" s="4"/>
      <c r="Q6" s="5"/>
      <c r="R6" s="6"/>
      <c r="S6" s="6"/>
      <c r="T6" s="6"/>
      <c r="U6" s="6"/>
      <c r="V6" s="6"/>
      <c r="W6" s="6"/>
      <c r="X6" s="3"/>
      <c r="Y6" s="3"/>
      <c r="Z6" s="3"/>
    </row>
    <row r="7" spans="2:26">
      <c r="B7" s="171"/>
      <c r="C7" s="160"/>
      <c r="D7" s="161"/>
      <c r="E7" s="172"/>
      <c r="F7" s="172"/>
      <c r="G7" s="173"/>
      <c r="H7" s="174"/>
      <c r="I7" s="174"/>
      <c r="J7" s="175"/>
      <c r="K7" s="4"/>
      <c r="L7" s="4"/>
      <c r="M7" s="10"/>
      <c r="N7" s="4"/>
      <c r="O7" s="4"/>
      <c r="P7" s="4"/>
      <c r="Q7" s="11"/>
      <c r="R7" s="6"/>
      <c r="S7" s="176"/>
      <c r="T7" s="176"/>
      <c r="U7" s="176"/>
      <c r="V7" s="176"/>
      <c r="W7" s="176"/>
      <c r="X7" s="176"/>
      <c r="Y7" s="176"/>
      <c r="Z7" s="3"/>
    </row>
    <row r="8" spans="2:26">
      <c r="B8" s="171"/>
      <c r="C8" s="160"/>
      <c r="D8" s="161"/>
      <c r="E8" s="172"/>
      <c r="F8" s="172"/>
      <c r="G8" s="173"/>
      <c r="H8" s="174"/>
      <c r="I8" s="174"/>
      <c r="J8" s="175"/>
      <c r="K8" s="4"/>
      <c r="L8" s="4"/>
      <c r="M8" s="10"/>
      <c r="N8" s="4"/>
      <c r="O8" s="4"/>
      <c r="P8" s="4"/>
      <c r="Q8" s="4"/>
      <c r="R8" s="6"/>
      <c r="S8" s="6"/>
      <c r="T8" s="6"/>
      <c r="U8" s="6"/>
      <c r="V8" s="6"/>
      <c r="W8" s="6"/>
      <c r="X8" s="3"/>
      <c r="Y8" s="3"/>
      <c r="Z8" s="3"/>
    </row>
    <row r="9" spans="2:26" ht="15" thickBot="1">
      <c r="B9" s="177"/>
      <c r="C9" s="178"/>
      <c r="D9" s="179"/>
      <c r="E9" s="180"/>
      <c r="F9" s="180"/>
      <c r="G9" s="181"/>
      <c r="H9" s="182"/>
      <c r="I9" s="182"/>
      <c r="J9" s="183"/>
      <c r="K9" s="1"/>
      <c r="L9" s="169"/>
      <c r="M9" s="169"/>
      <c r="N9" s="169"/>
      <c r="O9" s="169"/>
      <c r="P9" s="1"/>
      <c r="Q9" s="4"/>
      <c r="R9" s="3"/>
      <c r="S9" s="170"/>
      <c r="T9" s="170"/>
      <c r="U9" s="170"/>
      <c r="V9" s="170"/>
      <c r="W9" s="170"/>
      <c r="X9" s="170"/>
      <c r="Y9" s="170"/>
      <c r="Z9" s="3"/>
    </row>
    <row r="10" spans="2:26">
      <c r="B10" s="168"/>
      <c r="C10" s="168"/>
      <c r="D10" s="168"/>
      <c r="E10" s="168"/>
      <c r="F10" s="168"/>
      <c r="G10" s="168"/>
      <c r="H10" s="168"/>
      <c r="I10" s="168"/>
      <c r="J10" s="168"/>
      <c r="K10" s="1"/>
      <c r="L10" s="167"/>
      <c r="M10" s="167"/>
      <c r="N10" s="167"/>
      <c r="O10" s="167"/>
      <c r="P10" s="1"/>
      <c r="Q10" s="4"/>
      <c r="R10" s="3"/>
      <c r="S10" s="3"/>
      <c r="T10" s="3"/>
      <c r="U10" s="3"/>
      <c r="V10" s="3"/>
      <c r="W10" s="3"/>
      <c r="X10" s="3"/>
      <c r="Y10" s="3"/>
      <c r="Z10" s="3"/>
    </row>
    <row r="11" spans="2:26" ht="15.6">
      <c r="B11" s="12"/>
      <c r="C11" s="4"/>
      <c r="D11" s="4"/>
      <c r="E11" s="4"/>
      <c r="F11" s="1"/>
      <c r="G11" s="1"/>
      <c r="H11" s="1"/>
      <c r="I11" s="1"/>
      <c r="J11" s="1"/>
      <c r="K11" s="1"/>
      <c r="L11" s="1"/>
      <c r="M11" s="1"/>
      <c r="N11" s="1"/>
      <c r="O11" s="1"/>
      <c r="P11" s="1"/>
      <c r="Q11" s="2"/>
      <c r="R11" s="3"/>
      <c r="S11" s="3"/>
      <c r="T11" s="3"/>
      <c r="U11" s="3"/>
      <c r="V11" s="3"/>
      <c r="W11" s="3"/>
      <c r="X11" s="3"/>
      <c r="Y11" s="3"/>
      <c r="Z11" s="3"/>
    </row>
    <row r="12" spans="2:26">
      <c r="B12" s="166"/>
      <c r="C12" s="166"/>
      <c r="D12" s="166"/>
      <c r="E12" s="166"/>
      <c r="F12" s="166"/>
      <c r="G12" s="166"/>
      <c r="H12" s="166"/>
      <c r="I12" s="166"/>
      <c r="J12" s="166"/>
    </row>
    <row r="14" spans="2:26">
      <c r="B14" s="13"/>
    </row>
    <row r="15" spans="2:26">
      <c r="B15" s="13"/>
    </row>
    <row r="16" spans="2:26">
      <c r="B16" s="13"/>
    </row>
    <row r="17" spans="2:9">
      <c r="B17" s="13"/>
    </row>
    <row r="18" spans="2:9">
      <c r="B18" s="13"/>
    </row>
    <row r="19" spans="2:9">
      <c r="B19" s="13"/>
    </row>
    <row r="20" spans="2:9">
      <c r="B20" s="13"/>
    </row>
    <row r="22" spans="2:9">
      <c r="B22" t="s">
        <v>6</v>
      </c>
      <c r="D22" s="14" t="s">
        <v>7</v>
      </c>
      <c r="E22" s="15"/>
    </row>
    <row r="23" spans="2:9">
      <c r="B23" t="s">
        <v>8</v>
      </c>
      <c r="D23" s="14"/>
    </row>
    <row r="25" spans="2:9">
      <c r="B25" t="s">
        <v>9</v>
      </c>
      <c r="D25" s="149">
        <f ca="1">J3+30</f>
        <v>45595.558916319445</v>
      </c>
      <c r="E25" s="149"/>
      <c r="I25" s="19"/>
    </row>
    <row r="26" spans="2:9" ht="15" thickBot="1">
      <c r="I26" s="16"/>
    </row>
    <row r="27" spans="2:9">
      <c r="B27" s="140" t="s">
        <v>10</v>
      </c>
      <c r="C27" s="141"/>
      <c r="D27" s="141"/>
      <c r="E27" s="141"/>
      <c r="F27" s="142"/>
    </row>
    <row r="28" spans="2:9">
      <c r="B28" s="143"/>
      <c r="C28" s="144"/>
      <c r="D28" s="144"/>
      <c r="E28" s="144"/>
      <c r="F28" s="145"/>
    </row>
    <row r="29" spans="2:9" ht="15.75" customHeight="1">
      <c r="B29" s="143"/>
      <c r="C29" s="144"/>
      <c r="D29" s="144"/>
      <c r="E29" s="144"/>
      <c r="F29" s="145"/>
    </row>
    <row r="30" spans="2:9">
      <c r="B30" s="143"/>
      <c r="C30" s="144"/>
      <c r="D30" s="144"/>
      <c r="E30" s="144"/>
      <c r="F30" s="145"/>
    </row>
    <row r="31" spans="2:9">
      <c r="B31" s="143"/>
      <c r="C31" s="144"/>
      <c r="D31" s="144"/>
      <c r="E31" s="144"/>
      <c r="F31" s="145"/>
    </row>
    <row r="32" spans="2:9">
      <c r="B32" s="143"/>
      <c r="C32" s="144"/>
      <c r="D32" s="144"/>
      <c r="E32" s="144"/>
      <c r="F32" s="145"/>
    </row>
    <row r="33" spans="2:6" ht="15" thickBot="1">
      <c r="B33" s="146"/>
      <c r="C33" s="147"/>
      <c r="D33" s="147"/>
      <c r="E33" s="147"/>
      <c r="F33" s="148"/>
    </row>
  </sheetData>
  <mergeCells count="26">
    <mergeCell ref="L10:O10"/>
    <mergeCell ref="B10:J10"/>
    <mergeCell ref="L9:O9"/>
    <mergeCell ref="S9:Y9"/>
    <mergeCell ref="B7:C7"/>
    <mergeCell ref="D7:G7"/>
    <mergeCell ref="H7:J7"/>
    <mergeCell ref="S7:Y7"/>
    <mergeCell ref="B8:C8"/>
    <mergeCell ref="D8:G8"/>
    <mergeCell ref="H8:J8"/>
    <mergeCell ref="B9:C9"/>
    <mergeCell ref="D9:G9"/>
    <mergeCell ref="H9:J9"/>
    <mergeCell ref="B27:F27"/>
    <mergeCell ref="B28:F33"/>
    <mergeCell ref="D25:E25"/>
    <mergeCell ref="H3:I3"/>
    <mergeCell ref="J3:K3"/>
    <mergeCell ref="B5:C5"/>
    <mergeCell ref="D5:G5"/>
    <mergeCell ref="H5:J5"/>
    <mergeCell ref="B6:C6"/>
    <mergeCell ref="D6:G6"/>
    <mergeCell ref="H6:J6"/>
    <mergeCell ref="B12:J12"/>
  </mergeCells>
  <hyperlinks>
    <hyperlink ref="D22" r:id="rId1" xr:uid="{3DE5EF80-28BA-460C-BC47-DA040638AA9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0C6B6-5EE5-4ED9-AD6D-A4925BBECF25}">
  <sheetPr codeName="Sheet12">
    <tabColor theme="0" tint="-0.14999847407452621"/>
  </sheetPr>
  <dimension ref="A1:B8"/>
  <sheetViews>
    <sheetView showGridLines="0" showRowColHeaders="0" topLeftCell="C20" workbookViewId="0">
      <selection activeCell="N41" sqref="N41"/>
    </sheetView>
  </sheetViews>
  <sheetFormatPr defaultRowHeight="14.4"/>
  <cols>
    <col min="1" max="1" width="18.5546875" hidden="1" customWidth="1"/>
    <col min="2" max="2" width="19.33203125" hidden="1" customWidth="1"/>
    <col min="3" max="3" width="23.88671875" bestFit="1" customWidth="1"/>
  </cols>
  <sheetData>
    <row r="1" spans="1:2">
      <c r="A1" s="23" t="s">
        <v>166</v>
      </c>
      <c r="B1" t="s">
        <v>167</v>
      </c>
    </row>
    <row r="2" spans="1:2">
      <c r="A2" s="24" t="s">
        <v>92</v>
      </c>
      <c r="B2">
        <v>2.89</v>
      </c>
    </row>
    <row r="3" spans="1:2">
      <c r="A3" s="24" t="s">
        <v>64</v>
      </c>
      <c r="B3">
        <v>2.44</v>
      </c>
    </row>
    <row r="4" spans="1:2">
      <c r="A4" s="24" t="s">
        <v>83</v>
      </c>
      <c r="B4">
        <v>3.47</v>
      </c>
    </row>
    <row r="5" spans="1:2">
      <c r="A5" s="24" t="s">
        <v>87</v>
      </c>
      <c r="B5">
        <v>2.99</v>
      </c>
    </row>
    <row r="6" spans="1:2">
      <c r="A6" s="24" t="s">
        <v>89</v>
      </c>
      <c r="B6">
        <v>3.17</v>
      </c>
    </row>
    <row r="7" spans="1:2">
      <c r="A7" s="24" t="s">
        <v>104</v>
      </c>
      <c r="B7">
        <v>4.0199999999999996</v>
      </c>
    </row>
    <row r="8" spans="1:2">
      <c r="A8" s="24" t="s">
        <v>168</v>
      </c>
      <c r="B8">
        <v>18.98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F4F1-A427-40FF-8B8A-2E5CAAEF1605}">
  <sheetPr codeName="Sheet2"/>
  <dimension ref="A1:B27"/>
  <sheetViews>
    <sheetView topLeftCell="A4" workbookViewId="0">
      <selection activeCell="B2" sqref="B2"/>
    </sheetView>
  </sheetViews>
  <sheetFormatPr defaultRowHeight="14.4"/>
  <cols>
    <col min="1" max="1" width="35.6640625" customWidth="1"/>
    <col min="2" max="2" width="204" customWidth="1"/>
    <col min="3" max="3" width="151.88671875" customWidth="1"/>
  </cols>
  <sheetData>
    <row r="1" spans="1:2">
      <c r="A1" t="s">
        <v>11</v>
      </c>
      <c r="B1" t="s">
        <v>12</v>
      </c>
    </row>
    <row r="2" spans="1:2">
      <c r="A2" s="96" t="s">
        <v>37</v>
      </c>
      <c r="B2" t="s">
        <v>38</v>
      </c>
    </row>
    <row r="3" spans="1:2">
      <c r="A3" s="75" t="s">
        <v>23</v>
      </c>
      <c r="B3" s="99" t="s">
        <v>24</v>
      </c>
    </row>
    <row r="4" spans="1:2">
      <c r="A4" s="76" t="s">
        <v>25</v>
      </c>
      <c r="B4" s="101" t="s">
        <v>26</v>
      </c>
    </row>
    <row r="5" spans="1:2">
      <c r="A5" s="78" t="s">
        <v>43</v>
      </c>
      <c r="B5" t="s">
        <v>44</v>
      </c>
    </row>
    <row r="6" spans="1:2">
      <c r="A6" s="78" t="s">
        <v>47</v>
      </c>
      <c r="B6" t="s">
        <v>48</v>
      </c>
    </row>
    <row r="7" spans="1:2" ht="15" thickBot="1">
      <c r="A7" s="78" t="s">
        <v>41</v>
      </c>
      <c r="B7" s="100" t="s">
        <v>42</v>
      </c>
    </row>
    <row r="8" spans="1:2" ht="15" thickBot="1">
      <c r="A8" s="78" t="s">
        <v>45</v>
      </c>
      <c r="B8" s="100" t="s">
        <v>46</v>
      </c>
    </row>
    <row r="9" spans="1:2">
      <c r="A9" s="75" t="s">
        <v>59</v>
      </c>
      <c r="B9" s="99" t="s">
        <v>60</v>
      </c>
    </row>
    <row r="10" spans="1:2">
      <c r="A10" s="76" t="s">
        <v>29</v>
      </c>
      <c r="B10" t="s">
        <v>30</v>
      </c>
    </row>
    <row r="11" spans="1:2">
      <c r="A11" s="75" t="s">
        <v>57</v>
      </c>
      <c r="B11" t="s">
        <v>58</v>
      </c>
    </row>
    <row r="12" spans="1:2">
      <c r="A12" s="75" t="s">
        <v>55</v>
      </c>
      <c r="B12" t="s">
        <v>56</v>
      </c>
    </row>
    <row r="13" spans="1:2">
      <c r="A13" s="75" t="s">
        <v>21</v>
      </c>
      <c r="B13" t="s">
        <v>22</v>
      </c>
    </row>
    <row r="14" spans="1:2">
      <c r="A14" s="75" t="s">
        <v>19</v>
      </c>
      <c r="B14" t="s">
        <v>20</v>
      </c>
    </row>
    <row r="15" spans="1:2">
      <c r="A15" s="75" t="s">
        <v>17</v>
      </c>
      <c r="B15" t="s">
        <v>18</v>
      </c>
    </row>
    <row r="16" spans="1:2">
      <c r="A16" s="75" t="s">
        <v>13</v>
      </c>
      <c r="B16" t="s">
        <v>14</v>
      </c>
    </row>
    <row r="17" spans="1:2">
      <c r="A17" s="75" t="s">
        <v>15</v>
      </c>
      <c r="B17" t="s">
        <v>16</v>
      </c>
    </row>
    <row r="18" spans="1:2">
      <c r="A18" s="75" t="s">
        <v>53</v>
      </c>
      <c r="B18" t="s">
        <v>54</v>
      </c>
    </row>
    <row r="19" spans="1:2">
      <c r="A19" s="76" t="s">
        <v>39</v>
      </c>
      <c r="B19" t="s">
        <v>40</v>
      </c>
    </row>
    <row r="20" spans="1:2">
      <c r="A20" s="76" t="s">
        <v>31</v>
      </c>
      <c r="B20" t="s">
        <v>32</v>
      </c>
    </row>
    <row r="21" spans="1:2">
      <c r="A21" s="76" t="s">
        <v>35</v>
      </c>
      <c r="B21" t="s">
        <v>36</v>
      </c>
    </row>
    <row r="22" spans="1:2">
      <c r="A22" s="97" t="s">
        <v>61</v>
      </c>
      <c r="B22" t="s">
        <v>62</v>
      </c>
    </row>
    <row r="23" spans="1:2">
      <c r="A23" s="78" t="s">
        <v>49</v>
      </c>
      <c r="B23" t="s">
        <v>50</v>
      </c>
    </row>
    <row r="24" spans="1:2">
      <c r="A24" s="77" t="s">
        <v>27</v>
      </c>
      <c r="B24" t="s">
        <v>28</v>
      </c>
    </row>
    <row r="25" spans="1:2" ht="15" thickBot="1">
      <c r="A25" s="77" t="s">
        <v>33</v>
      </c>
      <c r="B25" s="100" t="s">
        <v>34</v>
      </c>
    </row>
    <row r="26" spans="1:2">
      <c r="A26" s="98" t="s">
        <v>51</v>
      </c>
      <c r="B26" t="s">
        <v>52</v>
      </c>
    </row>
    <row r="27" spans="1:2">
      <c r="A27" s="79"/>
    </row>
  </sheetData>
  <conditionalFormatting sqref="A5">
    <cfRule type="colorScale" priority="10">
      <colorScale>
        <cfvo type="min"/>
        <cfvo type="percentile" val="50"/>
        <cfvo type="max"/>
        <color rgb="FFF8696B"/>
        <color rgb="FFFCFCFF"/>
        <color rgb="FF63BE7B"/>
      </colorScale>
    </cfRule>
  </conditionalFormatting>
  <conditionalFormatting sqref="A6">
    <cfRule type="colorScale" priority="9">
      <colorScale>
        <cfvo type="min"/>
        <cfvo type="percentile" val="50"/>
        <cfvo type="max"/>
        <color rgb="FFF8696B"/>
        <color rgb="FFFCFCFF"/>
        <color rgb="FF63BE7B"/>
      </colorScale>
    </cfRule>
  </conditionalFormatting>
  <conditionalFormatting sqref="A8:A9">
    <cfRule type="colorScale" priority="20">
      <colorScale>
        <cfvo type="min"/>
        <cfvo type="percentile" val="50"/>
        <cfvo type="max"/>
        <color rgb="FFF8696B"/>
        <color rgb="FFFCFCFF"/>
        <color rgb="FF63BE7B"/>
      </colorScale>
    </cfRule>
  </conditionalFormatting>
  <conditionalFormatting sqref="A9">
    <cfRule type="colorScale" priority="19">
      <colorScale>
        <cfvo type="min"/>
        <cfvo type="percentile" val="50"/>
        <cfvo type="max"/>
        <color rgb="FFF8696B"/>
        <color rgb="FFFCFCFF"/>
        <color rgb="FF63BE7B"/>
      </colorScale>
    </cfRule>
  </conditionalFormatting>
  <conditionalFormatting sqref="A10">
    <cfRule type="colorScale" priority="4">
      <colorScale>
        <cfvo type="min"/>
        <cfvo type="percentile" val="50"/>
        <cfvo type="max"/>
        <color rgb="FFF8696B"/>
        <color rgb="FFFCFCFF"/>
        <color rgb="FF63BE7B"/>
      </colorScale>
    </cfRule>
    <cfRule type="colorScale" priority="18">
      <colorScale>
        <cfvo type="min"/>
        <cfvo type="percentile" val="50"/>
        <cfvo type="max"/>
        <color rgb="FF63BE7B"/>
        <color rgb="FFFCFCFF"/>
        <color rgb="FFF8696B"/>
      </colorScale>
    </cfRule>
  </conditionalFormatting>
  <conditionalFormatting sqref="A11">
    <cfRule type="colorScale" priority="3">
      <colorScale>
        <cfvo type="min"/>
        <cfvo type="percentile" val="50"/>
        <cfvo type="max"/>
        <color rgb="FFF8696B"/>
        <color rgb="FFFCFCFF"/>
        <color rgb="FF63BE7B"/>
      </colorScale>
    </cfRule>
    <cfRule type="colorScale" priority="17">
      <colorScale>
        <cfvo type="min"/>
        <cfvo type="percentile" val="50"/>
        <cfvo type="max"/>
        <color rgb="FFF8696B"/>
        <color rgb="FFFCFCFF"/>
        <color rgb="FF63BE7B"/>
      </colorScale>
    </cfRule>
  </conditionalFormatting>
  <conditionalFormatting sqref="A12">
    <cfRule type="colorScale" priority="2">
      <colorScale>
        <cfvo type="min"/>
        <cfvo type="percentile" val="50"/>
        <cfvo type="max"/>
        <color rgb="FF63BE7B"/>
        <color rgb="FFFCFCFF"/>
        <color rgb="FFF8696B"/>
      </colorScale>
    </cfRule>
    <cfRule type="colorScale" priority="16">
      <colorScale>
        <cfvo type="min"/>
        <cfvo type="percentile" val="50"/>
        <cfvo type="max"/>
        <color rgb="FFF8696B"/>
        <color rgb="FFFCFCFF"/>
        <color rgb="FF63BE7B"/>
      </colorScale>
    </cfRule>
  </conditionalFormatting>
  <conditionalFormatting sqref="A13">
    <cfRule type="colorScale" priority="1">
      <colorScale>
        <cfvo type="min"/>
        <cfvo type="percentile" val="50"/>
        <cfvo type="max"/>
        <color rgb="FF63BE7B"/>
        <color rgb="FFFCFCFF"/>
        <color rgb="FFF8696B"/>
      </colorScale>
    </cfRule>
    <cfRule type="colorScale" priority="22">
      <colorScale>
        <cfvo type="min"/>
        <cfvo type="percentile" val="50"/>
        <cfvo type="max"/>
        <color rgb="FF63BE7B"/>
        <color rgb="FFFCFCFF"/>
        <color rgb="FFF8696B"/>
      </colorScale>
    </cfRule>
  </conditionalFormatting>
  <conditionalFormatting sqref="A14">
    <cfRule type="colorScale" priority="8">
      <colorScale>
        <cfvo type="min"/>
        <cfvo type="percentile" val="50"/>
        <cfvo type="max"/>
        <color rgb="FF63BE7B"/>
        <color rgb="FFFCFCFF"/>
        <color rgb="FFF8696B"/>
      </colorScale>
    </cfRule>
    <cfRule type="colorScale" priority="23">
      <colorScale>
        <cfvo type="min"/>
        <cfvo type="percentile" val="50"/>
        <cfvo type="max"/>
        <color rgb="FFF8696B"/>
        <color rgb="FFFCFCFF"/>
        <color rgb="FF63BE7B"/>
      </colorScale>
    </cfRule>
  </conditionalFormatting>
  <conditionalFormatting sqref="A15">
    <cfRule type="colorScale" priority="7">
      <colorScale>
        <cfvo type="min"/>
        <cfvo type="percentile" val="50"/>
        <cfvo type="max"/>
        <color rgb="FF63BE7B"/>
        <color rgb="FFFCFCFF"/>
        <color rgb="FFF8696B"/>
      </colorScale>
    </cfRule>
  </conditionalFormatting>
  <conditionalFormatting sqref="A19">
    <cfRule type="colorScale" priority="6">
      <colorScale>
        <cfvo type="min"/>
        <cfvo type="percentile" val="50"/>
        <cfvo type="max"/>
        <color rgb="FF63BE7B"/>
        <color rgb="FFFCFCFF"/>
        <color rgb="FFF8696B"/>
      </colorScale>
    </cfRule>
  </conditionalFormatting>
  <conditionalFormatting sqref="A20">
    <cfRule type="colorScale" priority="15">
      <colorScale>
        <cfvo type="min"/>
        <cfvo type="percentile" val="50"/>
        <cfvo type="max"/>
        <color rgb="FFF8696B"/>
        <color rgb="FFFCFCFF"/>
        <color rgb="FF63BE7B"/>
      </colorScale>
    </cfRule>
  </conditionalFormatting>
  <conditionalFormatting sqref="A21">
    <cfRule type="colorScale" priority="14">
      <colorScale>
        <cfvo type="min"/>
        <cfvo type="percentile" val="50"/>
        <cfvo type="max"/>
        <color rgb="FFF8696B"/>
        <color rgb="FFFCFCFF"/>
        <color rgb="FF63BE7B"/>
      </colorScale>
    </cfRule>
  </conditionalFormatting>
  <conditionalFormatting sqref="A22">
    <cfRule type="colorScale" priority="13">
      <colorScale>
        <cfvo type="min"/>
        <cfvo type="percentile" val="50"/>
        <cfvo type="max"/>
        <color rgb="FF63BE7B"/>
        <color rgb="FFFCFCFF"/>
        <color rgb="FFF8696B"/>
      </colorScale>
    </cfRule>
  </conditionalFormatting>
  <conditionalFormatting sqref="A23">
    <cfRule type="colorScale" priority="12">
      <colorScale>
        <cfvo type="min"/>
        <cfvo type="percentile" val="50"/>
        <cfvo type="max"/>
        <color rgb="FFF8696B"/>
        <color rgb="FFFCFCFF"/>
        <color rgb="FF63BE7B"/>
      </colorScale>
    </cfRule>
  </conditionalFormatting>
  <conditionalFormatting sqref="A24">
    <cfRule type="colorScale" priority="11">
      <colorScale>
        <cfvo type="min"/>
        <cfvo type="percentile" val="50"/>
        <cfvo type="max"/>
        <color rgb="FFF8696B"/>
        <color rgb="FFFCFCFF"/>
        <color rgb="FF63BE7B"/>
      </colorScale>
    </cfRule>
  </conditionalFormatting>
  <conditionalFormatting sqref="A25">
    <cfRule type="colorScale" priority="21">
      <colorScale>
        <cfvo type="min"/>
        <cfvo type="percentile" val="50"/>
        <cfvo type="max"/>
        <color rgb="FFF8696B"/>
        <color rgb="FFFCFCFF"/>
        <color rgb="FF63BE7B"/>
      </colorScale>
    </cfRule>
  </conditionalFormatting>
  <conditionalFormatting sqref="A26">
    <cfRule type="colorScale" priority="5">
      <colorScale>
        <cfvo type="min"/>
        <cfvo type="max"/>
        <color rgb="FFFFEF9C"/>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EBAA-45C9-4E92-A376-06CCFB03200E}">
  <sheetPr codeName="Sheet3">
    <tabColor theme="0" tint="-0.249977111117893"/>
  </sheetPr>
  <dimension ref="A1:T78"/>
  <sheetViews>
    <sheetView showGridLines="0" topLeftCell="C1" workbookViewId="0">
      <selection activeCell="H13" sqref="H13"/>
    </sheetView>
  </sheetViews>
  <sheetFormatPr defaultColWidth="9.109375" defaultRowHeight="13.8"/>
  <cols>
    <col min="1" max="1" width="19" style="88" hidden="1" customWidth="1"/>
    <col min="2" max="2" width="4.5546875" style="88" customWidth="1"/>
    <col min="3" max="3" width="27.44140625" style="88" customWidth="1"/>
    <col min="4" max="4" width="22.44140625" style="88" customWidth="1"/>
    <col min="5" max="5" width="21" style="91" customWidth="1"/>
    <col min="6" max="6" width="22.44140625" style="88" bestFit="1" customWidth="1"/>
    <col min="7" max="7" width="17" style="88" customWidth="1"/>
    <col min="8" max="8" width="11.88671875" style="88" customWidth="1"/>
    <col min="9" max="9" width="15.33203125" style="88" customWidth="1"/>
    <col min="10" max="10" width="11.5546875" style="90" customWidth="1"/>
    <col min="11" max="20" width="11.5546875" style="88" customWidth="1"/>
    <col min="21" max="16384" width="9.109375" style="88"/>
  </cols>
  <sheetData>
    <row r="1" spans="1:20" s="80" customFormat="1">
      <c r="C1" s="81"/>
      <c r="D1" s="81"/>
      <c r="E1" s="81"/>
      <c r="F1" s="81"/>
      <c r="G1" s="81"/>
      <c r="H1" s="81"/>
      <c r="I1" s="81"/>
      <c r="J1" s="81"/>
      <c r="K1" s="81"/>
      <c r="L1" s="81"/>
      <c r="M1" s="81"/>
    </row>
    <row r="2" spans="1:20" s="80" customFormat="1">
      <c r="E2" s="82"/>
      <c r="F2" s="83" t="str">
        <f>D9</f>
        <v>BANKS LOUIE</v>
      </c>
      <c r="G2" s="83"/>
      <c r="H2" s="84" t="str">
        <f>'[1]Admin Page'!K11</f>
        <v/>
      </c>
      <c r="I2" s="85"/>
    </row>
    <row r="3" spans="1:20" s="80" customFormat="1">
      <c r="E3" s="82"/>
      <c r="F3" s="84"/>
      <c r="G3" s="84"/>
      <c r="H3" s="84"/>
      <c r="I3" s="85"/>
    </row>
    <row r="4" spans="1:20" ht="19.5" customHeight="1">
      <c r="C4" s="92"/>
      <c r="D4" s="92"/>
      <c r="E4" s="92"/>
      <c r="F4" s="92"/>
      <c r="G4" s="92"/>
      <c r="H4" s="92"/>
      <c r="I4" s="92"/>
      <c r="J4" s="92"/>
      <c r="K4" s="92"/>
      <c r="L4" s="92"/>
      <c r="M4" s="92"/>
    </row>
    <row r="5" spans="1:20">
      <c r="C5" s="93" t="str">
        <f ca="1">"Hello "&amp;MID(INFO("DIRECTORY"),LEN("C:\Users\")+1,LEN(INFO("DIRECTORY"))-LEN(MID(INFO("DIRECTORY"),FIND("\",INFO("DIRECTORY"),10),1000))-LEN("C:\Users\"))&amp;","</f>
        <v>Hello KObianwu,</v>
      </c>
      <c r="D5" s="92"/>
      <c r="E5" s="92"/>
      <c r="F5" s="92"/>
      <c r="G5" s="92"/>
      <c r="H5" s="92"/>
      <c r="I5" s="92"/>
      <c r="J5" s="92"/>
      <c r="K5" s="92"/>
      <c r="L5" s="92"/>
      <c r="M5" s="92"/>
    </row>
    <row r="6" spans="1:20" ht="6.75" customHeight="1">
      <c r="C6" s="93"/>
      <c r="D6" s="92"/>
      <c r="E6" s="92"/>
      <c r="F6" s="92"/>
      <c r="G6" s="92"/>
      <c r="H6" s="92"/>
      <c r="I6" s="92"/>
      <c r="J6" s="92"/>
      <c r="K6" s="92"/>
      <c r="L6" s="92"/>
      <c r="M6" s="92"/>
    </row>
    <row r="7" spans="1:20">
      <c r="C7" s="93" t="str">
        <f>"Please select you name below to view your teams latest performance scorecard metrics. The latest months data is for "</f>
        <v xml:space="preserve">Please select you name below to view your teams latest performance scorecard metrics. The latest months data is for </v>
      </c>
      <c r="D7" s="92"/>
      <c r="E7" s="92"/>
      <c r="F7" s="92"/>
      <c r="G7" s="92"/>
      <c r="H7" s="92"/>
      <c r="I7" s="92"/>
      <c r="J7" s="92"/>
      <c r="K7" s="92"/>
      <c r="L7" s="92"/>
      <c r="M7" s="92"/>
    </row>
    <row r="8" spans="1:20">
      <c r="C8" s="93"/>
      <c r="D8" s="92"/>
      <c r="E8" s="92"/>
      <c r="F8" s="92"/>
      <c r="G8" s="92"/>
      <c r="H8" s="92"/>
      <c r="I8" s="92"/>
      <c r="J8" s="92"/>
      <c r="K8" s="92"/>
      <c r="L8" s="92"/>
      <c r="M8" s="92"/>
    </row>
    <row r="9" spans="1:20">
      <c r="C9" s="94" t="s">
        <v>63</v>
      </c>
      <c r="D9" s="95" t="s">
        <v>92</v>
      </c>
      <c r="E9" s="92"/>
      <c r="F9" s="92"/>
      <c r="G9" s="92"/>
      <c r="H9" s="92"/>
      <c r="I9" s="92"/>
      <c r="J9" s="92"/>
      <c r="K9" s="92"/>
      <c r="L9" s="92"/>
      <c r="M9" s="92"/>
    </row>
    <row r="10" spans="1:20">
      <c r="C10" s="94" t="s">
        <v>17</v>
      </c>
      <c r="D10" s="95" t="s">
        <v>93</v>
      </c>
      <c r="E10" s="92"/>
      <c r="F10" s="92"/>
      <c r="G10" s="92"/>
      <c r="H10" s="92"/>
      <c r="I10" s="92"/>
      <c r="J10" s="92"/>
      <c r="K10" s="92"/>
      <c r="L10" s="92"/>
      <c r="M10" s="92"/>
    </row>
    <row r="11" spans="1:20">
      <c r="C11" s="92"/>
      <c r="D11" s="92"/>
      <c r="E11" s="92"/>
      <c r="F11" s="92"/>
      <c r="G11" s="92"/>
      <c r="H11" s="92"/>
      <c r="I11" s="92"/>
      <c r="J11" s="92"/>
      <c r="K11" s="92"/>
      <c r="L11" s="92"/>
      <c r="M11" s="92"/>
    </row>
    <row r="12" spans="1:20" ht="39.6">
      <c r="A12" s="86"/>
      <c r="B12" s="86"/>
      <c r="C12" s="102" t="s">
        <v>66</v>
      </c>
      <c r="D12" s="103" t="s">
        <v>67</v>
      </c>
      <c r="E12" s="103" t="s">
        <v>68</v>
      </c>
      <c r="F12" s="103" t="s">
        <v>69</v>
      </c>
      <c r="G12" s="103" t="s">
        <v>70</v>
      </c>
      <c r="H12" s="104" t="s">
        <v>71</v>
      </c>
      <c r="I12" s="105" t="s">
        <v>169</v>
      </c>
      <c r="J12" s="103" t="s">
        <v>172</v>
      </c>
      <c r="K12" s="86"/>
      <c r="L12" s="86"/>
      <c r="M12" s="86"/>
      <c r="N12" s="86"/>
      <c r="O12" s="86"/>
      <c r="P12" s="86"/>
      <c r="Q12" s="86"/>
      <c r="R12" s="86"/>
      <c r="S12" s="87"/>
      <c r="T12" s="87"/>
    </row>
    <row r="13" spans="1:20" ht="14.4">
      <c r="A13" s="86"/>
      <c r="B13" s="86"/>
      <c r="C13" s="106" t="s">
        <v>21</v>
      </c>
      <c r="D13" s="107">
        <f>VLOOKUP($D$10,'Latest Month NST'!$E$4:$AA$72,3,FALSE)</f>
        <v>2.87</v>
      </c>
      <c r="E13" s="133">
        <f>VLOOKUP($D$10,'Previous Month NST'!$D$4:$Y$76,3)</f>
        <v>3.26</v>
      </c>
      <c r="F13" s="133">
        <f>VLOOKUP($D$10,'13 WKS NST'!$D$3:$Y$79,3)</f>
        <v>2.57</v>
      </c>
      <c r="G13" s="107"/>
      <c r="H13" s="108">
        <f>VLOOKUP($D$9,'Latest Month MGR'!$D3:$W8,3,FALSE)</f>
        <v>2.44</v>
      </c>
      <c r="I13" s="109" t="str">
        <f>IF(Table10[[#This Row],[Previous Month]]&lt;=Table10[[#This Row],[Latest Month ]],"Going Well","Focus Area")</f>
        <v>Focus Area</v>
      </c>
      <c r="J13" s="127"/>
      <c r="K13" s="86"/>
      <c r="L13" s="86"/>
      <c r="M13" s="86"/>
      <c r="N13" s="86"/>
      <c r="O13" s="87"/>
      <c r="P13" s="87"/>
    </row>
    <row r="14" spans="1:20" ht="14.4">
      <c r="A14" s="86"/>
      <c r="B14" s="86"/>
      <c r="C14" s="106" t="s">
        <v>23</v>
      </c>
      <c r="D14" s="110">
        <f>VLOOKUP($D$10,'Latest Month NST'!$E$4:$AA$70,4,FALSE)</f>
        <v>0.92730000000000001</v>
      </c>
      <c r="E14" s="134">
        <f>VLOOKUP($D$10,'Previous Month NST'!$D$4:$Y$76,4)</f>
        <v>0.77780000000000005</v>
      </c>
      <c r="F14" s="134">
        <f>VLOOKUP($D$10,'13 WKS NST'!$D$3:$Y$79,4)</f>
        <v>0.69289999999999996</v>
      </c>
      <c r="G14" s="107"/>
      <c r="H14" s="111">
        <f>VLOOKUP($D$9,'Latest Month MGR'!$D$4:$W$8,4,FALSE)</f>
        <v>0.82089999999999996</v>
      </c>
      <c r="I14" s="109" t="str">
        <f>IF(Table10[[#This Row],[Previous Month]]&lt;=Table10[[#This Row],[Latest Month ]],"Going Well","Focus Area")</f>
        <v>Going Well</v>
      </c>
      <c r="J14" s="107"/>
      <c r="K14" s="86"/>
      <c r="L14" s="86"/>
      <c r="M14" s="86"/>
      <c r="N14" s="86"/>
      <c r="O14" s="87"/>
      <c r="P14" s="87"/>
    </row>
    <row r="15" spans="1:20" ht="14.4">
      <c r="A15" s="86"/>
      <c r="B15" s="86"/>
      <c r="C15" s="112" t="s">
        <v>25</v>
      </c>
      <c r="D15" s="107">
        <f>VLOOKUP($D$10,'Latest Month NST'!$E$4:$AA$70,5,FALSE)</f>
        <v>137.75</v>
      </c>
      <c r="E15" s="133">
        <f>VLOOKUP($D$10,'Previous Month NST'!$D$4:$Y$76,5)</f>
        <v>119</v>
      </c>
      <c r="F15" s="133">
        <f>VLOOKUP($D$10,'13 WKS NST'!$D$3:$Y$79,5)</f>
        <v>343.25</v>
      </c>
      <c r="G15" s="107"/>
      <c r="H15" s="108">
        <f>VLOOKUP($D$9,'Latest Month MGR'!$D$4:$W$8,5,FALSE)</f>
        <v>3757.92</v>
      </c>
      <c r="I15" s="109" t="str">
        <f>IF(Table10[[#This Row],[Previous Month]]&gt;=Table10[[#This Row],[Latest Month ]],"Going Well","Focus Area")</f>
        <v>Focus Area</v>
      </c>
      <c r="J15" s="107"/>
      <c r="K15" s="86"/>
      <c r="L15" s="86"/>
      <c r="M15" s="86"/>
      <c r="N15" s="86"/>
      <c r="O15" s="87"/>
      <c r="P15" s="87"/>
    </row>
    <row r="16" spans="1:20" ht="14.4">
      <c r="A16" s="86"/>
      <c r="B16" s="86"/>
      <c r="C16" s="113" t="s">
        <v>27</v>
      </c>
      <c r="D16" s="110">
        <f>VLOOKUP($D$10,'Latest Month NST'!$E$4:$AA$70,6,FALSE)</f>
        <v>1.5103</v>
      </c>
      <c r="E16" s="134">
        <f>VLOOKUP($D$10,'Previous Month NST'!$D$4:$Y$76,6)</f>
        <v>1.0501</v>
      </c>
      <c r="F16" s="139">
        <f>VLOOKUP($D$10,'13 WKS NST'!$D$3:$Y$79,6)</f>
        <v>1.2788999999999999</v>
      </c>
      <c r="G16" s="107"/>
      <c r="H16" s="114">
        <f>VLOOKUP($D$9,'Latest Month MGR'!$D$4:$W$8,6,FALSE)</f>
        <v>0.90110000000000001</v>
      </c>
      <c r="I16" s="115" t="str">
        <f>IF(Table10[[#This Row],[Previous Month]]&lt;=Table10[[#This Row],[Latest Month ]],"Going Well","Focus Area")</f>
        <v>Going Well</v>
      </c>
      <c r="J16" s="107"/>
      <c r="K16" s="86"/>
      <c r="L16" s="86"/>
      <c r="M16" s="86">
        <v>3</v>
      </c>
      <c r="N16" s="86"/>
      <c r="O16" s="87"/>
      <c r="P16" s="87"/>
    </row>
    <row r="17" spans="1:17" ht="14.4">
      <c r="A17" s="86"/>
      <c r="B17" s="86"/>
      <c r="C17" s="112" t="s">
        <v>29</v>
      </c>
      <c r="D17" s="125">
        <f>VLOOKUP($D$10,'Latest Month NST'!$E$4:$AA$70,7,FALSE)</f>
        <v>34</v>
      </c>
      <c r="E17" s="135">
        <f>VLOOKUP($D$10,'Previous Month NST'!$D$4:$Y$76,7)</f>
        <v>40</v>
      </c>
      <c r="F17" s="135">
        <f>VLOOKUP($D$10,'13 WKS NST'!$D$3:$Y$79,7)</f>
        <v>82</v>
      </c>
      <c r="G17" s="107"/>
      <c r="H17" s="126">
        <f>VLOOKUP($D$9,'Latest Month MGR'!$D$4:$W$8,7,FALSE)</f>
        <v>1064</v>
      </c>
      <c r="I17" s="109" t="str">
        <f>IF(Table10[[#This Row],[Previous Month]]&lt;=Table10[[#This Row],[Latest Month ]],"Going Well","Focus Area")</f>
        <v>Focus Area</v>
      </c>
      <c r="J17" s="107"/>
      <c r="K17" s="86"/>
      <c r="L17" s="86"/>
      <c r="M17" s="86">
        <v>4</v>
      </c>
      <c r="N17" s="86"/>
      <c r="O17" s="87"/>
      <c r="P17" s="87"/>
    </row>
    <row r="18" spans="1:17" ht="14.4">
      <c r="A18" s="86"/>
      <c r="B18" s="86"/>
      <c r="C18" s="112" t="s">
        <v>31</v>
      </c>
      <c r="D18" s="110">
        <f>VLOOKUP($D$10,'Latest Month NST'!$E$4:$AA$70,8,FALSE)</f>
        <v>0.70830000000000004</v>
      </c>
      <c r="E18" s="134">
        <f>VLOOKUP($D$10,'Previous Month NST'!$D$4:$Y$76,8)</f>
        <v>0.85109999999999997</v>
      </c>
      <c r="F18" s="134">
        <f>VLOOKUP($D$10,'13 WKS NST'!$D$3:$Y$79,8)</f>
        <v>0.76639999999999997</v>
      </c>
      <c r="G18" s="107"/>
      <c r="H18" s="114">
        <f>VLOOKUP($D$9,'Latest Month MGR'!$D$4:$W$8,8,FALSE)</f>
        <v>0.95679999999999998</v>
      </c>
      <c r="I18" s="115" t="str">
        <f>IF(Table10[[#This Row],[Previous Month]]&lt;=Table10[[#This Row],[Latest Month ]],"Going Well","Focus Area")</f>
        <v>Focus Area</v>
      </c>
      <c r="J18" s="107"/>
      <c r="K18" s="86"/>
      <c r="L18" s="86"/>
      <c r="M18" s="86"/>
      <c r="N18" s="86"/>
      <c r="O18" s="87"/>
      <c r="P18" s="87"/>
    </row>
    <row r="19" spans="1:17" ht="14.4">
      <c r="A19" s="86"/>
      <c r="B19" s="86"/>
      <c r="C19" s="113" t="s">
        <v>33</v>
      </c>
      <c r="D19" s="107">
        <f>VLOOKUP($D$10,'Latest Month NST'!$E$4:$AA$70,9,FALSE)</f>
        <v>14</v>
      </c>
      <c r="E19" s="133">
        <f>VLOOKUP($D$10,'Previous Month NST'!$D$4:$Y$76,9)</f>
        <v>7</v>
      </c>
      <c r="F19" s="133">
        <f>VLOOKUP($D$10,'13 WKS NST'!$D$3:$Y$79,9)</f>
        <v>25</v>
      </c>
      <c r="G19" s="107"/>
      <c r="H19" s="108">
        <f>VLOOKUP($D$9,'Latest Month MGR'!$D$4:$W$8,9,FALSE)</f>
        <v>48</v>
      </c>
      <c r="I19" s="115" t="str">
        <f>IF(Table10[[#This Row],[Previous Month]]&gt;=Table10[[#This Row],[Latest Month ]],"Going Well","Focus Area")</f>
        <v>Focus Area</v>
      </c>
      <c r="J19" s="107"/>
      <c r="K19" s="86"/>
      <c r="L19" s="86"/>
      <c r="M19" s="86"/>
      <c r="N19" s="86"/>
      <c r="O19" s="87"/>
      <c r="P19" s="87"/>
    </row>
    <row r="20" spans="1:17" ht="14.4">
      <c r="A20" s="86"/>
      <c r="B20" s="86"/>
      <c r="C20" s="112" t="s">
        <v>35</v>
      </c>
      <c r="D20" s="110">
        <f>VLOOKUP($D$10,'Latest Month NST'!$E$4:$AA$70,10,FALSE)</f>
        <v>0.29170000000000001</v>
      </c>
      <c r="E20" s="134">
        <f>VLOOKUP($D$10,'Previous Month NST'!$D$4:$Y$76,10)</f>
        <v>0.1489</v>
      </c>
      <c r="F20" s="134">
        <f>VLOOKUP($D$10,'13 WKS NST'!$D$3:$Y$79,10)</f>
        <v>0.2336</v>
      </c>
      <c r="G20" s="107"/>
      <c r="H20" s="114">
        <f>VLOOKUP($D$9,'Latest Month MGR'!$D$4:$W$8,10,FALSE)</f>
        <v>4.3200000000000002E-2</v>
      </c>
      <c r="I20" s="109" t="str">
        <f>IF(Table10[[#This Row],[13 Weeks]]&gt;=Table10[[#This Row],[Latest Month ]],"Going Well","Focus Area")</f>
        <v>Focus Area</v>
      </c>
      <c r="J20" s="107"/>
      <c r="K20" s="86"/>
      <c r="L20" s="86"/>
      <c r="M20" s="86"/>
      <c r="N20" s="86"/>
      <c r="O20" s="87"/>
      <c r="P20" s="87"/>
    </row>
    <row r="21" spans="1:17" ht="14.4">
      <c r="A21" s="86"/>
      <c r="B21" s="86"/>
      <c r="C21" s="113" t="s">
        <v>170</v>
      </c>
      <c r="D21" s="107">
        <f>VLOOKUP($D$10,'Latest Month NST'!$E$4:$AA$70,11,FALSE)</f>
        <v>29</v>
      </c>
      <c r="E21" s="133">
        <f>VLOOKUP($D$10,'Previous Month NST'!$D$4:$Y$76,11)</f>
        <v>30</v>
      </c>
      <c r="F21" s="133">
        <f>VLOOKUP($D$10,'13 WKS NST'!$D$3:$Y$79,11)</f>
        <v>67</v>
      </c>
      <c r="G21" s="107"/>
      <c r="H21" s="108">
        <f>VLOOKUP($D$9,'Latest Month MGR'!$D$4:$W$8,11,FALSE)</f>
        <v>210</v>
      </c>
      <c r="I21" s="109" t="str">
        <f>IF(Table10[[#This Row],[Previous Month]]&gt;=Table10[[#This Row],[Latest Month ]],"Going Well","Focus Area")</f>
        <v>Going Well</v>
      </c>
      <c r="J21" s="107" t="s">
        <v>171</v>
      </c>
      <c r="K21" s="86"/>
      <c r="L21" s="86"/>
      <c r="M21" s="86"/>
      <c r="N21" s="86"/>
      <c r="O21" s="87"/>
      <c r="P21" s="87"/>
    </row>
    <row r="22" spans="1:17" ht="14.4">
      <c r="A22" s="86"/>
      <c r="B22" s="86"/>
      <c r="C22" s="112" t="s">
        <v>39</v>
      </c>
      <c r="D22" s="110">
        <f>VLOOKUP($D$10,'Latest Month NST'!$E$4:$AA$70,12,FALSE)</f>
        <v>0.46029999999999999</v>
      </c>
      <c r="E22" s="134">
        <f>VLOOKUP($D$10,'Previous Month NST'!$D$4:$Y$76,12)</f>
        <v>0.42859999999999998</v>
      </c>
      <c r="F22" s="134">
        <f>VLOOKUP($D$10,'13 WKS NST'!$D$3:$Y$79,12)</f>
        <v>0.44969999999999999</v>
      </c>
      <c r="G22" s="107"/>
      <c r="H22" s="114">
        <f>VLOOKUP($D$9,'Latest Month MGR'!$D$4:$W$8,12,FALSE)</f>
        <v>0.1648</v>
      </c>
      <c r="I22" s="115" t="str">
        <f>IF(Table10[[#This Row],[Previous Month]]&gt;=Table10[[#This Row],[Latest Month ]],"Going Well","Focus Area")</f>
        <v>Focus Area</v>
      </c>
      <c r="J22" s="107"/>
      <c r="K22" s="86"/>
      <c r="L22" s="86"/>
      <c r="M22" s="86"/>
      <c r="N22" s="86"/>
      <c r="O22" s="87"/>
      <c r="P22" s="87"/>
    </row>
    <row r="23" spans="1:17" ht="14.4">
      <c r="A23" s="86"/>
      <c r="B23" s="86"/>
      <c r="C23" s="116" t="s">
        <v>41</v>
      </c>
      <c r="D23" s="117">
        <f>VLOOKUP($D$10,'Latest Month NST'!$E$4:$AA$70,13,FALSE)</f>
        <v>0.45416666666666666</v>
      </c>
      <c r="E23" s="136">
        <f>VLOOKUP($D$10,'Previous Month NST'!$D$4:$Y$76,13)</f>
        <v>0.42777777777777781</v>
      </c>
      <c r="F23" s="136">
        <f>VLOOKUP($D$10,'13 WKS NST'!$D$3:$Y$79,13)</f>
        <v>0.4284722222222222</v>
      </c>
      <c r="G23" s="107"/>
      <c r="H23" s="118">
        <f>VLOOKUP($D$9,'Latest Month MGR'!$D$4:$W$8,13,FALSE)</f>
        <v>5.2777777777777778E-2</v>
      </c>
      <c r="I23" s="109" t="str">
        <f>IF(Table10[[#This Row],[Previous Month]]&gt;=Table10[[#This Row],[Latest Month ]],"Going Well","Focus Area")</f>
        <v>Focus Area</v>
      </c>
      <c r="J23" s="107"/>
      <c r="K23" s="86"/>
      <c r="L23" s="86"/>
      <c r="M23" s="86"/>
      <c r="N23" s="86"/>
      <c r="O23" s="86"/>
      <c r="P23" s="87"/>
      <c r="Q23" s="87"/>
    </row>
    <row r="24" spans="1:17" ht="14.4">
      <c r="A24" s="86"/>
      <c r="B24" s="86"/>
      <c r="C24" s="116" t="s">
        <v>43</v>
      </c>
      <c r="D24" s="117">
        <f>VLOOKUP($D$10,'Latest Month NST'!$E$4:$AA$70,14,FALSE)</f>
        <v>0.48888888888888887</v>
      </c>
      <c r="E24" s="136">
        <f>VLOOKUP($D$10,'Previous Month NST'!$D$4:$Y$76,14)</f>
        <v>0.49791666666666662</v>
      </c>
      <c r="F24" s="136">
        <f>VLOOKUP($D$10,'13 WKS NST'!$D$3:$Y$79,14)</f>
        <v>0.49374999999999997</v>
      </c>
      <c r="G24" s="107"/>
      <c r="H24" s="118">
        <f>VLOOKUP($D$9,'Latest Month MGR'!$D$4:$W$8,14,FALSE)</f>
        <v>0.44166666666666665</v>
      </c>
      <c r="I24" s="115" t="str">
        <f>IF(Table10[[#This Row],[Previous Month]]&gt;=Table10[[#This Row],[Latest Month ]],"Going Well","Focus Area")</f>
        <v>Going Well</v>
      </c>
      <c r="J24" s="107"/>
      <c r="K24" s="86"/>
      <c r="L24" s="86"/>
      <c r="M24" s="86"/>
      <c r="N24" s="86"/>
      <c r="O24" s="87"/>
      <c r="P24" s="87"/>
    </row>
    <row r="25" spans="1:17" ht="14.4">
      <c r="A25" s="86"/>
      <c r="B25" s="86"/>
      <c r="C25" s="116" t="s">
        <v>45</v>
      </c>
      <c r="D25" s="117">
        <f>VLOOKUP($D$10,'Latest Month NST'!$E$4:$AA$70,15,FALSE)</f>
        <v>0.6</v>
      </c>
      <c r="E25" s="136">
        <f>VLOOKUP($D$10,'Previous Month NST'!$D$4:$Y$76,15)</f>
        <v>0.58819444444444446</v>
      </c>
      <c r="F25" s="136">
        <f>VLOOKUP($D$10,'13 WKS NST'!$D$3:$Y$79,15)</f>
        <v>0.59652777777777777</v>
      </c>
      <c r="G25" s="107"/>
      <c r="H25" s="118">
        <f>VLOOKUP($D$9,'Latest Month MGR'!$D$4:$W$8,15,FALSE)</f>
        <v>0.52569444444444446</v>
      </c>
      <c r="I25" s="115" t="str">
        <f>IF(Table10[[#This Row],[Previous Month]]&gt;=Table10[[#This Row],[Latest Month ]],"Going Well","Focus Area")</f>
        <v>Focus Area</v>
      </c>
      <c r="J25" s="107"/>
      <c r="K25" s="86"/>
      <c r="L25" s="86"/>
      <c r="M25" s="86" t="s">
        <v>72</v>
      </c>
      <c r="N25" s="86"/>
      <c r="O25" s="87"/>
      <c r="P25" s="87"/>
    </row>
    <row r="26" spans="1:17" ht="14.4">
      <c r="A26" s="86"/>
      <c r="B26" s="86"/>
      <c r="C26" s="116" t="s">
        <v>47</v>
      </c>
      <c r="D26" s="117">
        <f>VLOOKUP($D$10,'Latest Month NST'!$E$4:$AA$70,16,FALSE)</f>
        <v>0.6</v>
      </c>
      <c r="E26" s="136">
        <f>VLOOKUP($D$10,'Previous Month NST'!$D$4:$Y$76,16)</f>
        <v>0.62361111111111112</v>
      </c>
      <c r="F26" s="136">
        <f>VLOOKUP($D$10,'13 WKS NST'!$D$3:$Y$79,16)</f>
        <v>0.61875000000000002</v>
      </c>
      <c r="G26" s="107"/>
      <c r="H26" s="118">
        <f>VLOOKUP($D$9,'Latest Month MGR'!$D$4:$W$8,16,FALSE)</f>
        <v>0.94027777777777777</v>
      </c>
      <c r="I26" s="115" t="str">
        <f>IF(Table10[[#This Row],[Previous Month]]&lt;=Table10[[#This Row],[Latest Month ]],"Going Well","Focus Area")</f>
        <v>Focus Area</v>
      </c>
      <c r="J26" s="107"/>
      <c r="K26" s="86"/>
      <c r="L26" s="86"/>
      <c r="M26" s="86" t="s">
        <v>73</v>
      </c>
      <c r="N26" s="86"/>
      <c r="O26" s="87"/>
      <c r="P26" s="87"/>
    </row>
    <row r="27" spans="1:17" ht="14.4">
      <c r="A27" s="86"/>
      <c r="B27" s="86"/>
      <c r="C27" s="116" t="s">
        <v>49</v>
      </c>
      <c r="D27" s="124">
        <f>VLOOKUP($D$10,'Latest Month NST'!$E$4:$AA$70,17,FALSE)</f>
        <v>94.07</v>
      </c>
      <c r="E27" s="136">
        <f>VLOOKUP($D$10,'Previous Month NST'!$D$4:$Y$76,17)</f>
        <v>108.78</v>
      </c>
      <c r="F27" s="136">
        <f>VLOOKUP($D$10,'13 WKS NST'!$D$3:$Y$79,17)</f>
        <v>242.03</v>
      </c>
      <c r="G27" s="107"/>
      <c r="H27" s="118">
        <f>VLOOKUP($D$9,'Latest Month MGR'!$D$4:$W$8,17,FALSE)</f>
        <v>2596.2399999999998</v>
      </c>
      <c r="I27" s="109" t="str">
        <f>IF(Table10[[#This Row],[Previous Month]]&gt;=Table10[[#This Row],[Latest Month ]],"Going Well","Focus Area")</f>
        <v>Going Well</v>
      </c>
      <c r="J27" s="107"/>
      <c r="K27" s="86"/>
      <c r="L27" s="86"/>
      <c r="M27" s="86" t="s">
        <v>74</v>
      </c>
      <c r="N27" s="86"/>
      <c r="O27" s="87"/>
      <c r="P27" s="87"/>
    </row>
    <row r="28" spans="1:17" ht="14.4">
      <c r="A28" s="86"/>
      <c r="B28" s="86"/>
      <c r="C28" s="113" t="s">
        <v>51</v>
      </c>
      <c r="D28" s="110">
        <f>VLOOKUP($D$10,'Latest Month NST'!$E$4:$AA$70,18,FALSE)</f>
        <v>0.68289999999999995</v>
      </c>
      <c r="E28" s="134">
        <f>VLOOKUP($D$10,'Previous Month NST'!$D$4:$Y$76,18)</f>
        <v>0.91410000000000002</v>
      </c>
      <c r="F28" s="134">
        <f>VLOOKUP($D$10,'13 WKS NST'!$D$3:$Y$79,18)</f>
        <v>0.70509999999999995</v>
      </c>
      <c r="G28" s="107"/>
      <c r="H28" s="114">
        <f>VLOOKUP($D$9,'Latest Month MGR'!$D$4:$W$8,18,FALSE)</f>
        <v>0.69089999999999996</v>
      </c>
      <c r="I28" s="109" t="str">
        <f>IF(Table10[[#This Row],[Previous Month]]&gt;=Table10[[#This Row],[Latest Month ]],"Going Well","Focus Area")</f>
        <v>Going Well</v>
      </c>
      <c r="J28" s="107"/>
      <c r="K28" s="86"/>
      <c r="L28" s="86"/>
      <c r="M28" s="86"/>
      <c r="N28" s="86"/>
      <c r="O28" s="87"/>
      <c r="P28" s="87"/>
    </row>
    <row r="29" spans="1:17" ht="14.4">
      <c r="A29" s="86"/>
      <c r="B29" s="86"/>
      <c r="C29" s="106" t="s">
        <v>53</v>
      </c>
      <c r="D29" s="107">
        <f>VLOOKUP($D$10,'Latest Month NST'!$E$4:$AA$70,19,FALSE)</f>
        <v>3.75</v>
      </c>
      <c r="E29" s="133">
        <f>VLOOKUP($D$10,'Previous Month NST'!$D$4:$Y$76,19)</f>
        <v>0</v>
      </c>
      <c r="F29" s="133">
        <f>VLOOKUP($D$10,'13 WKS NST'!$D$3:$Y$79,19)</f>
        <v>3.75</v>
      </c>
      <c r="G29" s="107"/>
      <c r="H29" s="108">
        <f>VLOOKUP($D$9,'Latest Month MGR'!$D$4:$W$8,19,FALSE)</f>
        <v>451.72</v>
      </c>
      <c r="I29" s="109" t="str">
        <f>IF(Table10[[#This Row],[Previous Month]]&gt;=Table10[[#This Row],[Latest Month ]],"Going Well","Focus Area")</f>
        <v>Focus Area</v>
      </c>
      <c r="J29" s="107"/>
      <c r="K29" s="86"/>
      <c r="L29" s="86"/>
      <c r="M29" s="86"/>
      <c r="N29" s="86"/>
      <c r="O29" s="87"/>
      <c r="P29" s="87"/>
    </row>
    <row r="30" spans="1:17" ht="14.4">
      <c r="A30" s="86"/>
      <c r="B30" s="86"/>
      <c r="C30" s="106" t="s">
        <v>55</v>
      </c>
      <c r="D30" s="107">
        <f>VLOOKUP($D$10,'Latest Month NST'!$E$4:$AA$70,20,FALSE)</f>
        <v>0</v>
      </c>
      <c r="E30" s="133">
        <f>VLOOKUP($D$10,'Previous Month NST'!$D$4:$Y$76,20)</f>
        <v>0</v>
      </c>
      <c r="F30" s="133">
        <f>VLOOKUP($D$10,'13 WKS NST'!$D$3:$Y$79,20)</f>
        <v>0</v>
      </c>
      <c r="G30" s="107"/>
      <c r="H30" s="108">
        <f>VLOOKUP($D$9,'Latest Month MGR'!$D$4:$W$8,20,FALSE)</f>
        <v>60.5</v>
      </c>
      <c r="I30" s="109" t="str">
        <f>IF(Table10[[#This Row],[Previous Month]]&gt;=Table10[[#This Row],[Latest Month ]],"Going Well","Focus Area")</f>
        <v>Going Well</v>
      </c>
      <c r="J30" s="107"/>
      <c r="K30" s="86"/>
      <c r="L30" s="86"/>
      <c r="M30" s="86"/>
      <c r="N30" s="86"/>
      <c r="O30" s="86"/>
      <c r="P30" s="87"/>
      <c r="Q30" s="87"/>
    </row>
    <row r="31" spans="1:17" ht="14.4">
      <c r="A31" s="86"/>
      <c r="B31" s="86"/>
      <c r="C31" s="106" t="s">
        <v>57</v>
      </c>
      <c r="D31" s="107">
        <f>VLOOKUP($D$10,'Latest Month NST'!$E$4:$AA$70,21,FALSE)</f>
        <v>144.5</v>
      </c>
      <c r="E31" s="133">
        <f>VLOOKUP($D$10,'Previous Month NST'!$D$4:$Y$76,21)</f>
        <v>153</v>
      </c>
      <c r="F31" s="133">
        <f>VLOOKUP($D$10,'13 WKS NST'!$D$3:$Y$79,21)</f>
        <v>490</v>
      </c>
      <c r="G31" s="107"/>
      <c r="H31" s="108">
        <f>VLOOKUP($D$9,'Latest Month MGR'!$D$4:$Z$8,21,FALSE)</f>
        <v>4101.2</v>
      </c>
      <c r="I31" s="109" t="str">
        <f>IF(Table10[[#This Row],[Previous Month]]&gt;=Table10[[#This Row],[Latest Month ]],"Going Well","Focus Area")</f>
        <v>Going Well</v>
      </c>
      <c r="J31" s="107"/>
      <c r="K31" s="86"/>
      <c r="L31" s="86"/>
      <c r="M31" s="86"/>
      <c r="N31" s="86"/>
      <c r="O31" s="86"/>
    </row>
    <row r="32" spans="1:17" ht="14.4">
      <c r="A32" s="86"/>
      <c r="B32" s="86"/>
      <c r="C32" s="106" t="s">
        <v>59</v>
      </c>
      <c r="D32" s="119">
        <f>VLOOKUP($D$10,'Latest Month NST'!$E$4:$AA$72,22,FALSE)</f>
        <v>10.5</v>
      </c>
      <c r="E32" s="137">
        <f>VLOOKUP($D$10,'Previous Month NST'!$D$4:$Y$76,22)</f>
        <v>0</v>
      </c>
      <c r="F32" s="137">
        <f>VLOOKUP($D$10,'13 WKS NST'!$D$3:$Y$79,22)</f>
        <v>68</v>
      </c>
      <c r="G32" s="107"/>
      <c r="H32" s="121">
        <f>VLOOKUP($D$9,'Latest Month MGR'!$D$4:$Z$8,22,FALSE)</f>
        <v>264.75</v>
      </c>
      <c r="I32" s="122" t="str">
        <f>IF(Table10[[#This Row],[Previous Month]]&gt;=Table10[[#This Row],[Latest Month ]],"Going Well","Focus Area")</f>
        <v>Focus Area</v>
      </c>
      <c r="J32" s="107"/>
      <c r="K32" s="86"/>
      <c r="L32" s="86"/>
      <c r="M32" s="86"/>
      <c r="N32" s="86"/>
      <c r="O32" s="86"/>
    </row>
    <row r="33" spans="1:18" ht="12.75" customHeight="1">
      <c r="A33" s="86"/>
      <c r="B33" s="86"/>
      <c r="C33" s="123" t="s">
        <v>61</v>
      </c>
      <c r="D33" s="119">
        <f>VLOOKUP($D$10,'Latest Month NST'!$E$4:$AA$72,23,FALSE)</f>
        <v>0</v>
      </c>
      <c r="E33" s="137">
        <f>VLOOKUP($D$10,'Previous Month NST'!$D$4:$Z$76,23)</f>
        <v>34</v>
      </c>
      <c r="F33" s="120">
        <f>VLOOKUP($D$10,'13 WKS NST'!$D$3:$Z$76,23)</f>
        <v>82.5</v>
      </c>
      <c r="G33" s="107"/>
      <c r="H33" s="121">
        <f>VLOOKUP($D$9,'Latest Month MGR'!$D$4:$Z$8,23,FALSE)</f>
        <v>469.75</v>
      </c>
      <c r="I33" s="122" t="str">
        <f>IF(Table10[[#This Row],[Previous Month]]&gt;=Table10[[#This Row],[Latest Month ]],"Going Well","Focus Area")</f>
        <v>Going Well</v>
      </c>
      <c r="J33" s="119"/>
      <c r="K33" s="86"/>
      <c r="L33" s="86"/>
      <c r="M33" s="86"/>
      <c r="N33" s="86"/>
      <c r="O33" s="86"/>
      <c r="P33" s="86"/>
      <c r="Q33" s="86"/>
      <c r="R33" s="86"/>
    </row>
    <row r="34" spans="1:18">
      <c r="D34" s="90"/>
    </row>
    <row r="35" spans="1:18">
      <c r="D35" s="90"/>
    </row>
    <row r="36" spans="1:18">
      <c r="D36" s="90"/>
    </row>
    <row r="37" spans="1:18">
      <c r="D37" s="90"/>
    </row>
    <row r="38" spans="1:18">
      <c r="D38" s="90"/>
    </row>
    <row r="39" spans="1:18">
      <c r="D39" s="90"/>
    </row>
    <row r="40" spans="1:18">
      <c r="D40" s="90"/>
    </row>
    <row r="41" spans="1:18">
      <c r="D41" s="90"/>
    </row>
    <row r="42" spans="1:18">
      <c r="D42" s="90"/>
    </row>
    <row r="43" spans="1:18">
      <c r="D43" s="90"/>
    </row>
    <row r="44" spans="1:18">
      <c r="D44" s="90"/>
    </row>
    <row r="45" spans="1:18">
      <c r="D45" s="90"/>
    </row>
    <row r="46" spans="1:18">
      <c r="D46" s="90"/>
    </row>
    <row r="47" spans="1:18">
      <c r="D47" s="90"/>
    </row>
    <row r="48" spans="1:18">
      <c r="D48" s="90"/>
    </row>
    <row r="49" spans="4:4">
      <c r="D49" s="90"/>
    </row>
    <row r="50" spans="4:4">
      <c r="D50" s="90"/>
    </row>
    <row r="51" spans="4:4">
      <c r="D51" s="90"/>
    </row>
    <row r="52" spans="4:4">
      <c r="D52" s="90"/>
    </row>
    <row r="53" spans="4:4">
      <c r="D53" s="90"/>
    </row>
    <row r="54" spans="4:4">
      <c r="D54" s="90"/>
    </row>
    <row r="55" spans="4:4">
      <c r="D55" s="90"/>
    </row>
    <row r="56" spans="4:4">
      <c r="D56" s="90"/>
    </row>
    <row r="57" spans="4:4">
      <c r="D57" s="90"/>
    </row>
    <row r="58" spans="4:4">
      <c r="D58" s="90"/>
    </row>
    <row r="59" spans="4:4">
      <c r="D59" s="90"/>
    </row>
    <row r="60" spans="4:4">
      <c r="D60" s="90"/>
    </row>
    <row r="61" spans="4:4">
      <c r="D61" s="90"/>
    </row>
    <row r="62" spans="4:4">
      <c r="D62" s="90"/>
    </row>
    <row r="63" spans="4:4">
      <c r="D63" s="90"/>
    </row>
    <row r="64" spans="4:4">
      <c r="D64" s="90"/>
    </row>
    <row r="65" spans="3:4">
      <c r="D65" s="90"/>
    </row>
    <row r="66" spans="3:4">
      <c r="D66" s="90"/>
    </row>
    <row r="67" spans="3:4">
      <c r="D67" s="90"/>
    </row>
    <row r="68" spans="3:4">
      <c r="D68" s="90"/>
    </row>
    <row r="69" spans="3:4">
      <c r="D69" s="90"/>
    </row>
    <row r="70" spans="3:4">
      <c r="D70" s="90"/>
    </row>
    <row r="71" spans="3:4">
      <c r="D71" s="90"/>
    </row>
    <row r="74" spans="3:4">
      <c r="C74" s="89" t="s">
        <v>75</v>
      </c>
    </row>
    <row r="75" spans="3:4">
      <c r="C75" s="88" t="s">
        <v>76</v>
      </c>
    </row>
    <row r="76" spans="3:4">
      <c r="C76" s="88" t="s">
        <v>77</v>
      </c>
    </row>
    <row r="77" spans="3:4">
      <c r="C77" s="88" t="s">
        <v>78</v>
      </c>
    </row>
    <row r="78" spans="3:4">
      <c r="C78" s="88" t="s">
        <v>79</v>
      </c>
    </row>
  </sheetData>
  <phoneticPr fontId="21" type="noConversion"/>
  <conditionalFormatting sqref="C13">
    <cfRule type="colorScale" priority="9">
      <colorScale>
        <cfvo type="min"/>
        <cfvo type="percentile" val="50"/>
        <cfvo type="max"/>
        <color rgb="FFF8696B"/>
        <color rgb="FFFCFCFF"/>
        <color rgb="FF63BE7B"/>
      </colorScale>
    </cfRule>
  </conditionalFormatting>
  <conditionalFormatting sqref="C15:C16">
    <cfRule type="colorScale" priority="19">
      <colorScale>
        <cfvo type="min"/>
        <cfvo type="percentile" val="50"/>
        <cfvo type="max"/>
        <color rgb="FFF8696B"/>
        <color rgb="FFFCFCFF"/>
        <color rgb="FF63BE7B"/>
      </colorScale>
    </cfRule>
  </conditionalFormatting>
  <conditionalFormatting sqref="C16">
    <cfRule type="colorScale" priority="18">
      <colorScale>
        <cfvo type="min"/>
        <cfvo type="percentile" val="50"/>
        <cfvo type="max"/>
        <color rgb="FFF8696B"/>
        <color rgb="FFFCFCFF"/>
        <color rgb="FF63BE7B"/>
      </colorScale>
    </cfRule>
  </conditionalFormatting>
  <conditionalFormatting sqref="C17">
    <cfRule type="colorScale" priority="4">
      <colorScale>
        <cfvo type="min"/>
        <cfvo type="percentile" val="50"/>
        <cfvo type="max"/>
        <color rgb="FFF8696B"/>
        <color rgb="FFFCFCFF"/>
        <color rgb="FF63BE7B"/>
      </colorScale>
    </cfRule>
    <cfRule type="colorScale" priority="17">
      <colorScale>
        <cfvo type="min"/>
        <cfvo type="percentile" val="50"/>
        <cfvo type="max"/>
        <color rgb="FF63BE7B"/>
        <color rgb="FFFCFCFF"/>
        <color rgb="FFF8696B"/>
      </colorScale>
    </cfRule>
  </conditionalFormatting>
  <conditionalFormatting sqref="C18">
    <cfRule type="colorScale" priority="3">
      <colorScale>
        <cfvo type="min"/>
        <cfvo type="percentile" val="50"/>
        <cfvo type="max"/>
        <color rgb="FFF8696B"/>
        <color rgb="FFFCFCFF"/>
        <color rgb="FF63BE7B"/>
      </colorScale>
    </cfRule>
    <cfRule type="colorScale" priority="16">
      <colorScale>
        <cfvo type="min"/>
        <cfvo type="percentile" val="50"/>
        <cfvo type="max"/>
        <color rgb="FFF8696B"/>
        <color rgb="FFFCFCFF"/>
        <color rgb="FF63BE7B"/>
      </colorScale>
    </cfRule>
  </conditionalFormatting>
  <conditionalFormatting sqref="C19">
    <cfRule type="colorScale" priority="2">
      <colorScale>
        <cfvo type="min"/>
        <cfvo type="percentile" val="50"/>
        <cfvo type="max"/>
        <color rgb="FF63BE7B"/>
        <color rgb="FFFCFCFF"/>
        <color rgb="FFF8696B"/>
      </colorScale>
    </cfRule>
    <cfRule type="colorScale" priority="15">
      <colorScale>
        <cfvo type="min"/>
        <cfvo type="percentile" val="50"/>
        <cfvo type="max"/>
        <color rgb="FFF8696B"/>
        <color rgb="FFFCFCFF"/>
        <color rgb="FF63BE7B"/>
      </colorScale>
    </cfRule>
  </conditionalFormatting>
  <conditionalFormatting sqref="C20">
    <cfRule type="colorScale" priority="1">
      <colorScale>
        <cfvo type="min"/>
        <cfvo type="percentile" val="50"/>
        <cfvo type="max"/>
        <color rgb="FF63BE7B"/>
        <color rgb="FFFCFCFF"/>
        <color rgb="FFF8696B"/>
      </colorScale>
    </cfRule>
    <cfRule type="colorScale" priority="21">
      <colorScale>
        <cfvo type="min"/>
        <cfvo type="percentile" val="50"/>
        <cfvo type="max"/>
        <color rgb="FF63BE7B"/>
        <color rgb="FFFCFCFF"/>
        <color rgb="FFF8696B"/>
      </colorScale>
    </cfRule>
  </conditionalFormatting>
  <conditionalFormatting sqref="C21">
    <cfRule type="colorScale" priority="8">
      <colorScale>
        <cfvo type="min"/>
        <cfvo type="percentile" val="50"/>
        <cfvo type="max"/>
        <color rgb="FF63BE7B"/>
        <color rgb="FFFCFCFF"/>
        <color rgb="FFF8696B"/>
      </colorScale>
    </cfRule>
    <cfRule type="colorScale" priority="22">
      <colorScale>
        <cfvo type="min"/>
        <cfvo type="percentile" val="50"/>
        <cfvo type="max"/>
        <color rgb="FFF8696B"/>
        <color rgb="FFFCFCFF"/>
        <color rgb="FF63BE7B"/>
      </colorScale>
    </cfRule>
  </conditionalFormatting>
  <conditionalFormatting sqref="C22">
    <cfRule type="colorScale" priority="7">
      <colorScale>
        <cfvo type="min"/>
        <cfvo type="percentile" val="50"/>
        <cfvo type="max"/>
        <color rgb="FF63BE7B"/>
        <color rgb="FFFCFCFF"/>
        <color rgb="FFF8696B"/>
      </colorScale>
    </cfRule>
  </conditionalFormatting>
  <conditionalFormatting sqref="C26">
    <cfRule type="colorScale" priority="6">
      <colorScale>
        <cfvo type="min"/>
        <cfvo type="percentile" val="50"/>
        <cfvo type="max"/>
        <color rgb="FF63BE7B"/>
        <color rgb="FFFCFCFF"/>
        <color rgb="FFF8696B"/>
      </colorScale>
    </cfRule>
  </conditionalFormatting>
  <conditionalFormatting sqref="C27">
    <cfRule type="colorScale" priority="14">
      <colorScale>
        <cfvo type="min"/>
        <cfvo type="percentile" val="50"/>
        <cfvo type="max"/>
        <color rgb="FFF8696B"/>
        <color rgb="FFFCFCFF"/>
        <color rgb="FF63BE7B"/>
      </colorScale>
    </cfRule>
  </conditionalFormatting>
  <conditionalFormatting sqref="C28">
    <cfRule type="colorScale" priority="13">
      <colorScale>
        <cfvo type="min"/>
        <cfvo type="percentile" val="50"/>
        <cfvo type="max"/>
        <color rgb="FFF8696B"/>
        <color rgb="FFFCFCFF"/>
        <color rgb="FF63BE7B"/>
      </colorScale>
    </cfRule>
  </conditionalFormatting>
  <conditionalFormatting sqref="C29">
    <cfRule type="colorScale" priority="12">
      <colorScale>
        <cfvo type="min"/>
        <cfvo type="percentile" val="50"/>
        <cfvo type="max"/>
        <color rgb="FF63BE7B"/>
        <color rgb="FFFCFCFF"/>
        <color rgb="FFF8696B"/>
      </colorScale>
    </cfRule>
  </conditionalFormatting>
  <conditionalFormatting sqref="C30">
    <cfRule type="colorScale" priority="11">
      <colorScale>
        <cfvo type="min"/>
        <cfvo type="percentile" val="50"/>
        <cfvo type="max"/>
        <color rgb="FFF8696B"/>
        <color rgb="FFFCFCFF"/>
        <color rgb="FF63BE7B"/>
      </colorScale>
    </cfRule>
  </conditionalFormatting>
  <conditionalFormatting sqref="C31">
    <cfRule type="colorScale" priority="10">
      <colorScale>
        <cfvo type="min"/>
        <cfvo type="percentile" val="50"/>
        <cfvo type="max"/>
        <color rgb="FFF8696B"/>
        <color rgb="FFFCFCFF"/>
        <color rgb="FF63BE7B"/>
      </colorScale>
    </cfRule>
  </conditionalFormatting>
  <conditionalFormatting sqref="C32">
    <cfRule type="colorScale" priority="20">
      <colorScale>
        <cfvo type="min"/>
        <cfvo type="percentile" val="50"/>
        <cfvo type="max"/>
        <color rgb="FFF8696B"/>
        <color rgb="FFFCFCFF"/>
        <color rgb="FF63BE7B"/>
      </colorScale>
    </cfRule>
  </conditionalFormatting>
  <conditionalFormatting sqref="C33">
    <cfRule type="colorScale" priority="5">
      <colorScale>
        <cfvo type="min"/>
        <cfvo type="max"/>
        <color rgb="FFFFEF9C"/>
        <color rgb="FF63BE7B"/>
      </colorScale>
    </cfRule>
  </conditionalFormatting>
  <conditionalFormatting sqref="I13:I33">
    <cfRule type="containsText" dxfId="4" priority="160" operator="containsText" text="fo">
      <formula>NOT(ISERROR(SEARCH("fo",I13)))</formula>
    </cfRule>
    <cfRule type="containsText" dxfId="3" priority="161" operator="containsText" text="Going well">
      <formula>NOT(ISERROR(SEARCH("Going well",I13)))</formula>
    </cfRule>
    <cfRule type="containsText" dxfId="2" priority="162" operator="containsText" text="Focus Area">
      <formula>NOT(ISERROR(SEARCH("Focus Area",I13)))</formula>
    </cfRule>
    <cfRule type="iconSet" priority="163">
      <iconSet iconSet="3Arrows">
        <cfvo type="percent" val="0"/>
        <cfvo type="percent" val="33"/>
        <cfvo type="percent" val="67"/>
      </iconSet>
    </cfRule>
    <cfRule type="cellIs" dxfId="1" priority="164" operator="greaterThan">
      <formula>$F$13&gt;=$D$13</formula>
    </cfRule>
  </conditionalFormatting>
  <conditionalFormatting sqref="I21:I33">
    <cfRule type="containsText" dxfId="0" priority="63" operator="containsText" text="Going Well">
      <formula>NOT(ISERROR(SEARCH("Going Well",I21)))</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CE1D1B8F-BDF1-4ECB-86A2-A871F54660E3}">
          <x14:formula1>
            <xm:f>'Previous Month NST'!$D$4:$D$70</xm:f>
          </x14:formula1>
          <xm:sqref>D10</xm:sqref>
        </x14:dataValidation>
        <x14:dataValidation type="list" allowBlank="1" showInputMessage="1" showErrorMessage="1" xr:uid="{7B55DDD8-0875-44A5-8103-8DE127B9BB00}">
          <x14:formula1>
            <xm:f>'13 WKS MGR'!$D$4:$D$8</xm:f>
          </x14:formula1>
          <xm:sqref>D9</xm:sqref>
        </x14:dataValidation>
      </x14:dataValidations>
    </ext>
    <ext xmlns:x14="http://schemas.microsoft.com/office/spreadsheetml/2009/9/main" uri="{05C60535-1F16-4fd2-B633-F4F36F0B64E0}">
      <x14:sparklineGroups xmlns:xm="http://schemas.microsoft.com/office/excel/2006/main">
        <x14:sparklineGroup displayEmptyCellsAs="gap" markers="1" first="1" xr2:uid="{F0455715-9795-47BC-8C7B-1437E02AB72F}">
          <x14:colorSeries rgb="FF009FDF"/>
          <x14:colorNegative rgb="FFD00000"/>
          <x14:colorAxis rgb="FF000000"/>
          <x14:colorMarkers rgb="FFD00000"/>
          <x14:colorFirst rgb="FFD00000"/>
          <x14:colorLast rgb="FFD00000"/>
          <x14:colorHigh rgb="FFD00000"/>
          <x14:colorLow rgb="FFD00000"/>
          <x14:sparklines>
            <x14:sparkline>
              <xm:f>Scorecard!D13:F13</xm:f>
              <xm:sqref>G13</xm:sqref>
            </x14:sparkline>
            <x14:sparkline>
              <xm:f>Scorecard!D14:F14</xm:f>
              <xm:sqref>G14</xm:sqref>
            </x14:sparkline>
            <x14:sparkline>
              <xm:f>Scorecard!D15:F15</xm:f>
              <xm:sqref>G15</xm:sqref>
            </x14:sparkline>
            <x14:sparkline>
              <xm:f>Scorecard!D16:F16</xm:f>
              <xm:sqref>G16</xm:sqref>
            </x14:sparkline>
            <x14:sparkline>
              <xm:f>Scorecard!D17:F17</xm:f>
              <xm:sqref>G17</xm:sqref>
            </x14:sparkline>
            <x14:sparkline>
              <xm:f>Scorecard!D18:F18</xm:f>
              <xm:sqref>G18</xm:sqref>
            </x14:sparkline>
            <x14:sparkline>
              <xm:f>Scorecard!D19:F19</xm:f>
              <xm:sqref>G19</xm:sqref>
            </x14:sparkline>
            <x14:sparkline>
              <xm:f>Scorecard!D20:F20</xm:f>
              <xm:sqref>G20</xm:sqref>
            </x14:sparkline>
            <x14:sparkline>
              <xm:f>Scorecard!D21:F21</xm:f>
              <xm:sqref>G21</xm:sqref>
            </x14:sparkline>
            <x14:sparkline>
              <xm:f>Scorecard!D22:F22</xm:f>
              <xm:sqref>G22</xm:sqref>
            </x14:sparkline>
            <x14:sparkline>
              <xm:f>Scorecard!D23:F23</xm:f>
              <xm:sqref>G23</xm:sqref>
            </x14:sparkline>
            <x14:sparkline>
              <xm:f>Scorecard!D24:F24</xm:f>
              <xm:sqref>G24</xm:sqref>
            </x14:sparkline>
            <x14:sparkline>
              <xm:f>Scorecard!D25:F25</xm:f>
              <xm:sqref>G25</xm:sqref>
            </x14:sparkline>
            <x14:sparkline>
              <xm:f>Scorecard!D26:F26</xm:f>
              <xm:sqref>G26</xm:sqref>
            </x14:sparkline>
            <x14:sparkline>
              <xm:f>Scorecard!D27:F27</xm:f>
              <xm:sqref>G27</xm:sqref>
            </x14:sparkline>
            <x14:sparkline>
              <xm:f>Scorecard!D28:F28</xm:f>
              <xm:sqref>G28</xm:sqref>
            </x14:sparkline>
            <x14:sparkline>
              <xm:f>Scorecard!D29:F29</xm:f>
              <xm:sqref>G29</xm:sqref>
            </x14:sparkline>
            <x14:sparkline>
              <xm:f>Scorecard!D30:F30</xm:f>
              <xm:sqref>G30</xm:sqref>
            </x14:sparkline>
            <x14:sparkline>
              <xm:f>Scorecard!D31:F31</xm:f>
              <xm:sqref>G31</xm:sqref>
            </x14:sparkline>
            <x14:sparkline>
              <xm:f>Scorecard!D32:F32</xm:f>
              <xm:sqref>G32</xm:sqref>
            </x14:sparkline>
            <x14:sparkline>
              <xm:f>Scorecard!D33:F33</xm:f>
              <xm:sqref>G33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9D0A6-D3A1-4183-A0B2-F30E13658713}">
  <sheetPr codeName="Sheet4">
    <tabColor theme="0" tint="-0.34998626667073579"/>
  </sheetPr>
  <dimension ref="A1:Z76"/>
  <sheetViews>
    <sheetView showGridLines="0" zoomScaleNormal="90" workbookViewId="0">
      <selection activeCell="J4" sqref="J4:J76"/>
    </sheetView>
  </sheetViews>
  <sheetFormatPr defaultRowHeight="14.4"/>
  <cols>
    <col min="1" max="1" width="21.109375" customWidth="1"/>
    <col min="2" max="2" width="12.6640625" customWidth="1"/>
    <col min="3" max="3" width="0.109375" customWidth="1"/>
    <col min="4" max="4" width="35.6640625" customWidth="1"/>
    <col min="5" max="5" width="27.5546875" customWidth="1"/>
    <col min="6" max="6" width="23.6640625" customWidth="1"/>
    <col min="7" max="7" width="14.33203125" customWidth="1"/>
    <col min="8" max="8" width="11.5546875" customWidth="1"/>
    <col min="9" max="9" width="14.44140625" style="25" customWidth="1"/>
    <col min="10" max="10" width="11.33203125" customWidth="1"/>
    <col min="11" max="11" width="9.109375" style="20" customWidth="1"/>
    <col min="12" max="12" width="8.88671875" style="25"/>
    <col min="13" max="13" width="10.88671875" style="20" customWidth="1"/>
    <col min="14" max="14" width="10.44140625" style="25" customWidth="1"/>
    <col min="15" max="15" width="12.5546875" style="20" customWidth="1"/>
    <col min="16" max="16" width="8.5546875" customWidth="1"/>
    <col min="17" max="17" width="7.33203125" customWidth="1"/>
    <col min="18" max="18" width="11.33203125" customWidth="1"/>
    <col min="19" max="19" width="9.44140625" customWidth="1"/>
    <col min="20" max="20" width="9.6640625" style="21" customWidth="1"/>
    <col min="21" max="21" width="11.109375" style="25" customWidth="1"/>
    <col min="22" max="22" width="10.6640625" customWidth="1"/>
    <col min="23" max="23" width="14" customWidth="1"/>
  </cols>
  <sheetData>
    <row r="1" spans="1:26" s="27" customFormat="1" ht="51" customHeight="1">
      <c r="A1" s="29" t="s">
        <v>80</v>
      </c>
      <c r="I1" s="28"/>
      <c r="K1" s="53"/>
      <c r="L1" s="28"/>
      <c r="M1" s="53"/>
      <c r="N1" s="28"/>
      <c r="O1" s="53"/>
      <c r="T1" s="56"/>
      <c r="U1" s="28"/>
    </row>
    <row r="3" spans="1:26" ht="15.6" customHeight="1">
      <c r="B3" s="61" t="s">
        <v>13</v>
      </c>
      <c r="C3" s="61" t="s">
        <v>15</v>
      </c>
      <c r="D3" s="61" t="s">
        <v>17</v>
      </c>
      <c r="E3" s="61" t="s">
        <v>19</v>
      </c>
      <c r="F3" s="61" t="s">
        <v>21</v>
      </c>
      <c r="G3" s="61" t="s">
        <v>23</v>
      </c>
      <c r="H3" s="62" t="s">
        <v>25</v>
      </c>
      <c r="I3" s="63" t="s">
        <v>27</v>
      </c>
      <c r="J3" s="62" t="s">
        <v>29</v>
      </c>
      <c r="K3" s="62" t="s">
        <v>31</v>
      </c>
      <c r="L3" s="63" t="s">
        <v>33</v>
      </c>
      <c r="M3" s="62" t="s">
        <v>35</v>
      </c>
      <c r="N3" s="63" t="s">
        <v>37</v>
      </c>
      <c r="O3" s="62" t="s">
        <v>39</v>
      </c>
      <c r="P3" s="64" t="s">
        <v>41</v>
      </c>
      <c r="Q3" s="64" t="s">
        <v>43</v>
      </c>
      <c r="R3" s="64" t="s">
        <v>45</v>
      </c>
      <c r="S3" s="64" t="s">
        <v>47</v>
      </c>
      <c r="T3" s="64" t="s">
        <v>49</v>
      </c>
      <c r="U3" s="63" t="s">
        <v>51</v>
      </c>
      <c r="V3" s="61" t="s">
        <v>53</v>
      </c>
      <c r="W3" s="61" t="s">
        <v>55</v>
      </c>
      <c r="X3" s="61" t="s">
        <v>57</v>
      </c>
      <c r="Y3" s="61" t="s">
        <v>59</v>
      </c>
      <c r="Z3" s="65" t="s">
        <v>61</v>
      </c>
    </row>
    <row r="4" spans="1:26">
      <c r="B4">
        <v>12008907</v>
      </c>
      <c r="C4" t="s">
        <v>81</v>
      </c>
      <c r="D4" t="s">
        <v>82</v>
      </c>
      <c r="E4" t="s">
        <v>83</v>
      </c>
      <c r="F4">
        <v>1.93</v>
      </c>
      <c r="G4" s="20">
        <v>0.8488</v>
      </c>
      <c r="H4" s="25">
        <v>196.5</v>
      </c>
      <c r="I4" s="49">
        <v>0.94030000000000002</v>
      </c>
      <c r="J4">
        <v>45</v>
      </c>
      <c r="K4" s="20">
        <v>0.97829999999999995</v>
      </c>
      <c r="L4" s="25">
        <v>1</v>
      </c>
      <c r="M4" s="20">
        <v>2.1700000000000001E-2</v>
      </c>
      <c r="N4" s="25">
        <v>14</v>
      </c>
      <c r="O4" s="20">
        <v>0.23730000000000001</v>
      </c>
      <c r="P4" s="21">
        <v>0.4375</v>
      </c>
      <c r="Q4" s="21">
        <v>0.54861111111111105</v>
      </c>
      <c r="R4" s="21">
        <v>0.56458333333333333</v>
      </c>
      <c r="S4" s="21">
        <v>0.68472222222222223</v>
      </c>
      <c r="T4" s="57">
        <v>151.30000000000001</v>
      </c>
      <c r="U4" s="20">
        <v>0.77</v>
      </c>
      <c r="V4">
        <v>56</v>
      </c>
      <c r="W4">
        <v>5.5</v>
      </c>
      <c r="X4">
        <v>172</v>
      </c>
      <c r="Y4">
        <v>7</v>
      </c>
      <c r="Z4">
        <v>19</v>
      </c>
    </row>
    <row r="5" spans="1:26">
      <c r="B5">
        <v>12001173</v>
      </c>
      <c r="C5" t="s">
        <v>81</v>
      </c>
      <c r="D5" t="s">
        <v>84</v>
      </c>
      <c r="E5" t="s">
        <v>64</v>
      </c>
      <c r="F5">
        <v>2.2999999999999998</v>
      </c>
      <c r="G5" s="20">
        <v>0.84260000000000002</v>
      </c>
      <c r="H5" s="25">
        <v>136.5</v>
      </c>
      <c r="I5" s="49">
        <v>0.76319999999999999</v>
      </c>
      <c r="J5">
        <v>38</v>
      </c>
      <c r="K5" s="20">
        <v>1</v>
      </c>
      <c r="L5" s="25">
        <v>0</v>
      </c>
      <c r="M5" s="20">
        <v>0</v>
      </c>
      <c r="N5" s="25">
        <v>4</v>
      </c>
      <c r="O5" s="20">
        <v>9.5200000000000007E-2</v>
      </c>
      <c r="P5" s="21">
        <v>0.36736111111111108</v>
      </c>
      <c r="Q5" s="21">
        <v>0.41111111111111115</v>
      </c>
      <c r="R5" s="21">
        <v>0.68402777777777779</v>
      </c>
      <c r="S5" s="21">
        <v>0.69513888888888886</v>
      </c>
      <c r="T5" s="57">
        <v>104.38</v>
      </c>
      <c r="U5" s="20">
        <v>0.76470000000000005</v>
      </c>
      <c r="V5">
        <v>0</v>
      </c>
      <c r="W5">
        <v>0</v>
      </c>
      <c r="X5">
        <v>162</v>
      </c>
      <c r="Y5">
        <v>0</v>
      </c>
      <c r="Z5">
        <v>25.5</v>
      </c>
    </row>
    <row r="6" spans="1:26">
      <c r="B6">
        <v>12012064</v>
      </c>
      <c r="C6" t="s">
        <v>81</v>
      </c>
      <c r="D6" t="s">
        <v>85</v>
      </c>
      <c r="E6" t="s">
        <v>64</v>
      </c>
      <c r="F6">
        <v>2.91</v>
      </c>
      <c r="G6" s="20">
        <v>0.83240000000000003</v>
      </c>
      <c r="H6" s="25">
        <v>147.5</v>
      </c>
      <c r="I6" s="49">
        <v>0.93810000000000004</v>
      </c>
      <c r="J6">
        <v>50</v>
      </c>
      <c r="K6" s="20">
        <v>0.96150000000000002</v>
      </c>
      <c r="L6" s="25">
        <v>2</v>
      </c>
      <c r="M6" s="20">
        <v>3.85E-2</v>
      </c>
      <c r="N6" s="25">
        <v>3</v>
      </c>
      <c r="O6" s="20">
        <v>5.6599999999999998E-2</v>
      </c>
      <c r="P6" s="21">
        <v>0.44375000000000003</v>
      </c>
      <c r="Q6" s="21">
        <v>0.4548611111111111</v>
      </c>
      <c r="R6" s="21">
        <v>0.61944444444444446</v>
      </c>
      <c r="S6" s="21">
        <v>0.63055555555555554</v>
      </c>
      <c r="T6" s="57">
        <v>80.16</v>
      </c>
      <c r="U6" s="20">
        <v>0.54339999999999999</v>
      </c>
      <c r="V6">
        <v>1</v>
      </c>
      <c r="W6">
        <v>0</v>
      </c>
      <c r="X6">
        <v>176</v>
      </c>
      <c r="Y6">
        <v>4</v>
      </c>
      <c r="Z6">
        <v>25.5</v>
      </c>
    </row>
    <row r="7" spans="1:26">
      <c r="B7">
        <v>12008109</v>
      </c>
      <c r="C7" t="s">
        <v>81</v>
      </c>
      <c r="D7" t="s">
        <v>86</v>
      </c>
      <c r="E7" t="s">
        <v>87</v>
      </c>
      <c r="F7">
        <v>2.54</v>
      </c>
      <c r="G7" s="20">
        <v>0.78680000000000005</v>
      </c>
      <c r="H7" s="25">
        <v>181.75</v>
      </c>
      <c r="I7" s="49">
        <v>1.863</v>
      </c>
      <c r="J7">
        <v>54</v>
      </c>
      <c r="K7" s="20">
        <v>0.96430000000000005</v>
      </c>
      <c r="L7" s="25">
        <v>2</v>
      </c>
      <c r="M7" s="20">
        <v>3.5700000000000003E-2</v>
      </c>
      <c r="N7" s="25">
        <v>2</v>
      </c>
      <c r="O7" s="20">
        <v>3.5700000000000003E-2</v>
      </c>
      <c r="P7" s="21">
        <v>0.44861111111111113</v>
      </c>
      <c r="Q7" s="21">
        <v>0.57708333333333328</v>
      </c>
      <c r="R7" s="21">
        <v>0.5395833333333333</v>
      </c>
      <c r="S7" s="21">
        <v>0.65208333333333335</v>
      </c>
      <c r="T7" s="57">
        <v>73.62</v>
      </c>
      <c r="U7" s="20">
        <v>0.40510000000000002</v>
      </c>
      <c r="V7">
        <v>50.75</v>
      </c>
      <c r="W7">
        <v>0</v>
      </c>
      <c r="X7">
        <v>166.5</v>
      </c>
      <c r="Y7">
        <v>19</v>
      </c>
      <c r="Z7">
        <v>16.5</v>
      </c>
    </row>
    <row r="8" spans="1:26">
      <c r="B8">
        <v>12007820</v>
      </c>
      <c r="C8" t="s">
        <v>81</v>
      </c>
      <c r="D8" t="s">
        <v>88</v>
      </c>
      <c r="E8" t="s">
        <v>89</v>
      </c>
      <c r="F8">
        <v>2.52</v>
      </c>
      <c r="G8" s="20">
        <v>0.8196</v>
      </c>
      <c r="H8" s="25">
        <v>137.75</v>
      </c>
      <c r="I8" s="49">
        <v>0.82330000000000003</v>
      </c>
      <c r="J8">
        <v>42</v>
      </c>
      <c r="K8" s="20">
        <v>1</v>
      </c>
      <c r="L8" s="25">
        <v>0</v>
      </c>
      <c r="M8" s="20">
        <v>0</v>
      </c>
      <c r="N8" s="25">
        <v>11</v>
      </c>
      <c r="O8" s="20">
        <v>0.20749999999999999</v>
      </c>
      <c r="P8" s="21">
        <v>0.38541666666666669</v>
      </c>
      <c r="Q8" s="21">
        <v>0.44722222222222219</v>
      </c>
      <c r="R8" s="21">
        <v>0.4604166666666667</v>
      </c>
      <c r="S8" s="21">
        <v>0.51736111111111105</v>
      </c>
      <c r="T8" s="57">
        <v>95.7</v>
      </c>
      <c r="U8" s="20">
        <v>0.69469999999999998</v>
      </c>
      <c r="V8">
        <v>22</v>
      </c>
      <c r="W8">
        <v>3.5</v>
      </c>
      <c r="X8">
        <v>145.5</v>
      </c>
      <c r="Y8">
        <v>5.25</v>
      </c>
      <c r="Z8">
        <v>21</v>
      </c>
    </row>
    <row r="9" spans="1:26">
      <c r="B9">
        <v>12010741</v>
      </c>
      <c r="C9" t="s">
        <v>81</v>
      </c>
      <c r="D9" t="s">
        <v>90</v>
      </c>
      <c r="E9" t="s">
        <v>89</v>
      </c>
      <c r="F9">
        <v>3.95</v>
      </c>
      <c r="G9" s="20">
        <v>0.83050000000000002</v>
      </c>
      <c r="H9" s="25">
        <v>148.25</v>
      </c>
      <c r="I9" s="49">
        <v>0.77049999999999996</v>
      </c>
      <c r="J9">
        <v>66</v>
      </c>
      <c r="K9" s="20">
        <v>0.92959999999999998</v>
      </c>
      <c r="L9" s="25">
        <v>5</v>
      </c>
      <c r="M9" s="20">
        <v>7.0400000000000004E-2</v>
      </c>
      <c r="N9" s="25">
        <v>9</v>
      </c>
      <c r="O9" s="20">
        <v>0.12</v>
      </c>
      <c r="P9" s="21">
        <v>0.30833333333333335</v>
      </c>
      <c r="Q9" s="21">
        <v>0.39027777777777778</v>
      </c>
      <c r="R9" s="21">
        <v>0.6166666666666667</v>
      </c>
      <c r="S9" s="21">
        <v>0.62291666666666667</v>
      </c>
      <c r="T9" s="57">
        <v>139.65</v>
      </c>
      <c r="U9" s="20">
        <v>0.94199999999999995</v>
      </c>
      <c r="V9">
        <v>0</v>
      </c>
      <c r="W9">
        <v>0</v>
      </c>
      <c r="X9">
        <v>178.5</v>
      </c>
      <c r="Y9">
        <v>28.25</v>
      </c>
      <c r="Z9">
        <v>2</v>
      </c>
    </row>
    <row r="10" spans="1:26">
      <c r="B10">
        <v>12009346</v>
      </c>
      <c r="C10" t="s">
        <v>81</v>
      </c>
      <c r="D10" t="s">
        <v>91</v>
      </c>
      <c r="E10" t="s">
        <v>92</v>
      </c>
      <c r="F10">
        <v>2.72</v>
      </c>
      <c r="G10" s="20">
        <v>0.87939999999999996</v>
      </c>
      <c r="H10" s="25">
        <v>300.25</v>
      </c>
      <c r="I10" s="49">
        <v>1.2526999999999999</v>
      </c>
      <c r="J10">
        <v>92</v>
      </c>
      <c r="K10" s="20">
        <v>0.92930000000000001</v>
      </c>
      <c r="L10" s="25">
        <v>7</v>
      </c>
      <c r="M10" s="20">
        <v>7.0699999999999999E-2</v>
      </c>
      <c r="N10" s="25">
        <v>28</v>
      </c>
      <c r="O10" s="20">
        <v>0.23330000000000001</v>
      </c>
      <c r="P10" s="21">
        <v>0.1451388888888889</v>
      </c>
      <c r="Q10" s="21">
        <v>0.33611111111111108</v>
      </c>
      <c r="R10" s="21">
        <v>0.39027777777777778</v>
      </c>
      <c r="S10" s="21">
        <v>0.57361111111111118</v>
      </c>
      <c r="T10" s="57">
        <v>189.84</v>
      </c>
      <c r="U10" s="20">
        <v>0.63229999999999997</v>
      </c>
      <c r="V10">
        <v>97</v>
      </c>
      <c r="W10">
        <v>1</v>
      </c>
      <c r="X10">
        <v>232.25</v>
      </c>
      <c r="Y10">
        <v>7.5</v>
      </c>
      <c r="Z10">
        <v>20.5</v>
      </c>
    </row>
    <row r="11" spans="1:26">
      <c r="B11">
        <v>10338012</v>
      </c>
      <c r="C11" t="s">
        <v>81</v>
      </c>
      <c r="D11" t="s">
        <v>93</v>
      </c>
      <c r="E11" t="s">
        <v>92</v>
      </c>
      <c r="F11">
        <v>3.26</v>
      </c>
      <c r="G11" s="20">
        <v>0.77780000000000005</v>
      </c>
      <c r="H11" s="25">
        <v>119</v>
      </c>
      <c r="I11" s="49">
        <v>1.0501</v>
      </c>
      <c r="J11">
        <v>40</v>
      </c>
      <c r="K11" s="20">
        <v>0.85109999999999997</v>
      </c>
      <c r="L11" s="25">
        <v>7</v>
      </c>
      <c r="M11" s="20">
        <v>0.1489</v>
      </c>
      <c r="N11" s="25">
        <v>30</v>
      </c>
      <c r="O11" s="20">
        <v>0.42859999999999998</v>
      </c>
      <c r="P11" s="21">
        <v>0.42777777777777781</v>
      </c>
      <c r="Q11" s="21">
        <v>0.49791666666666662</v>
      </c>
      <c r="R11" s="21">
        <v>0.58819444444444446</v>
      </c>
      <c r="S11" s="21">
        <v>0.62361111111111112</v>
      </c>
      <c r="T11" s="57">
        <v>108.78</v>
      </c>
      <c r="U11" s="20">
        <v>0.91410000000000002</v>
      </c>
      <c r="V11">
        <v>0</v>
      </c>
      <c r="W11">
        <v>0</v>
      </c>
      <c r="X11">
        <v>153</v>
      </c>
      <c r="Y11">
        <v>0</v>
      </c>
      <c r="Z11">
        <v>34</v>
      </c>
    </row>
    <row r="12" spans="1:26">
      <c r="B12">
        <v>10453485</v>
      </c>
      <c r="C12" t="s">
        <v>81</v>
      </c>
      <c r="D12" t="s">
        <v>94</v>
      </c>
      <c r="E12" t="s">
        <v>89</v>
      </c>
      <c r="F12">
        <v>3.17</v>
      </c>
      <c r="G12" s="20">
        <v>0.32829999999999998</v>
      </c>
      <c r="H12" s="25">
        <v>65</v>
      </c>
      <c r="I12" s="49">
        <v>0.79530000000000001</v>
      </c>
      <c r="J12">
        <v>23</v>
      </c>
      <c r="K12" s="20">
        <v>0.92</v>
      </c>
      <c r="L12" s="25">
        <v>2</v>
      </c>
      <c r="M12" s="20">
        <v>0.08</v>
      </c>
      <c r="N12" s="25">
        <v>1</v>
      </c>
      <c r="O12" s="20">
        <v>4.1700000000000001E-2</v>
      </c>
      <c r="P12" s="21">
        <v>0.33263888888888887</v>
      </c>
      <c r="Q12" s="21">
        <v>0.50763888888888886</v>
      </c>
      <c r="R12" s="21">
        <v>0.60833333333333328</v>
      </c>
      <c r="S12" s="21">
        <v>0.65555555555555556</v>
      </c>
      <c r="T12" s="57">
        <v>50.26</v>
      </c>
      <c r="U12" s="20">
        <v>0.77329999999999999</v>
      </c>
      <c r="V12">
        <v>13.5</v>
      </c>
      <c r="W12">
        <v>2.5</v>
      </c>
      <c r="X12">
        <v>164.5</v>
      </c>
      <c r="Y12">
        <v>25.5</v>
      </c>
      <c r="Z12">
        <v>85</v>
      </c>
    </row>
    <row r="13" spans="1:26">
      <c r="B13">
        <v>12005817</v>
      </c>
      <c r="C13" t="s">
        <v>81</v>
      </c>
      <c r="D13" t="s">
        <v>95</v>
      </c>
      <c r="E13" t="s">
        <v>89</v>
      </c>
      <c r="F13">
        <v>4.37</v>
      </c>
      <c r="G13" s="20">
        <v>0.85570000000000002</v>
      </c>
      <c r="H13" s="25">
        <v>136</v>
      </c>
      <c r="I13" s="49">
        <v>1.3916999999999999</v>
      </c>
      <c r="J13">
        <v>59</v>
      </c>
      <c r="K13" s="20">
        <v>0.81940000000000002</v>
      </c>
      <c r="L13" s="25">
        <v>13</v>
      </c>
      <c r="M13" s="20">
        <v>0.18060000000000001</v>
      </c>
      <c r="N13" s="25">
        <v>13</v>
      </c>
      <c r="O13" s="20">
        <v>0.18060000000000001</v>
      </c>
      <c r="P13" s="21">
        <v>0.30972222222222223</v>
      </c>
      <c r="Q13" s="21">
        <v>0.3576388888888889</v>
      </c>
      <c r="R13" s="21">
        <v>0.65902777777777777</v>
      </c>
      <c r="S13" s="21">
        <v>0.66180555555555554</v>
      </c>
      <c r="T13" s="57">
        <v>77.849999999999994</v>
      </c>
      <c r="U13" s="20">
        <v>0.57240000000000002</v>
      </c>
      <c r="V13">
        <v>12</v>
      </c>
      <c r="W13">
        <v>0.5</v>
      </c>
      <c r="X13">
        <v>145.5</v>
      </c>
      <c r="Y13">
        <v>4</v>
      </c>
      <c r="Z13">
        <v>17</v>
      </c>
    </row>
    <row r="14" spans="1:26">
      <c r="B14">
        <v>12006256</v>
      </c>
      <c r="C14" t="s">
        <v>81</v>
      </c>
      <c r="D14" t="s">
        <v>96</v>
      </c>
      <c r="E14" t="s">
        <v>87</v>
      </c>
      <c r="F14">
        <v>2.95</v>
      </c>
      <c r="G14" s="20">
        <v>0.75770000000000004</v>
      </c>
      <c r="H14" s="25">
        <v>145.25</v>
      </c>
      <c r="I14" s="49">
        <v>1.6272</v>
      </c>
      <c r="J14">
        <v>47</v>
      </c>
      <c r="K14" s="20">
        <v>0.90380000000000005</v>
      </c>
      <c r="L14" s="25">
        <v>5</v>
      </c>
      <c r="M14" s="20">
        <v>9.6199999999999994E-2</v>
      </c>
      <c r="N14" s="25">
        <v>5</v>
      </c>
      <c r="O14" s="20">
        <v>9.6199999999999994E-2</v>
      </c>
      <c r="P14" s="21">
        <v>0.47291666666666665</v>
      </c>
      <c r="Q14" s="21">
        <v>0.52361111111111114</v>
      </c>
      <c r="R14" s="21">
        <v>0.57777777777777783</v>
      </c>
      <c r="S14" s="21">
        <v>0.6069444444444444</v>
      </c>
      <c r="T14" s="57">
        <v>95.3</v>
      </c>
      <c r="U14" s="20">
        <v>0.65610000000000002</v>
      </c>
      <c r="V14">
        <v>39.75</v>
      </c>
      <c r="W14">
        <v>4.75</v>
      </c>
      <c r="X14">
        <v>145.5</v>
      </c>
      <c r="Y14">
        <v>35.25</v>
      </c>
      <c r="Z14">
        <v>0</v>
      </c>
    </row>
    <row r="15" spans="1:26">
      <c r="B15">
        <v>10400507</v>
      </c>
      <c r="C15" t="s">
        <v>81</v>
      </c>
      <c r="D15" t="s">
        <v>97</v>
      </c>
      <c r="E15" t="s">
        <v>64</v>
      </c>
      <c r="F15">
        <v>1.86</v>
      </c>
      <c r="G15" s="20">
        <v>0.58250000000000002</v>
      </c>
      <c r="H15" s="25">
        <v>111</v>
      </c>
      <c r="I15" s="49">
        <v>0.83830000000000005</v>
      </c>
      <c r="J15">
        <v>25</v>
      </c>
      <c r="K15" s="20">
        <v>1</v>
      </c>
      <c r="L15" s="25">
        <v>0</v>
      </c>
      <c r="M15" s="20">
        <v>0</v>
      </c>
      <c r="N15" s="25">
        <v>6</v>
      </c>
      <c r="O15" s="20">
        <v>0.19350000000000001</v>
      </c>
      <c r="P15" s="21">
        <v>0.36458333333333331</v>
      </c>
      <c r="Q15" s="21">
        <v>0.47916666666666669</v>
      </c>
      <c r="R15" s="21">
        <v>0.63472222222222219</v>
      </c>
      <c r="S15" s="21">
        <v>0.70833333333333337</v>
      </c>
      <c r="T15" s="57">
        <v>96.15</v>
      </c>
      <c r="U15" s="20">
        <v>0.86619999999999997</v>
      </c>
      <c r="V15">
        <v>51.5</v>
      </c>
      <c r="W15">
        <v>25.25</v>
      </c>
      <c r="X15">
        <v>145.5</v>
      </c>
      <c r="Y15">
        <v>1.25</v>
      </c>
      <c r="Z15">
        <v>59.5</v>
      </c>
    </row>
    <row r="16" spans="1:26">
      <c r="B16">
        <v>10426956</v>
      </c>
      <c r="C16" t="s">
        <v>81</v>
      </c>
      <c r="D16" t="s">
        <v>98</v>
      </c>
      <c r="E16" t="s">
        <v>83</v>
      </c>
      <c r="F16">
        <v>2.8</v>
      </c>
      <c r="G16" s="20">
        <v>0.87109999999999999</v>
      </c>
      <c r="H16" s="25">
        <v>188.25</v>
      </c>
      <c r="I16" s="49">
        <v>0.74580000000000002</v>
      </c>
      <c r="J16">
        <v>63</v>
      </c>
      <c r="K16" s="20">
        <v>0.98440000000000005</v>
      </c>
      <c r="L16" s="25">
        <v>1</v>
      </c>
      <c r="M16" s="20">
        <v>1.5599999999999999E-2</v>
      </c>
      <c r="N16" s="25">
        <v>17</v>
      </c>
      <c r="O16" s="20">
        <v>0.21249999999999999</v>
      </c>
      <c r="P16" s="21">
        <v>0.39444444444444443</v>
      </c>
      <c r="Q16" s="21">
        <v>0.40277777777777773</v>
      </c>
      <c r="R16" s="21">
        <v>0.69930555555555562</v>
      </c>
      <c r="S16" s="21">
        <v>0.71319444444444446</v>
      </c>
      <c r="T16" s="57">
        <v>171.67</v>
      </c>
      <c r="U16" s="20">
        <v>0.91190000000000004</v>
      </c>
      <c r="V16">
        <v>61.5</v>
      </c>
      <c r="W16">
        <v>0</v>
      </c>
      <c r="X16">
        <v>145.5</v>
      </c>
      <c r="Y16">
        <v>18.75</v>
      </c>
      <c r="Z16">
        <v>0</v>
      </c>
    </row>
    <row r="17" spans="2:26">
      <c r="B17">
        <v>10426165</v>
      </c>
      <c r="C17" t="s">
        <v>81</v>
      </c>
      <c r="D17" t="s">
        <v>99</v>
      </c>
      <c r="E17" t="s">
        <v>89</v>
      </c>
      <c r="F17">
        <v>3.85</v>
      </c>
      <c r="G17" s="20">
        <v>0.88890000000000002</v>
      </c>
      <c r="H17" s="25">
        <v>152</v>
      </c>
      <c r="I17" s="49">
        <v>1.0243</v>
      </c>
      <c r="J17">
        <v>69</v>
      </c>
      <c r="K17" s="20">
        <v>0.9718</v>
      </c>
      <c r="L17" s="25">
        <v>2</v>
      </c>
      <c r="M17" s="20">
        <v>2.8199999999999999E-2</v>
      </c>
      <c r="N17" s="25">
        <v>8</v>
      </c>
      <c r="O17" s="20">
        <v>0.10390000000000001</v>
      </c>
      <c r="P17" s="21">
        <v>0.40416666666666662</v>
      </c>
      <c r="Q17" s="21">
        <v>0.40625</v>
      </c>
      <c r="R17" s="21">
        <v>0.63680555555555551</v>
      </c>
      <c r="S17" s="21">
        <v>0.63680555555555551</v>
      </c>
      <c r="T17" s="57">
        <v>130.84</v>
      </c>
      <c r="U17" s="20">
        <v>0.86080000000000001</v>
      </c>
      <c r="V17">
        <v>0</v>
      </c>
      <c r="W17">
        <v>0</v>
      </c>
      <c r="X17">
        <v>171</v>
      </c>
      <c r="Y17">
        <v>10.5</v>
      </c>
      <c r="Z17">
        <v>8.5</v>
      </c>
    </row>
    <row r="18" spans="2:26">
      <c r="B18">
        <v>12008844</v>
      </c>
      <c r="C18" t="s">
        <v>81</v>
      </c>
      <c r="D18" t="s">
        <v>100</v>
      </c>
      <c r="E18" t="s">
        <v>87</v>
      </c>
      <c r="F18">
        <v>1.1000000000000001</v>
      </c>
      <c r="G18" s="20">
        <v>0.73009999999999997</v>
      </c>
      <c r="H18" s="25">
        <v>135</v>
      </c>
      <c r="I18" s="49">
        <v>1.2806</v>
      </c>
      <c r="J18">
        <v>18</v>
      </c>
      <c r="K18" s="20">
        <v>1</v>
      </c>
      <c r="L18" s="25">
        <v>0</v>
      </c>
      <c r="M18" s="20">
        <v>0</v>
      </c>
      <c r="N18" s="25">
        <v>5</v>
      </c>
      <c r="O18" s="20">
        <v>0.21740000000000001</v>
      </c>
      <c r="P18" s="21">
        <v>0.55694444444444446</v>
      </c>
      <c r="Q18" s="21">
        <v>0.56458333333333333</v>
      </c>
      <c r="R18" s="21">
        <v>0.66666666666666663</v>
      </c>
      <c r="S18" s="21">
        <v>0.66666666666666663</v>
      </c>
      <c r="T18" s="57">
        <v>38.53</v>
      </c>
      <c r="U18" s="20">
        <v>0.28539999999999999</v>
      </c>
      <c r="V18">
        <v>6.5</v>
      </c>
      <c r="W18">
        <v>0</v>
      </c>
      <c r="X18">
        <v>176</v>
      </c>
      <c r="Y18">
        <v>23</v>
      </c>
      <c r="Z18">
        <v>24.5</v>
      </c>
    </row>
    <row r="19" spans="2:26">
      <c r="B19">
        <v>12014257</v>
      </c>
      <c r="C19" t="s">
        <v>81</v>
      </c>
      <c r="D19" t="s">
        <v>101</v>
      </c>
      <c r="E19" t="s">
        <v>89</v>
      </c>
      <c r="F19">
        <v>5.69</v>
      </c>
      <c r="G19" s="20">
        <v>0</v>
      </c>
      <c r="H19" s="25">
        <v>21.75</v>
      </c>
      <c r="I19" s="49">
        <v>1.6006</v>
      </c>
      <c r="J19">
        <v>15</v>
      </c>
      <c r="K19" s="20">
        <v>1</v>
      </c>
      <c r="L19" s="25">
        <v>0</v>
      </c>
      <c r="M19" s="20">
        <v>0</v>
      </c>
      <c r="N19" s="25">
        <v>11</v>
      </c>
      <c r="O19" s="20">
        <v>0.42309999999999998</v>
      </c>
      <c r="P19" s="21">
        <v>0.31666666666666665</v>
      </c>
      <c r="Q19" s="21">
        <v>0.40347222222222223</v>
      </c>
      <c r="R19" s="21">
        <v>0.36249999999999999</v>
      </c>
      <c r="S19" s="21">
        <v>0.44097222222222227</v>
      </c>
      <c r="T19" s="57">
        <v>29.58</v>
      </c>
      <c r="U19" s="20">
        <v>1</v>
      </c>
      <c r="V19">
        <v>21.75</v>
      </c>
      <c r="W19">
        <v>0</v>
      </c>
      <c r="X19">
        <v>164.5</v>
      </c>
      <c r="Y19">
        <v>164.5</v>
      </c>
      <c r="Z19">
        <v>0</v>
      </c>
    </row>
    <row r="20" spans="2:26">
      <c r="B20">
        <v>12001547</v>
      </c>
      <c r="C20" t="s">
        <v>81</v>
      </c>
      <c r="D20" t="s">
        <v>102</v>
      </c>
      <c r="E20" t="s">
        <v>92</v>
      </c>
      <c r="F20">
        <v>3.23</v>
      </c>
      <c r="G20" s="20">
        <v>0.53129999999999999</v>
      </c>
      <c r="H20" s="25">
        <v>94.5</v>
      </c>
      <c r="I20" s="49">
        <v>0.78190000000000004</v>
      </c>
      <c r="J20">
        <v>36</v>
      </c>
      <c r="K20" s="20">
        <v>0.97299999999999998</v>
      </c>
      <c r="L20" s="25">
        <v>1</v>
      </c>
      <c r="M20" s="20">
        <v>2.7E-2</v>
      </c>
      <c r="N20" s="25">
        <v>3</v>
      </c>
      <c r="O20" s="20">
        <v>7.6899999999999996E-2</v>
      </c>
      <c r="P20" s="21">
        <v>0.43611111111111112</v>
      </c>
      <c r="Q20" s="21">
        <v>0.43611111111111112</v>
      </c>
      <c r="R20" s="21">
        <v>0.67361111111111116</v>
      </c>
      <c r="S20" s="21">
        <v>0.67361111111111116</v>
      </c>
      <c r="T20" s="57">
        <v>55.66</v>
      </c>
      <c r="U20" s="20">
        <v>0.58899999999999997</v>
      </c>
      <c r="V20">
        <v>1</v>
      </c>
      <c r="W20">
        <v>0</v>
      </c>
      <c r="X20">
        <v>176</v>
      </c>
      <c r="Y20">
        <v>6.5</v>
      </c>
      <c r="Z20">
        <v>76</v>
      </c>
    </row>
    <row r="21" spans="2:26">
      <c r="B21">
        <v>12006267</v>
      </c>
      <c r="C21" t="s">
        <v>81</v>
      </c>
      <c r="D21" t="s">
        <v>103</v>
      </c>
      <c r="E21" t="s">
        <v>104</v>
      </c>
      <c r="F21">
        <v>3.71</v>
      </c>
      <c r="G21" s="20">
        <v>0.79549999999999998</v>
      </c>
      <c r="H21" s="25">
        <v>140</v>
      </c>
      <c r="I21" s="49">
        <v>0.82699999999999996</v>
      </c>
      <c r="J21">
        <v>63</v>
      </c>
      <c r="K21" s="20">
        <v>1</v>
      </c>
      <c r="L21" s="25">
        <v>0</v>
      </c>
      <c r="M21" s="20">
        <v>0</v>
      </c>
      <c r="N21" s="25">
        <v>2</v>
      </c>
      <c r="O21" s="20">
        <v>3.0800000000000001E-2</v>
      </c>
      <c r="P21" s="21">
        <v>0.3666666666666667</v>
      </c>
      <c r="Q21" s="21">
        <v>0.38680555555555557</v>
      </c>
      <c r="R21" s="21">
        <v>0.60972222222222217</v>
      </c>
      <c r="S21" s="21">
        <v>0.6166666666666667</v>
      </c>
      <c r="T21" s="57">
        <v>139.63999999999999</v>
      </c>
      <c r="U21" s="20">
        <v>0.99750000000000005</v>
      </c>
      <c r="V21">
        <v>0</v>
      </c>
      <c r="W21">
        <v>0</v>
      </c>
      <c r="X21">
        <v>176</v>
      </c>
      <c r="Y21">
        <v>4</v>
      </c>
      <c r="Z21">
        <v>32</v>
      </c>
    </row>
    <row r="22" spans="2:26">
      <c r="B22">
        <v>10431321</v>
      </c>
      <c r="C22" t="s">
        <v>81</v>
      </c>
      <c r="D22" t="s">
        <v>103</v>
      </c>
      <c r="E22" t="s">
        <v>83</v>
      </c>
      <c r="F22">
        <v>2.21</v>
      </c>
      <c r="G22" s="20">
        <v>0.51819999999999999</v>
      </c>
      <c r="H22" s="25">
        <v>134.4</v>
      </c>
      <c r="I22" s="49">
        <v>0.77110000000000001</v>
      </c>
      <c r="J22">
        <v>36</v>
      </c>
      <c r="K22" s="20">
        <v>1</v>
      </c>
      <c r="L22" s="25">
        <v>0</v>
      </c>
      <c r="M22" s="20">
        <v>0</v>
      </c>
      <c r="N22" s="25">
        <v>0</v>
      </c>
      <c r="O22" s="20">
        <v>0</v>
      </c>
      <c r="P22" s="21">
        <v>0.37708333333333338</v>
      </c>
      <c r="Q22" s="21">
        <v>0.63194444444444442</v>
      </c>
      <c r="R22" s="21">
        <v>0.54791666666666672</v>
      </c>
      <c r="S22" s="21">
        <v>0.74305555555555547</v>
      </c>
      <c r="T22" s="57">
        <v>137.94999999999999</v>
      </c>
      <c r="U22" s="20">
        <v>1</v>
      </c>
      <c r="V22">
        <v>66.25</v>
      </c>
      <c r="W22">
        <v>7.25</v>
      </c>
      <c r="X22">
        <v>145.5</v>
      </c>
      <c r="Y22">
        <v>10.6</v>
      </c>
      <c r="Z22">
        <v>59.5</v>
      </c>
    </row>
    <row r="23" spans="2:26">
      <c r="B23">
        <v>10338380</v>
      </c>
      <c r="C23" t="s">
        <v>81</v>
      </c>
      <c r="D23" t="s">
        <v>105</v>
      </c>
      <c r="E23" t="s">
        <v>87</v>
      </c>
      <c r="F23">
        <v>2.83</v>
      </c>
      <c r="G23" s="20">
        <v>0.79079999999999995</v>
      </c>
      <c r="H23" s="25">
        <v>137</v>
      </c>
      <c r="I23" s="49">
        <v>0.58289999999999997</v>
      </c>
      <c r="J23">
        <v>47</v>
      </c>
      <c r="K23" s="20">
        <v>1</v>
      </c>
      <c r="L23" s="25">
        <v>0</v>
      </c>
      <c r="M23" s="20">
        <v>0</v>
      </c>
      <c r="N23" s="25">
        <v>3</v>
      </c>
      <c r="O23" s="20">
        <v>0.06</v>
      </c>
      <c r="P23" s="21">
        <v>0.43888888888888888</v>
      </c>
      <c r="Q23" s="21">
        <v>0.43888888888888888</v>
      </c>
      <c r="R23" s="21">
        <v>0.64027777777777783</v>
      </c>
      <c r="S23" s="21">
        <v>0.64027777777777783</v>
      </c>
      <c r="T23" s="57">
        <v>118.99</v>
      </c>
      <c r="U23" s="20">
        <v>0.86850000000000005</v>
      </c>
      <c r="V23">
        <v>0</v>
      </c>
      <c r="W23">
        <v>0</v>
      </c>
      <c r="X23">
        <v>173.25</v>
      </c>
      <c r="Y23">
        <v>3.25</v>
      </c>
      <c r="Z23">
        <v>33</v>
      </c>
    </row>
    <row r="24" spans="2:26">
      <c r="B24">
        <v>10415293</v>
      </c>
      <c r="C24" t="s">
        <v>81</v>
      </c>
      <c r="D24" t="s">
        <v>65</v>
      </c>
      <c r="E24" t="s">
        <v>104</v>
      </c>
      <c r="F24">
        <v>3.04</v>
      </c>
      <c r="G24" s="20">
        <v>0.59830000000000005</v>
      </c>
      <c r="H24" s="25">
        <v>111.25</v>
      </c>
      <c r="I24" s="49">
        <v>0.98809999999999998</v>
      </c>
      <c r="J24">
        <v>41</v>
      </c>
      <c r="K24" s="20">
        <v>1</v>
      </c>
      <c r="L24" s="25">
        <v>0</v>
      </c>
      <c r="M24" s="20">
        <v>0</v>
      </c>
      <c r="N24" s="25">
        <v>8</v>
      </c>
      <c r="O24" s="20">
        <v>0.1633</v>
      </c>
      <c r="P24" s="21">
        <v>0.40277777777777773</v>
      </c>
      <c r="Q24" s="21">
        <v>0.42708333333333331</v>
      </c>
      <c r="R24" s="21">
        <v>0.55347222222222225</v>
      </c>
      <c r="S24" s="21">
        <v>0.6020833333333333</v>
      </c>
      <c r="T24" s="57">
        <v>89.88</v>
      </c>
      <c r="U24" s="20">
        <v>0.80789999999999995</v>
      </c>
      <c r="V24">
        <v>25.25</v>
      </c>
      <c r="W24">
        <v>0.75</v>
      </c>
      <c r="X24">
        <v>145</v>
      </c>
      <c r="Y24">
        <v>7.75</v>
      </c>
      <c r="Z24">
        <v>50.5</v>
      </c>
    </row>
    <row r="25" spans="2:26">
      <c r="B25">
        <v>10423867</v>
      </c>
      <c r="C25" t="s">
        <v>81</v>
      </c>
      <c r="D25" t="s">
        <v>106</v>
      </c>
      <c r="E25" t="s">
        <v>83</v>
      </c>
      <c r="F25">
        <v>2.38</v>
      </c>
      <c r="G25" s="20">
        <v>0.74909999999999999</v>
      </c>
      <c r="H25" s="25">
        <v>142.25</v>
      </c>
      <c r="I25" s="49">
        <v>0.87450000000000006</v>
      </c>
      <c r="J25">
        <v>41</v>
      </c>
      <c r="K25" s="20">
        <v>1</v>
      </c>
      <c r="L25" s="25">
        <v>0</v>
      </c>
      <c r="M25" s="20">
        <v>0</v>
      </c>
      <c r="N25" s="25">
        <v>0</v>
      </c>
      <c r="O25" s="20">
        <v>0</v>
      </c>
      <c r="P25" s="21">
        <v>0.45763888888888887</v>
      </c>
      <c r="Q25" s="21">
        <v>0.49722222222222223</v>
      </c>
      <c r="R25" s="21">
        <v>0.50624999999999998</v>
      </c>
      <c r="S25" s="21">
        <v>0.65138888888888891</v>
      </c>
      <c r="T25" s="57">
        <v>132.4</v>
      </c>
      <c r="U25" s="20">
        <v>0.93079999999999996</v>
      </c>
      <c r="V25">
        <v>35.75</v>
      </c>
      <c r="W25">
        <v>2.5</v>
      </c>
      <c r="X25">
        <v>145.5</v>
      </c>
      <c r="Y25">
        <v>27</v>
      </c>
      <c r="Z25">
        <v>9.5</v>
      </c>
    </row>
    <row r="26" spans="2:26">
      <c r="B26">
        <v>10473202</v>
      </c>
      <c r="C26" t="s">
        <v>81</v>
      </c>
      <c r="D26" t="s">
        <v>107</v>
      </c>
      <c r="E26" t="s">
        <v>104</v>
      </c>
      <c r="F26">
        <v>3.85</v>
      </c>
      <c r="G26" s="20">
        <v>0.63919999999999999</v>
      </c>
      <c r="H26" s="25">
        <v>126.5</v>
      </c>
      <c r="I26" s="49">
        <v>0.80779999999999996</v>
      </c>
      <c r="J26">
        <v>59</v>
      </c>
      <c r="K26" s="20">
        <v>1</v>
      </c>
      <c r="L26" s="25">
        <v>0</v>
      </c>
      <c r="M26" s="20">
        <v>0</v>
      </c>
      <c r="N26" s="25">
        <v>8</v>
      </c>
      <c r="O26" s="20">
        <v>0.11940000000000001</v>
      </c>
      <c r="P26" s="21">
        <v>0.39999999999999997</v>
      </c>
      <c r="Q26" s="21">
        <v>0.4069444444444445</v>
      </c>
      <c r="R26" s="21">
        <v>0.6875</v>
      </c>
      <c r="S26" s="21">
        <v>0.70347222222222217</v>
      </c>
      <c r="T26" s="57">
        <v>116.22</v>
      </c>
      <c r="U26" s="20">
        <v>0.91869999999999996</v>
      </c>
      <c r="V26">
        <v>14</v>
      </c>
      <c r="W26">
        <v>0</v>
      </c>
      <c r="X26">
        <v>176</v>
      </c>
      <c r="Y26">
        <v>4</v>
      </c>
      <c r="Z26">
        <v>59.5</v>
      </c>
    </row>
    <row r="27" spans="2:26">
      <c r="B27">
        <v>12003820</v>
      </c>
      <c r="C27" t="s">
        <v>81</v>
      </c>
      <c r="D27" t="s">
        <v>108</v>
      </c>
      <c r="E27" t="s">
        <v>89</v>
      </c>
      <c r="F27">
        <v>4.5599999999999996</v>
      </c>
      <c r="G27" s="20">
        <v>0.90200000000000002</v>
      </c>
      <c r="H27" s="25">
        <v>155.5</v>
      </c>
      <c r="I27" s="49">
        <v>1.0644</v>
      </c>
      <c r="J27">
        <v>68</v>
      </c>
      <c r="K27" s="20">
        <v>0.79069999999999996</v>
      </c>
      <c r="L27" s="25">
        <v>18</v>
      </c>
      <c r="M27" s="20">
        <v>0.20930000000000001</v>
      </c>
      <c r="N27" s="25">
        <v>6</v>
      </c>
      <c r="O27" s="20">
        <v>8.1100000000000005E-2</v>
      </c>
      <c r="P27" s="21">
        <v>0.43472222222222223</v>
      </c>
      <c r="Q27" s="21">
        <v>0.48472222222222222</v>
      </c>
      <c r="R27" s="21">
        <v>0.70208333333333339</v>
      </c>
      <c r="S27" s="21">
        <v>0.70624999999999993</v>
      </c>
      <c r="T27" s="57">
        <v>140.94</v>
      </c>
      <c r="U27" s="20">
        <v>0.90639999999999998</v>
      </c>
      <c r="V27">
        <v>0</v>
      </c>
      <c r="W27">
        <v>1</v>
      </c>
      <c r="X27">
        <v>173.5</v>
      </c>
      <c r="Y27">
        <v>8.5</v>
      </c>
      <c r="Z27">
        <v>8.5</v>
      </c>
    </row>
    <row r="28" spans="2:26">
      <c r="B28">
        <v>12012031</v>
      </c>
      <c r="C28" t="s">
        <v>81</v>
      </c>
      <c r="D28" t="s">
        <v>109</v>
      </c>
      <c r="E28" t="s">
        <v>64</v>
      </c>
      <c r="F28">
        <v>1.43</v>
      </c>
      <c r="G28" s="20">
        <v>0.9929</v>
      </c>
      <c r="H28" s="25">
        <v>208.25</v>
      </c>
      <c r="I28" s="49">
        <v>0.68289999999999995</v>
      </c>
      <c r="J28">
        <v>36</v>
      </c>
      <c r="K28" s="20">
        <v>1</v>
      </c>
      <c r="L28" s="25">
        <v>0</v>
      </c>
      <c r="M28" s="20">
        <v>0</v>
      </c>
      <c r="N28" s="25">
        <v>6</v>
      </c>
      <c r="O28" s="20">
        <v>0.1429</v>
      </c>
      <c r="P28" s="21">
        <v>0.43611111111111112</v>
      </c>
      <c r="Q28" s="21">
        <v>0.44375000000000003</v>
      </c>
      <c r="R28" s="21">
        <v>0.62430555555555556</v>
      </c>
      <c r="S28" s="21">
        <v>0.71805555555555556</v>
      </c>
      <c r="T28" s="57">
        <v>97.62</v>
      </c>
      <c r="U28" s="20">
        <v>0.46879999999999999</v>
      </c>
      <c r="V28">
        <v>33.5</v>
      </c>
      <c r="W28">
        <v>0</v>
      </c>
      <c r="X28">
        <v>176</v>
      </c>
      <c r="Y28">
        <v>1.25</v>
      </c>
      <c r="Z28">
        <v>0</v>
      </c>
    </row>
    <row r="29" spans="2:26">
      <c r="B29">
        <v>12004919</v>
      </c>
      <c r="C29" t="s">
        <v>81</v>
      </c>
      <c r="D29" t="s">
        <v>110</v>
      </c>
      <c r="E29" t="s">
        <v>87</v>
      </c>
      <c r="F29">
        <v>2.2799999999999998</v>
      </c>
      <c r="G29" s="20">
        <v>0.59799999999999998</v>
      </c>
      <c r="H29" s="25">
        <v>130</v>
      </c>
      <c r="I29" s="49">
        <v>1.2630999999999999</v>
      </c>
      <c r="J29">
        <v>36</v>
      </c>
      <c r="K29" s="20">
        <v>1</v>
      </c>
      <c r="L29" s="25">
        <v>0</v>
      </c>
      <c r="M29" s="20">
        <v>0</v>
      </c>
      <c r="N29" s="25">
        <v>20</v>
      </c>
      <c r="O29" s="20">
        <v>0.35709999999999997</v>
      </c>
      <c r="P29" s="21">
        <v>0.48194444444444445</v>
      </c>
      <c r="Q29" s="21">
        <v>0.48958333333333331</v>
      </c>
      <c r="R29" s="21">
        <v>0.73055555555555562</v>
      </c>
      <c r="S29" s="21">
        <v>0.73958333333333337</v>
      </c>
      <c r="T29" s="57">
        <v>73</v>
      </c>
      <c r="U29" s="20">
        <v>0.5615</v>
      </c>
      <c r="V29">
        <v>24.75</v>
      </c>
      <c r="W29">
        <v>0</v>
      </c>
      <c r="X29">
        <v>176</v>
      </c>
      <c r="Y29">
        <v>20.25</v>
      </c>
      <c r="Z29">
        <v>50.5</v>
      </c>
    </row>
    <row r="30" spans="2:26">
      <c r="B30">
        <v>12005516</v>
      </c>
      <c r="C30" t="s">
        <v>81</v>
      </c>
      <c r="D30" t="s">
        <v>111</v>
      </c>
      <c r="E30" t="s">
        <v>104</v>
      </c>
      <c r="F30">
        <v>4.63</v>
      </c>
      <c r="G30" s="20">
        <v>0.67900000000000005</v>
      </c>
      <c r="H30" s="25">
        <v>119.5</v>
      </c>
      <c r="I30" s="49">
        <v>1.7455000000000001</v>
      </c>
      <c r="J30">
        <v>66</v>
      </c>
      <c r="K30" s="20">
        <v>0.98509999999999998</v>
      </c>
      <c r="L30" s="25">
        <v>1</v>
      </c>
      <c r="M30" s="20">
        <v>1.49E-2</v>
      </c>
      <c r="N30" s="25">
        <v>0</v>
      </c>
      <c r="O30" s="20">
        <v>0</v>
      </c>
      <c r="P30" s="21">
        <v>0.4055555555555555</v>
      </c>
      <c r="Q30" s="21">
        <v>0.4069444444444445</v>
      </c>
      <c r="R30" s="21">
        <v>0.6791666666666667</v>
      </c>
      <c r="S30" s="21">
        <v>0.6791666666666667</v>
      </c>
      <c r="T30" s="57">
        <v>87.05</v>
      </c>
      <c r="U30" s="20">
        <v>0.72850000000000004</v>
      </c>
      <c r="V30">
        <v>0</v>
      </c>
      <c r="W30">
        <v>0</v>
      </c>
      <c r="X30">
        <v>176</v>
      </c>
      <c r="Y30">
        <v>5.5</v>
      </c>
      <c r="Z30">
        <v>51</v>
      </c>
    </row>
    <row r="31" spans="2:26">
      <c r="B31">
        <v>12007980</v>
      </c>
      <c r="C31" t="s">
        <v>81</v>
      </c>
      <c r="D31" t="s">
        <v>112</v>
      </c>
      <c r="E31" t="s">
        <v>89</v>
      </c>
      <c r="F31">
        <v>3.24</v>
      </c>
      <c r="G31" s="20">
        <v>0.88780000000000003</v>
      </c>
      <c r="H31" s="25">
        <v>150.25</v>
      </c>
      <c r="I31" s="49">
        <v>0.8891</v>
      </c>
      <c r="J31">
        <v>57</v>
      </c>
      <c r="K31" s="20">
        <v>0.96609999999999996</v>
      </c>
      <c r="L31" s="25">
        <v>2</v>
      </c>
      <c r="M31" s="20">
        <v>3.39E-2</v>
      </c>
      <c r="N31" s="25">
        <v>13</v>
      </c>
      <c r="O31" s="20">
        <v>0.1857</v>
      </c>
      <c r="P31" s="21">
        <v>0.42152777777777778</v>
      </c>
      <c r="Q31" s="21">
        <v>0.46597222222222223</v>
      </c>
      <c r="R31" s="21">
        <v>0.64166666666666672</v>
      </c>
      <c r="S31" s="21">
        <v>0.70972222222222225</v>
      </c>
      <c r="T31" s="57">
        <v>152.97999999999999</v>
      </c>
      <c r="U31" s="20">
        <v>1</v>
      </c>
      <c r="V31">
        <v>0</v>
      </c>
      <c r="W31">
        <v>6</v>
      </c>
      <c r="X31">
        <v>176</v>
      </c>
      <c r="Y31">
        <v>6.75</v>
      </c>
      <c r="Z31">
        <v>13</v>
      </c>
    </row>
    <row r="32" spans="2:26">
      <c r="B32">
        <v>12007765</v>
      </c>
      <c r="C32" t="s">
        <v>81</v>
      </c>
      <c r="D32" t="s">
        <v>113</v>
      </c>
      <c r="E32" t="s">
        <v>92</v>
      </c>
      <c r="F32">
        <v>2.54</v>
      </c>
      <c r="G32" s="20">
        <v>0.9738</v>
      </c>
      <c r="H32" s="25">
        <v>208</v>
      </c>
      <c r="I32" s="49">
        <v>1.0047999999999999</v>
      </c>
      <c r="J32">
        <v>61</v>
      </c>
      <c r="K32" s="20">
        <v>0.95309999999999995</v>
      </c>
      <c r="L32" s="25">
        <v>3</v>
      </c>
      <c r="M32" s="20">
        <v>4.6899999999999997E-2</v>
      </c>
      <c r="N32" s="25">
        <v>12</v>
      </c>
      <c r="O32" s="20">
        <v>0.16439999999999999</v>
      </c>
      <c r="P32" s="21">
        <v>0.3888888888888889</v>
      </c>
      <c r="Q32" s="21">
        <v>0.49652777777777773</v>
      </c>
      <c r="R32" s="21">
        <v>0.66180555555555554</v>
      </c>
      <c r="S32" s="21">
        <v>0.73472222222222217</v>
      </c>
      <c r="T32" s="57">
        <v>175.55</v>
      </c>
      <c r="U32" s="20">
        <v>0.84399999999999997</v>
      </c>
      <c r="V32">
        <v>41.25</v>
      </c>
      <c r="W32">
        <v>0.75</v>
      </c>
      <c r="X32">
        <v>172</v>
      </c>
      <c r="Y32">
        <v>1.5</v>
      </c>
      <c r="Z32">
        <v>3</v>
      </c>
    </row>
    <row r="33" spans="2:26">
      <c r="B33">
        <v>12008521</v>
      </c>
      <c r="C33" t="s">
        <v>81</v>
      </c>
      <c r="D33" t="s">
        <v>114</v>
      </c>
      <c r="E33" t="s">
        <v>89</v>
      </c>
      <c r="F33">
        <v>4.17</v>
      </c>
      <c r="G33" s="20">
        <v>0.87070000000000003</v>
      </c>
      <c r="H33" s="25">
        <v>154.25</v>
      </c>
      <c r="I33" s="49">
        <v>0.7288</v>
      </c>
      <c r="J33">
        <v>78</v>
      </c>
      <c r="K33" s="20">
        <v>1</v>
      </c>
      <c r="L33" s="25">
        <v>0</v>
      </c>
      <c r="M33" s="20">
        <v>0</v>
      </c>
      <c r="N33" s="25">
        <v>42</v>
      </c>
      <c r="O33" s="20">
        <v>0.35</v>
      </c>
      <c r="P33" s="21">
        <v>0.40208333333333335</v>
      </c>
      <c r="Q33" s="21">
        <v>0.4069444444444445</v>
      </c>
      <c r="R33" s="21">
        <v>0.70277777777777783</v>
      </c>
      <c r="S33" s="21">
        <v>0.70624999999999993</v>
      </c>
      <c r="T33" s="57">
        <v>140.80000000000001</v>
      </c>
      <c r="U33" s="20">
        <v>0.91279999999999994</v>
      </c>
      <c r="V33">
        <v>1</v>
      </c>
      <c r="W33">
        <v>0</v>
      </c>
      <c r="X33">
        <v>176</v>
      </c>
      <c r="Y33">
        <v>5.75</v>
      </c>
      <c r="Z33">
        <v>17</v>
      </c>
    </row>
    <row r="34" spans="2:26">
      <c r="B34">
        <v>10363179</v>
      </c>
      <c r="C34" t="s">
        <v>81</v>
      </c>
      <c r="D34" t="s">
        <v>115</v>
      </c>
      <c r="E34" t="s">
        <v>89</v>
      </c>
      <c r="F34">
        <v>4.05</v>
      </c>
      <c r="G34" s="20">
        <v>0.75860000000000005</v>
      </c>
      <c r="H34" s="25">
        <v>116.25</v>
      </c>
      <c r="I34" s="49">
        <v>0.55400000000000005</v>
      </c>
      <c r="J34">
        <v>56</v>
      </c>
      <c r="K34" s="20">
        <v>0.98250000000000004</v>
      </c>
      <c r="L34" s="25">
        <v>1</v>
      </c>
      <c r="M34" s="20">
        <v>1.7500000000000002E-2</v>
      </c>
      <c r="N34" s="25">
        <v>9</v>
      </c>
      <c r="O34" s="20">
        <v>0.13850000000000001</v>
      </c>
      <c r="P34" s="21">
        <v>0.44930555555555557</v>
      </c>
      <c r="Q34" s="21">
        <v>0.46527777777777773</v>
      </c>
      <c r="R34" s="21">
        <v>0.625</v>
      </c>
      <c r="S34" s="21">
        <v>0.68958333333333333</v>
      </c>
      <c r="T34" s="57">
        <v>110.81</v>
      </c>
      <c r="U34" s="20">
        <v>0.95320000000000005</v>
      </c>
      <c r="V34">
        <v>6.25</v>
      </c>
      <c r="W34">
        <v>0</v>
      </c>
      <c r="X34">
        <v>145</v>
      </c>
      <c r="Y34">
        <v>9.5</v>
      </c>
      <c r="Z34">
        <v>25.5</v>
      </c>
    </row>
    <row r="35" spans="2:26">
      <c r="B35">
        <v>12003237</v>
      </c>
      <c r="C35" t="s">
        <v>81</v>
      </c>
      <c r="D35" t="s">
        <v>116</v>
      </c>
      <c r="E35" t="s">
        <v>83</v>
      </c>
      <c r="F35">
        <v>2.7</v>
      </c>
      <c r="G35" s="20">
        <v>0.90469999999999995</v>
      </c>
      <c r="H35" s="25">
        <v>180</v>
      </c>
      <c r="I35" s="49">
        <v>0.78820000000000001</v>
      </c>
      <c r="J35">
        <v>59</v>
      </c>
      <c r="K35" s="20">
        <v>1</v>
      </c>
      <c r="L35" s="25">
        <v>0</v>
      </c>
      <c r="M35" s="20">
        <v>0</v>
      </c>
      <c r="N35" s="25">
        <v>9</v>
      </c>
      <c r="O35" s="20">
        <v>0.13239999999999999</v>
      </c>
      <c r="P35" s="21">
        <v>0.45416666666666666</v>
      </c>
      <c r="Q35" s="21">
        <v>0.53055555555555556</v>
      </c>
      <c r="R35" s="21">
        <v>0.6333333333333333</v>
      </c>
      <c r="S35" s="21">
        <v>0.74791666666666667</v>
      </c>
      <c r="T35" s="57">
        <v>176.39</v>
      </c>
      <c r="U35" s="20">
        <v>0.98</v>
      </c>
      <c r="V35">
        <v>58.5</v>
      </c>
      <c r="W35">
        <v>13.75</v>
      </c>
      <c r="X35">
        <v>149.5</v>
      </c>
      <c r="Y35">
        <v>14.25</v>
      </c>
      <c r="Z35">
        <v>0</v>
      </c>
    </row>
    <row r="36" spans="2:26">
      <c r="B36">
        <v>10333471</v>
      </c>
      <c r="C36" t="s">
        <v>81</v>
      </c>
      <c r="D36" t="s">
        <v>117</v>
      </c>
      <c r="E36" t="s">
        <v>92</v>
      </c>
      <c r="F36">
        <v>2.59</v>
      </c>
      <c r="G36" s="20">
        <v>0.76559999999999995</v>
      </c>
      <c r="H36" s="25">
        <v>136.75</v>
      </c>
      <c r="I36" s="49">
        <v>0.96460000000000001</v>
      </c>
      <c r="J36">
        <v>36</v>
      </c>
      <c r="K36" s="20">
        <v>0.83720000000000006</v>
      </c>
      <c r="L36" s="25">
        <v>7</v>
      </c>
      <c r="M36" s="20">
        <v>0.1628</v>
      </c>
      <c r="N36" s="25">
        <v>7</v>
      </c>
      <c r="O36" s="20">
        <v>0.1628</v>
      </c>
      <c r="P36" s="21">
        <v>0.44166666666666665</v>
      </c>
      <c r="Q36" s="21">
        <v>0.51111111111111118</v>
      </c>
      <c r="R36" s="21">
        <v>0.68472222222222223</v>
      </c>
      <c r="S36" s="21">
        <v>0.70624999999999993</v>
      </c>
      <c r="T36" s="57">
        <v>121.85</v>
      </c>
      <c r="U36" s="20">
        <v>0.8911</v>
      </c>
      <c r="V36">
        <v>2</v>
      </c>
      <c r="W36">
        <v>0</v>
      </c>
      <c r="X36">
        <v>176</v>
      </c>
      <c r="Y36">
        <v>7.25</v>
      </c>
      <c r="Z36">
        <v>34</v>
      </c>
    </row>
    <row r="37" spans="2:26">
      <c r="B37">
        <v>12006997</v>
      </c>
      <c r="C37" t="s">
        <v>81</v>
      </c>
      <c r="D37" t="s">
        <v>118</v>
      </c>
      <c r="E37" t="s">
        <v>87</v>
      </c>
      <c r="F37">
        <v>1.94</v>
      </c>
      <c r="G37" s="20">
        <v>0.78839999999999999</v>
      </c>
      <c r="H37" s="25">
        <v>183.25</v>
      </c>
      <c r="I37" s="49">
        <v>0.73180000000000001</v>
      </c>
      <c r="J37">
        <v>43</v>
      </c>
      <c r="K37" s="20">
        <v>1</v>
      </c>
      <c r="L37" s="25">
        <v>0</v>
      </c>
      <c r="M37" s="20">
        <v>0</v>
      </c>
      <c r="N37" s="25">
        <v>2</v>
      </c>
      <c r="O37" s="20">
        <v>4.4400000000000002E-2</v>
      </c>
      <c r="P37" s="21">
        <v>0.45277777777777778</v>
      </c>
      <c r="Q37" s="21">
        <v>0.45277777777777778</v>
      </c>
      <c r="R37" s="21">
        <v>0.55069444444444449</v>
      </c>
      <c r="S37" s="21">
        <v>0.55486111111111114</v>
      </c>
      <c r="T37" s="57">
        <v>83.93</v>
      </c>
      <c r="U37" s="20">
        <v>0.45800000000000002</v>
      </c>
      <c r="V37">
        <v>44.5</v>
      </c>
      <c r="W37">
        <v>0</v>
      </c>
      <c r="X37">
        <v>176</v>
      </c>
      <c r="Y37">
        <v>11.75</v>
      </c>
      <c r="Z37">
        <v>25.5</v>
      </c>
    </row>
    <row r="38" spans="2:26">
      <c r="B38">
        <v>12012873</v>
      </c>
      <c r="C38" t="s">
        <v>81</v>
      </c>
      <c r="D38" t="s">
        <v>119</v>
      </c>
      <c r="E38" t="s">
        <v>104</v>
      </c>
      <c r="F38">
        <v>2.87</v>
      </c>
      <c r="G38" s="20">
        <v>0.83330000000000004</v>
      </c>
      <c r="H38" s="25">
        <v>167</v>
      </c>
      <c r="I38" s="49">
        <v>0.79210000000000003</v>
      </c>
      <c r="J38">
        <v>58</v>
      </c>
      <c r="K38" s="20">
        <v>1</v>
      </c>
      <c r="L38" s="25">
        <v>0</v>
      </c>
      <c r="M38" s="20">
        <v>0</v>
      </c>
      <c r="N38" s="25">
        <v>1</v>
      </c>
      <c r="O38" s="20">
        <v>1.6899999999999998E-2</v>
      </c>
      <c r="P38" s="21">
        <v>0.45624999999999999</v>
      </c>
      <c r="Q38" s="21">
        <v>0.47638888888888892</v>
      </c>
      <c r="R38" s="21">
        <v>0.6645833333333333</v>
      </c>
      <c r="S38" s="21">
        <v>0.72291666666666676</v>
      </c>
      <c r="T38" s="57">
        <v>120.96</v>
      </c>
      <c r="U38" s="20">
        <v>0.72430000000000005</v>
      </c>
      <c r="V38">
        <v>45.75</v>
      </c>
      <c r="W38">
        <v>0</v>
      </c>
      <c r="X38">
        <v>145.5</v>
      </c>
      <c r="Y38">
        <v>11.75</v>
      </c>
      <c r="Z38">
        <v>12.5</v>
      </c>
    </row>
    <row r="39" spans="2:26">
      <c r="B39">
        <v>12006435</v>
      </c>
      <c r="C39" t="s">
        <v>81</v>
      </c>
      <c r="D39" t="s">
        <v>120</v>
      </c>
      <c r="E39" t="s">
        <v>104</v>
      </c>
      <c r="F39">
        <v>3.26</v>
      </c>
      <c r="G39" s="20">
        <v>0.87070000000000003</v>
      </c>
      <c r="H39" s="25">
        <v>185</v>
      </c>
      <c r="I39" s="49">
        <v>0.86450000000000005</v>
      </c>
      <c r="J39">
        <v>72</v>
      </c>
      <c r="K39" s="20">
        <v>0.98629999999999995</v>
      </c>
      <c r="L39" s="25">
        <v>1</v>
      </c>
      <c r="M39" s="20">
        <v>1.37E-2</v>
      </c>
      <c r="N39" s="25">
        <v>1</v>
      </c>
      <c r="O39" s="20">
        <v>1.37E-2</v>
      </c>
      <c r="P39" s="21">
        <v>0.43194444444444446</v>
      </c>
      <c r="Q39" s="21">
        <v>0.47013888888888888</v>
      </c>
      <c r="R39" s="21">
        <v>0.61319444444444449</v>
      </c>
      <c r="S39" s="21">
        <v>0.72361111111111109</v>
      </c>
      <c r="T39" s="57">
        <v>177.29</v>
      </c>
      <c r="U39" s="20">
        <v>0.95830000000000004</v>
      </c>
      <c r="V39">
        <v>33.75</v>
      </c>
      <c r="W39">
        <v>2</v>
      </c>
      <c r="X39">
        <v>176</v>
      </c>
      <c r="Y39">
        <v>14.25</v>
      </c>
      <c r="Z39">
        <v>8.5</v>
      </c>
    </row>
    <row r="40" spans="2:26">
      <c r="B40">
        <v>10459890</v>
      </c>
      <c r="C40" t="s">
        <v>81</v>
      </c>
      <c r="D40" t="s">
        <v>121</v>
      </c>
      <c r="E40" t="s">
        <v>83</v>
      </c>
      <c r="F40">
        <v>3.61</v>
      </c>
      <c r="G40" s="20">
        <v>0.89629999999999999</v>
      </c>
      <c r="H40" s="25">
        <v>175.75</v>
      </c>
      <c r="I40" s="49">
        <v>0.95599999999999996</v>
      </c>
      <c r="J40">
        <v>76</v>
      </c>
      <c r="K40" s="20">
        <v>0.98699999999999999</v>
      </c>
      <c r="L40" s="25">
        <v>1</v>
      </c>
      <c r="M40" s="20">
        <v>1.2999999999999999E-2</v>
      </c>
      <c r="N40" s="25">
        <v>15</v>
      </c>
      <c r="O40" s="20">
        <v>0.1648</v>
      </c>
      <c r="P40" s="21">
        <v>0.37013888888888885</v>
      </c>
      <c r="Q40" s="21">
        <v>0.40763888888888888</v>
      </c>
      <c r="R40" s="21">
        <v>0.67222222222222217</v>
      </c>
      <c r="S40" s="21">
        <v>0.71319444444444446</v>
      </c>
      <c r="T40" s="57">
        <v>165.88</v>
      </c>
      <c r="U40" s="20">
        <v>0.94379999999999997</v>
      </c>
      <c r="V40">
        <v>18</v>
      </c>
      <c r="W40">
        <v>0</v>
      </c>
      <c r="X40">
        <v>176</v>
      </c>
      <c r="Y40">
        <v>9.75</v>
      </c>
      <c r="Z40">
        <v>8.5</v>
      </c>
    </row>
    <row r="41" spans="2:26">
      <c r="B41">
        <v>10417312</v>
      </c>
      <c r="C41" t="s">
        <v>81</v>
      </c>
      <c r="D41" t="s">
        <v>122</v>
      </c>
      <c r="E41" t="s">
        <v>64</v>
      </c>
      <c r="F41">
        <v>1.95</v>
      </c>
      <c r="G41" s="20">
        <v>0.62170000000000003</v>
      </c>
      <c r="H41" s="25">
        <v>110</v>
      </c>
      <c r="I41" s="49">
        <v>0.78569999999999995</v>
      </c>
      <c r="J41">
        <v>26</v>
      </c>
      <c r="K41" s="20">
        <v>1</v>
      </c>
      <c r="L41" s="25">
        <v>0</v>
      </c>
      <c r="M41" s="20">
        <v>0</v>
      </c>
      <c r="N41" s="25">
        <v>5</v>
      </c>
      <c r="O41" s="20">
        <v>0.1613</v>
      </c>
      <c r="P41" s="21">
        <v>0.54583333333333328</v>
      </c>
      <c r="Q41" s="21">
        <v>0.5541666666666667</v>
      </c>
      <c r="R41" s="21">
        <v>0.50763888888888886</v>
      </c>
      <c r="S41" s="21">
        <v>0.56111111111111112</v>
      </c>
      <c r="T41" s="57">
        <v>71.069999999999993</v>
      </c>
      <c r="U41" s="20">
        <v>0.64610000000000001</v>
      </c>
      <c r="V41">
        <v>18.75</v>
      </c>
      <c r="W41">
        <v>2</v>
      </c>
      <c r="X41">
        <v>150</v>
      </c>
      <c r="Y41">
        <v>6.25</v>
      </c>
      <c r="Z41">
        <v>50.5</v>
      </c>
    </row>
    <row r="42" spans="2:26">
      <c r="B42">
        <v>10403916</v>
      </c>
      <c r="C42" t="s">
        <v>81</v>
      </c>
      <c r="D42" t="s">
        <v>123</v>
      </c>
      <c r="E42" t="s">
        <v>92</v>
      </c>
      <c r="F42">
        <v>2.4300000000000002</v>
      </c>
      <c r="G42" s="20">
        <v>0.43909999999999999</v>
      </c>
      <c r="H42" s="25">
        <v>71.25</v>
      </c>
      <c r="I42" s="49">
        <v>1.0116000000000001</v>
      </c>
      <c r="J42">
        <v>21</v>
      </c>
      <c r="K42" s="20">
        <v>1</v>
      </c>
      <c r="L42" s="25">
        <v>0</v>
      </c>
      <c r="M42" s="20">
        <v>0</v>
      </c>
      <c r="N42" s="25">
        <v>7</v>
      </c>
      <c r="O42" s="20">
        <v>0.25</v>
      </c>
      <c r="P42" s="21">
        <v>0.20138888888888887</v>
      </c>
      <c r="Q42" s="21">
        <v>0.52708333333333335</v>
      </c>
      <c r="R42" s="21">
        <v>0.27777777777777779</v>
      </c>
      <c r="S42" s="21">
        <v>0.40208333333333335</v>
      </c>
      <c r="T42" s="57">
        <v>60.78</v>
      </c>
      <c r="U42" s="20">
        <v>0.85299999999999998</v>
      </c>
      <c r="V42">
        <v>0</v>
      </c>
      <c r="W42">
        <v>0</v>
      </c>
      <c r="X42">
        <v>162.25</v>
      </c>
      <c r="Y42">
        <v>0</v>
      </c>
      <c r="Z42">
        <v>91</v>
      </c>
    </row>
    <row r="43" spans="2:26">
      <c r="B43">
        <v>10458923</v>
      </c>
      <c r="C43" t="s">
        <v>81</v>
      </c>
      <c r="D43" t="s">
        <v>124</v>
      </c>
      <c r="E43" t="s">
        <v>83</v>
      </c>
      <c r="F43">
        <v>2.61</v>
      </c>
      <c r="G43" s="20">
        <v>0.51990000000000003</v>
      </c>
      <c r="H43" s="25">
        <v>91.5</v>
      </c>
      <c r="I43" s="49">
        <v>0.85540000000000005</v>
      </c>
      <c r="J43">
        <v>26</v>
      </c>
      <c r="K43" s="20">
        <v>0.89659999999999995</v>
      </c>
      <c r="L43" s="25">
        <v>3</v>
      </c>
      <c r="M43" s="20">
        <v>0.10340000000000001</v>
      </c>
      <c r="N43" s="25">
        <v>1</v>
      </c>
      <c r="O43" s="20">
        <v>3.6999999999999998E-2</v>
      </c>
      <c r="P43" s="21">
        <v>0.41805555555555557</v>
      </c>
      <c r="Q43" s="21">
        <v>0.51597222222222217</v>
      </c>
      <c r="R43" s="21">
        <v>0.70763888888888893</v>
      </c>
      <c r="S43" s="21">
        <v>0.70763888888888893</v>
      </c>
      <c r="T43" s="57">
        <v>62.01</v>
      </c>
      <c r="U43" s="20">
        <v>0.67769999999999997</v>
      </c>
      <c r="V43">
        <v>0</v>
      </c>
      <c r="W43">
        <v>0</v>
      </c>
      <c r="X43">
        <v>176</v>
      </c>
      <c r="Y43">
        <v>16.5</v>
      </c>
      <c r="Z43">
        <v>68</v>
      </c>
    </row>
    <row r="44" spans="2:26">
      <c r="B44">
        <v>12012847</v>
      </c>
      <c r="C44" t="s">
        <v>81</v>
      </c>
      <c r="D44" t="s">
        <v>125</v>
      </c>
      <c r="E44" t="s">
        <v>104</v>
      </c>
      <c r="F44">
        <v>2.96</v>
      </c>
      <c r="G44" s="20">
        <v>0.76290000000000002</v>
      </c>
      <c r="H44" s="25">
        <v>145</v>
      </c>
      <c r="I44" s="49">
        <v>0.99839999999999995</v>
      </c>
      <c r="J44">
        <v>52</v>
      </c>
      <c r="K44" s="20">
        <v>1</v>
      </c>
      <c r="L44" s="25">
        <v>0</v>
      </c>
      <c r="M44" s="20">
        <v>0</v>
      </c>
      <c r="N44" s="25">
        <v>1</v>
      </c>
      <c r="O44" s="20">
        <v>1.89E-2</v>
      </c>
      <c r="P44" s="21">
        <v>0.39027777777777778</v>
      </c>
      <c r="Q44" s="21">
        <v>0.42083333333333334</v>
      </c>
      <c r="R44" s="21">
        <v>0.65277777777777779</v>
      </c>
      <c r="S44" s="21">
        <v>0.67708333333333337</v>
      </c>
      <c r="T44" s="57">
        <v>101.37</v>
      </c>
      <c r="U44" s="20">
        <v>0.69910000000000005</v>
      </c>
      <c r="V44">
        <v>19.5</v>
      </c>
      <c r="W44">
        <v>0</v>
      </c>
      <c r="X44">
        <v>164.5</v>
      </c>
      <c r="Y44">
        <v>5</v>
      </c>
      <c r="Z44">
        <v>34</v>
      </c>
    </row>
    <row r="45" spans="2:26">
      <c r="B45">
        <v>12012848</v>
      </c>
      <c r="C45" t="s">
        <v>81</v>
      </c>
      <c r="D45" t="s">
        <v>126</v>
      </c>
      <c r="E45" t="s">
        <v>64</v>
      </c>
      <c r="F45">
        <v>1.77</v>
      </c>
      <c r="G45" s="20">
        <v>0.72929999999999995</v>
      </c>
      <c r="H45" s="25">
        <v>121.33</v>
      </c>
      <c r="I45" s="49">
        <v>0.84240000000000004</v>
      </c>
      <c r="J45">
        <v>26</v>
      </c>
      <c r="K45" s="20">
        <v>1</v>
      </c>
      <c r="L45" s="25">
        <v>0</v>
      </c>
      <c r="M45" s="20">
        <v>0</v>
      </c>
      <c r="N45" s="25">
        <v>7</v>
      </c>
      <c r="O45" s="20">
        <v>0.21210000000000001</v>
      </c>
      <c r="P45" s="21">
        <v>0.51666666666666672</v>
      </c>
      <c r="Q45" s="21">
        <v>0.5180555555555556</v>
      </c>
      <c r="R45" s="21">
        <v>0.55277777777777781</v>
      </c>
      <c r="S45" s="21">
        <v>0.55277777777777781</v>
      </c>
      <c r="T45" s="57">
        <v>70.22</v>
      </c>
      <c r="U45" s="20">
        <v>0.57869999999999999</v>
      </c>
      <c r="V45">
        <v>17.829999999999998</v>
      </c>
      <c r="W45">
        <v>2.25</v>
      </c>
      <c r="X45">
        <v>145</v>
      </c>
      <c r="Y45">
        <v>22.25</v>
      </c>
      <c r="Z45">
        <v>17</v>
      </c>
    </row>
    <row r="46" spans="2:26">
      <c r="B46">
        <v>10426305</v>
      </c>
      <c r="C46" t="s">
        <v>81</v>
      </c>
      <c r="D46" t="s">
        <v>127</v>
      </c>
      <c r="E46" t="s">
        <v>104</v>
      </c>
      <c r="F46">
        <v>4.13</v>
      </c>
      <c r="G46" s="20">
        <v>0.97670000000000001</v>
      </c>
      <c r="H46" s="25">
        <v>194</v>
      </c>
      <c r="I46" s="49">
        <v>0.83560000000000001</v>
      </c>
      <c r="J46">
        <v>94</v>
      </c>
      <c r="K46" s="20">
        <v>0.96909999999999996</v>
      </c>
      <c r="L46" s="25">
        <v>3</v>
      </c>
      <c r="M46" s="20">
        <v>3.09E-2</v>
      </c>
      <c r="N46" s="25">
        <v>2</v>
      </c>
      <c r="O46" s="20">
        <v>2.0799999999999999E-2</v>
      </c>
      <c r="P46" s="21">
        <v>0.40972222222222227</v>
      </c>
      <c r="Q46" s="21">
        <v>0.49513888888888885</v>
      </c>
      <c r="R46" s="21">
        <v>0.60972222222222217</v>
      </c>
      <c r="S46" s="21">
        <v>0.71458333333333324</v>
      </c>
      <c r="T46" s="57">
        <v>190.73</v>
      </c>
      <c r="U46" s="20">
        <v>0.98309999999999997</v>
      </c>
      <c r="V46">
        <v>26</v>
      </c>
      <c r="W46">
        <v>0</v>
      </c>
      <c r="X46">
        <v>172</v>
      </c>
      <c r="Y46">
        <v>4</v>
      </c>
      <c r="Z46">
        <v>0</v>
      </c>
    </row>
    <row r="47" spans="2:26">
      <c r="B47">
        <v>12006197</v>
      </c>
      <c r="C47" t="s">
        <v>81</v>
      </c>
      <c r="D47" t="s">
        <v>128</v>
      </c>
      <c r="E47" t="s">
        <v>104</v>
      </c>
      <c r="F47">
        <v>4.1100000000000003</v>
      </c>
      <c r="G47" s="20">
        <v>0.95350000000000001</v>
      </c>
      <c r="H47" s="25">
        <v>194.82</v>
      </c>
      <c r="I47" s="49">
        <v>1.1758999999999999</v>
      </c>
      <c r="J47">
        <v>96</v>
      </c>
      <c r="K47" s="20">
        <v>0.98970000000000002</v>
      </c>
      <c r="L47" s="25">
        <v>1</v>
      </c>
      <c r="M47" s="20">
        <v>1.03E-2</v>
      </c>
      <c r="N47" s="25">
        <v>4</v>
      </c>
      <c r="O47" s="20">
        <v>0.04</v>
      </c>
      <c r="P47" s="21">
        <v>0.4145833333333333</v>
      </c>
      <c r="Q47" s="21">
        <v>0.4458333333333333</v>
      </c>
      <c r="R47" s="21">
        <v>0.61527777777777781</v>
      </c>
      <c r="S47" s="21">
        <v>0.64652777777777781</v>
      </c>
      <c r="T47" s="57">
        <v>151.66999999999999</v>
      </c>
      <c r="U47" s="20">
        <v>0.77849999999999997</v>
      </c>
      <c r="V47">
        <v>30.82</v>
      </c>
      <c r="W47">
        <v>0</v>
      </c>
      <c r="X47">
        <v>172</v>
      </c>
      <c r="Y47">
        <v>8</v>
      </c>
      <c r="Z47">
        <v>0</v>
      </c>
    </row>
    <row r="48" spans="2:26">
      <c r="B48">
        <v>12008036</v>
      </c>
      <c r="C48" t="s">
        <v>81</v>
      </c>
      <c r="D48" t="s">
        <v>129</v>
      </c>
      <c r="E48" t="s">
        <v>87</v>
      </c>
      <c r="F48">
        <v>2.33</v>
      </c>
      <c r="G48" s="20">
        <v>0.74160000000000004</v>
      </c>
      <c r="H48" s="25">
        <v>169.75</v>
      </c>
      <c r="I48" s="49">
        <v>0.90439999999999998</v>
      </c>
      <c r="J48">
        <v>48</v>
      </c>
      <c r="K48" s="20">
        <v>1</v>
      </c>
      <c r="L48" s="25">
        <v>0</v>
      </c>
      <c r="M48" s="20">
        <v>0</v>
      </c>
      <c r="N48" s="25">
        <v>8</v>
      </c>
      <c r="O48" s="20">
        <v>0.1429</v>
      </c>
      <c r="P48" s="21">
        <v>0.50208333333333333</v>
      </c>
      <c r="Q48" s="21">
        <v>0.52916666666666667</v>
      </c>
      <c r="R48" s="21">
        <v>0.65069444444444446</v>
      </c>
      <c r="S48" s="21">
        <v>0.67847222222222225</v>
      </c>
      <c r="T48" s="57">
        <v>113.53</v>
      </c>
      <c r="U48" s="20">
        <v>0.66879999999999995</v>
      </c>
      <c r="V48">
        <v>47.75</v>
      </c>
      <c r="W48">
        <v>0</v>
      </c>
      <c r="X48">
        <v>164.5</v>
      </c>
      <c r="Y48">
        <v>17</v>
      </c>
      <c r="Z48">
        <v>25.5</v>
      </c>
    </row>
    <row r="49" spans="2:26">
      <c r="B49">
        <v>12003194</v>
      </c>
      <c r="C49" t="s">
        <v>81</v>
      </c>
      <c r="D49" t="s">
        <v>130</v>
      </c>
      <c r="E49" t="s">
        <v>83</v>
      </c>
      <c r="F49">
        <v>2.3199999999999998</v>
      </c>
      <c r="G49" s="20">
        <v>0.8669</v>
      </c>
      <c r="H49" s="25">
        <v>135.16999999999999</v>
      </c>
      <c r="I49" s="49">
        <v>0.90390000000000004</v>
      </c>
      <c r="J49">
        <v>36</v>
      </c>
      <c r="K49" s="20">
        <v>0.94740000000000002</v>
      </c>
      <c r="L49" s="25">
        <v>2</v>
      </c>
      <c r="M49" s="20">
        <v>5.2600000000000001E-2</v>
      </c>
      <c r="N49" s="25">
        <v>5</v>
      </c>
      <c r="O49" s="20">
        <v>0.122</v>
      </c>
      <c r="P49" s="21">
        <v>0.50694444444444442</v>
      </c>
      <c r="Q49" s="21">
        <v>0.59027777777777779</v>
      </c>
      <c r="R49" s="21">
        <v>0.63541666666666663</v>
      </c>
      <c r="S49" s="21">
        <v>0.7729166666666667</v>
      </c>
      <c r="T49" s="57">
        <v>98.99</v>
      </c>
      <c r="U49" s="20">
        <v>0.73240000000000005</v>
      </c>
      <c r="V49">
        <v>29.17</v>
      </c>
      <c r="W49">
        <v>8</v>
      </c>
      <c r="X49">
        <v>131.5</v>
      </c>
      <c r="Y49">
        <v>0.5</v>
      </c>
      <c r="Z49">
        <v>17</v>
      </c>
    </row>
    <row r="50" spans="2:26">
      <c r="B50">
        <v>12014370</v>
      </c>
      <c r="C50" t="s">
        <v>81</v>
      </c>
      <c r="D50" t="s">
        <v>131</v>
      </c>
      <c r="E50" t="s">
        <v>92</v>
      </c>
      <c r="F50">
        <v>11.46</v>
      </c>
      <c r="G50" s="20">
        <v>0</v>
      </c>
      <c r="H50" s="25">
        <v>24.48</v>
      </c>
      <c r="I50" s="49">
        <v>1.3948</v>
      </c>
      <c r="J50">
        <v>34</v>
      </c>
      <c r="K50" s="20">
        <v>1</v>
      </c>
      <c r="L50" s="25">
        <v>0</v>
      </c>
      <c r="M50" s="20">
        <v>0</v>
      </c>
      <c r="N50" s="25">
        <v>2</v>
      </c>
      <c r="O50" s="20">
        <v>5.5599999999999997E-2</v>
      </c>
      <c r="P50" s="21">
        <v>0.26874999999999999</v>
      </c>
      <c r="Q50" s="21">
        <v>0.44513888888888892</v>
      </c>
      <c r="R50" s="21">
        <v>0.47986111111111113</v>
      </c>
      <c r="S50" s="21">
        <v>0.56527777777777777</v>
      </c>
      <c r="T50" s="57">
        <v>34.159999999999997</v>
      </c>
      <c r="U50" s="20">
        <v>1</v>
      </c>
      <c r="V50">
        <v>24.48</v>
      </c>
      <c r="W50">
        <v>0</v>
      </c>
      <c r="X50">
        <v>145.5</v>
      </c>
      <c r="Y50">
        <v>140.5</v>
      </c>
      <c r="Z50">
        <v>5</v>
      </c>
    </row>
    <row r="51" spans="2:26">
      <c r="B51">
        <v>10358914</v>
      </c>
      <c r="C51" t="s">
        <v>81</v>
      </c>
      <c r="D51" t="s">
        <v>132</v>
      </c>
      <c r="E51" t="s">
        <v>64</v>
      </c>
      <c r="F51">
        <v>2.2599999999999998</v>
      </c>
      <c r="G51" s="20">
        <v>0.76119999999999999</v>
      </c>
      <c r="H51" s="25">
        <v>131.4</v>
      </c>
      <c r="I51" s="49">
        <v>0.88570000000000004</v>
      </c>
      <c r="J51">
        <v>36</v>
      </c>
      <c r="K51" s="20">
        <v>1</v>
      </c>
      <c r="L51" s="25">
        <v>0</v>
      </c>
      <c r="M51" s="20">
        <v>0</v>
      </c>
      <c r="N51" s="25">
        <v>0</v>
      </c>
      <c r="O51" s="20">
        <v>0</v>
      </c>
      <c r="P51" s="21">
        <v>0.57986111111111105</v>
      </c>
      <c r="Q51" s="21">
        <v>0.62986111111111109</v>
      </c>
      <c r="R51" s="21">
        <v>0.61249999999999993</v>
      </c>
      <c r="S51" s="21">
        <v>0.71875</v>
      </c>
      <c r="T51" s="57">
        <v>94.6</v>
      </c>
      <c r="U51" s="20">
        <v>0.71989999999999998</v>
      </c>
      <c r="V51">
        <v>22.5</v>
      </c>
      <c r="W51">
        <v>0.25</v>
      </c>
      <c r="X51">
        <v>143.4</v>
      </c>
      <c r="Y51">
        <v>17.25</v>
      </c>
      <c r="Z51">
        <v>17</v>
      </c>
    </row>
    <row r="52" spans="2:26">
      <c r="B52">
        <v>12001764</v>
      </c>
      <c r="C52" t="s">
        <v>81</v>
      </c>
      <c r="D52" t="s">
        <v>133</v>
      </c>
      <c r="E52" t="s">
        <v>64</v>
      </c>
      <c r="F52">
        <v>2.67</v>
      </c>
      <c r="G52" s="20">
        <v>0.90280000000000005</v>
      </c>
      <c r="H52" s="25">
        <v>188.75</v>
      </c>
      <c r="I52" s="49">
        <v>0.93989999999999996</v>
      </c>
      <c r="J52">
        <v>61</v>
      </c>
      <c r="K52" s="20">
        <v>1</v>
      </c>
      <c r="L52" s="25">
        <v>0</v>
      </c>
      <c r="M52" s="20">
        <v>0</v>
      </c>
      <c r="N52" s="25">
        <v>10</v>
      </c>
      <c r="O52" s="20">
        <v>0.14080000000000001</v>
      </c>
      <c r="P52" s="21">
        <v>0.37083333333333335</v>
      </c>
      <c r="Q52" s="21">
        <v>0.48055555555555557</v>
      </c>
      <c r="R52" s="21">
        <v>0.56388888888888888</v>
      </c>
      <c r="S52" s="21">
        <v>0.70763888888888893</v>
      </c>
      <c r="T52" s="57">
        <v>156.65</v>
      </c>
      <c r="U52" s="20">
        <v>0.82989999999999997</v>
      </c>
      <c r="V52">
        <v>69.5</v>
      </c>
      <c r="W52">
        <v>8.5</v>
      </c>
      <c r="X52">
        <v>141.5</v>
      </c>
      <c r="Y52">
        <v>13.75</v>
      </c>
      <c r="Z52">
        <v>0</v>
      </c>
    </row>
    <row r="53" spans="2:26">
      <c r="B53">
        <v>12007850</v>
      </c>
      <c r="C53" t="s">
        <v>81</v>
      </c>
      <c r="D53" t="s">
        <v>134</v>
      </c>
      <c r="E53" t="s">
        <v>104</v>
      </c>
      <c r="F53">
        <v>4.32</v>
      </c>
      <c r="G53" s="20">
        <v>0.86770000000000003</v>
      </c>
      <c r="H53" s="25">
        <v>160.25</v>
      </c>
      <c r="I53" s="49">
        <v>1.8131999999999999</v>
      </c>
      <c r="J53">
        <v>81</v>
      </c>
      <c r="K53" s="20">
        <v>0.96430000000000005</v>
      </c>
      <c r="L53" s="25">
        <v>3</v>
      </c>
      <c r="M53" s="20">
        <v>3.5700000000000003E-2</v>
      </c>
      <c r="N53" s="25">
        <v>7</v>
      </c>
      <c r="O53" s="20">
        <v>7.9500000000000001E-2</v>
      </c>
      <c r="P53" s="21">
        <v>0.44444444444444442</v>
      </c>
      <c r="Q53" s="21">
        <v>0.51111111111111118</v>
      </c>
      <c r="R53" s="21">
        <v>0.52777777777777779</v>
      </c>
      <c r="S53" s="21">
        <v>0.6645833333333333</v>
      </c>
      <c r="T53" s="57">
        <v>123.05</v>
      </c>
      <c r="U53" s="20">
        <v>0.76790000000000003</v>
      </c>
      <c r="V53">
        <v>34.5</v>
      </c>
      <c r="W53">
        <v>0.5</v>
      </c>
      <c r="X53">
        <v>145.5</v>
      </c>
      <c r="Y53">
        <v>19.25</v>
      </c>
      <c r="Z53">
        <v>0</v>
      </c>
    </row>
    <row r="54" spans="2:26">
      <c r="B54">
        <v>12012272</v>
      </c>
      <c r="C54" t="s">
        <v>81</v>
      </c>
      <c r="D54" t="s">
        <v>135</v>
      </c>
      <c r="E54" t="s">
        <v>89</v>
      </c>
      <c r="F54">
        <v>2.71</v>
      </c>
      <c r="G54" s="20">
        <v>0.75339999999999996</v>
      </c>
      <c r="H54" s="25">
        <v>130.75</v>
      </c>
      <c r="I54" s="49">
        <v>1.0527</v>
      </c>
      <c r="J54">
        <v>43</v>
      </c>
      <c r="K54" s="20">
        <v>1</v>
      </c>
      <c r="L54" s="25">
        <v>0</v>
      </c>
      <c r="M54" s="20">
        <v>0</v>
      </c>
      <c r="N54" s="25">
        <v>14</v>
      </c>
      <c r="O54" s="20">
        <v>0.24560000000000001</v>
      </c>
      <c r="P54" s="21">
        <v>0.43055555555555558</v>
      </c>
      <c r="Q54" s="21">
        <v>0.43958333333333338</v>
      </c>
      <c r="R54" s="21">
        <v>0.5229166666666667</v>
      </c>
      <c r="S54" s="21">
        <v>0.56805555555555554</v>
      </c>
      <c r="T54" s="57">
        <v>89.87</v>
      </c>
      <c r="U54" s="20">
        <v>0.68730000000000002</v>
      </c>
      <c r="V54">
        <v>26.5</v>
      </c>
      <c r="W54">
        <v>5</v>
      </c>
      <c r="X54">
        <v>145</v>
      </c>
      <c r="Y54">
        <v>18.75</v>
      </c>
      <c r="Z54">
        <v>17</v>
      </c>
    </row>
    <row r="55" spans="2:26">
      <c r="B55">
        <v>10453527</v>
      </c>
      <c r="C55" t="s">
        <v>81</v>
      </c>
      <c r="D55" t="s">
        <v>136</v>
      </c>
      <c r="E55" t="s">
        <v>87</v>
      </c>
      <c r="F55">
        <v>3.78</v>
      </c>
      <c r="G55" s="20">
        <v>0.93279999999999996</v>
      </c>
      <c r="H55" s="25">
        <v>192.25</v>
      </c>
      <c r="I55" s="49">
        <v>0.90249999999999997</v>
      </c>
      <c r="J55">
        <v>88</v>
      </c>
      <c r="K55" s="20">
        <v>1</v>
      </c>
      <c r="L55" s="25">
        <v>0</v>
      </c>
      <c r="M55" s="20">
        <v>0</v>
      </c>
      <c r="N55" s="25">
        <v>8</v>
      </c>
      <c r="O55" s="20">
        <v>8.3299999999999999E-2</v>
      </c>
      <c r="P55" s="21">
        <v>0.37222222222222223</v>
      </c>
      <c r="Q55" s="21">
        <v>0.39374999999999999</v>
      </c>
      <c r="R55" s="21">
        <v>0.60763888888888895</v>
      </c>
      <c r="S55" s="21">
        <v>0.61805555555555558</v>
      </c>
      <c r="T55" s="57">
        <v>152.19</v>
      </c>
      <c r="U55" s="20">
        <v>0.79159999999999997</v>
      </c>
      <c r="V55">
        <v>57</v>
      </c>
      <c r="W55">
        <v>0</v>
      </c>
      <c r="X55">
        <v>145</v>
      </c>
      <c r="Y55">
        <v>9.75</v>
      </c>
      <c r="Z55">
        <v>0</v>
      </c>
    </row>
    <row r="56" spans="2:26">
      <c r="B56">
        <v>10320022</v>
      </c>
      <c r="C56" t="s">
        <v>81</v>
      </c>
      <c r="D56" t="s">
        <v>137</v>
      </c>
      <c r="E56" t="s">
        <v>64</v>
      </c>
      <c r="F56">
        <v>2.36</v>
      </c>
      <c r="G56" s="20">
        <v>0.92900000000000005</v>
      </c>
      <c r="H56" s="25">
        <v>164</v>
      </c>
      <c r="I56" s="49">
        <v>0.80769999999999997</v>
      </c>
      <c r="J56">
        <v>47</v>
      </c>
      <c r="K56" s="20">
        <v>1</v>
      </c>
      <c r="L56" s="25">
        <v>0</v>
      </c>
      <c r="M56" s="20">
        <v>0</v>
      </c>
      <c r="N56" s="25">
        <v>9</v>
      </c>
      <c r="O56" s="20">
        <v>0.16070000000000001</v>
      </c>
      <c r="P56" s="21">
        <v>0.43055555555555558</v>
      </c>
      <c r="Q56" s="21">
        <v>0.43402777777777773</v>
      </c>
      <c r="R56" s="21">
        <v>0.63541666666666663</v>
      </c>
      <c r="S56" s="21">
        <v>0.63611111111111118</v>
      </c>
      <c r="T56" s="57">
        <v>109.34</v>
      </c>
      <c r="U56" s="20">
        <v>0.66669999999999996</v>
      </c>
      <c r="V56">
        <v>0.5</v>
      </c>
      <c r="W56">
        <v>0</v>
      </c>
      <c r="X56">
        <v>176</v>
      </c>
      <c r="Y56">
        <v>4</v>
      </c>
      <c r="Z56">
        <v>8.5</v>
      </c>
    </row>
    <row r="57" spans="2:26">
      <c r="B57">
        <v>12005645</v>
      </c>
      <c r="C57" t="s">
        <v>81</v>
      </c>
      <c r="D57" t="s">
        <v>138</v>
      </c>
      <c r="E57" t="s">
        <v>64</v>
      </c>
      <c r="F57">
        <v>2.4</v>
      </c>
      <c r="G57" s="20">
        <v>0.8054</v>
      </c>
      <c r="H57" s="25">
        <v>144.25</v>
      </c>
      <c r="I57" s="49">
        <v>0.7036</v>
      </c>
      <c r="J57">
        <v>40</v>
      </c>
      <c r="K57" s="20">
        <v>0.95240000000000002</v>
      </c>
      <c r="L57" s="25">
        <v>2</v>
      </c>
      <c r="M57" s="20">
        <v>4.7600000000000003E-2</v>
      </c>
      <c r="N57" s="25">
        <v>5</v>
      </c>
      <c r="O57" s="20">
        <v>0.1111</v>
      </c>
      <c r="P57" s="21">
        <v>0.4458333333333333</v>
      </c>
      <c r="Q57" s="21">
        <v>0.45833333333333331</v>
      </c>
      <c r="R57" s="21">
        <v>0.67291666666666661</v>
      </c>
      <c r="S57" s="21">
        <v>0.67291666666666661</v>
      </c>
      <c r="T57" s="57">
        <v>109.13</v>
      </c>
      <c r="U57" s="20">
        <v>0.75660000000000005</v>
      </c>
      <c r="V57">
        <v>2.5</v>
      </c>
      <c r="W57">
        <v>0</v>
      </c>
      <c r="X57">
        <v>176</v>
      </c>
      <c r="Y57">
        <v>17.25</v>
      </c>
      <c r="Z57">
        <v>17</v>
      </c>
    </row>
    <row r="58" spans="2:26">
      <c r="B58">
        <v>12007776</v>
      </c>
      <c r="C58" t="s">
        <v>81</v>
      </c>
      <c r="D58" t="s">
        <v>139</v>
      </c>
      <c r="E58" t="s">
        <v>92</v>
      </c>
      <c r="F58">
        <v>2.59</v>
      </c>
      <c r="G58" s="20">
        <v>0.97030000000000005</v>
      </c>
      <c r="H58" s="25">
        <v>226</v>
      </c>
      <c r="I58" s="49">
        <v>1.0702</v>
      </c>
      <c r="J58">
        <v>61</v>
      </c>
      <c r="K58" s="20">
        <v>0.85919999999999996</v>
      </c>
      <c r="L58" s="25">
        <v>10</v>
      </c>
      <c r="M58" s="20">
        <v>0.14080000000000001</v>
      </c>
      <c r="N58" s="25">
        <v>7</v>
      </c>
      <c r="O58" s="20">
        <v>0.10290000000000001</v>
      </c>
      <c r="P58" s="21">
        <v>0.23611111111111113</v>
      </c>
      <c r="Q58" s="21">
        <v>0.40486111111111112</v>
      </c>
      <c r="R58" s="21">
        <v>0.39861111111111108</v>
      </c>
      <c r="S58" s="21">
        <v>0.66388888888888886</v>
      </c>
      <c r="T58" s="57">
        <v>162.36000000000001</v>
      </c>
      <c r="U58" s="20">
        <v>0.71840000000000004</v>
      </c>
      <c r="V58">
        <v>30</v>
      </c>
      <c r="W58">
        <v>0</v>
      </c>
      <c r="X58">
        <v>202</v>
      </c>
      <c r="Y58">
        <v>6</v>
      </c>
      <c r="Z58">
        <v>0</v>
      </c>
    </row>
    <row r="59" spans="2:26">
      <c r="B59">
        <v>12007824</v>
      </c>
      <c r="C59" t="s">
        <v>81</v>
      </c>
      <c r="D59" t="s">
        <v>140</v>
      </c>
      <c r="E59" t="s">
        <v>64</v>
      </c>
      <c r="F59">
        <v>3.06</v>
      </c>
      <c r="G59" s="20">
        <v>0.81620000000000004</v>
      </c>
      <c r="H59" s="25">
        <v>118.75</v>
      </c>
      <c r="I59" s="49">
        <v>0.60950000000000004</v>
      </c>
      <c r="J59">
        <v>43</v>
      </c>
      <c r="K59" s="20">
        <v>0.97729999999999995</v>
      </c>
      <c r="L59" s="25">
        <v>1</v>
      </c>
      <c r="M59" s="20">
        <v>2.2700000000000001E-2</v>
      </c>
      <c r="N59" s="25">
        <v>8</v>
      </c>
      <c r="O59" s="20">
        <v>0.15690000000000001</v>
      </c>
      <c r="P59" s="21">
        <v>0.41875000000000001</v>
      </c>
      <c r="Q59" s="21">
        <v>0.41875000000000001</v>
      </c>
      <c r="R59" s="21">
        <v>0.69444444444444453</v>
      </c>
      <c r="S59" s="21">
        <v>0.69444444444444453</v>
      </c>
      <c r="T59" s="57">
        <v>131.99</v>
      </c>
      <c r="U59" s="20">
        <v>1</v>
      </c>
      <c r="V59">
        <v>0</v>
      </c>
      <c r="W59">
        <v>0</v>
      </c>
      <c r="X59">
        <v>145.5</v>
      </c>
      <c r="Y59">
        <v>5.25</v>
      </c>
      <c r="Z59">
        <v>21.5</v>
      </c>
    </row>
    <row r="60" spans="2:26">
      <c r="B60">
        <v>12003911</v>
      </c>
      <c r="C60" t="s">
        <v>81</v>
      </c>
      <c r="D60" t="s">
        <v>141</v>
      </c>
      <c r="E60" t="s">
        <v>64</v>
      </c>
      <c r="F60">
        <v>2.96</v>
      </c>
      <c r="G60" s="20">
        <v>0.6079</v>
      </c>
      <c r="H60" s="25">
        <v>125.5</v>
      </c>
      <c r="I60" s="49">
        <v>0.91080000000000005</v>
      </c>
      <c r="J60">
        <v>45</v>
      </c>
      <c r="K60" s="20">
        <v>1</v>
      </c>
      <c r="L60" s="25">
        <v>0</v>
      </c>
      <c r="M60" s="20">
        <v>0</v>
      </c>
      <c r="N60" s="25">
        <v>3</v>
      </c>
      <c r="O60" s="20">
        <v>6.25E-2</v>
      </c>
      <c r="P60" s="21">
        <v>0.36180555555555555</v>
      </c>
      <c r="Q60" s="21">
        <v>0.3923611111111111</v>
      </c>
      <c r="R60" s="21">
        <v>0.62152777777777779</v>
      </c>
      <c r="S60" s="21">
        <v>0.63750000000000007</v>
      </c>
      <c r="T60" s="57">
        <v>77.06</v>
      </c>
      <c r="U60" s="20">
        <v>0.61399999999999999</v>
      </c>
      <c r="V60">
        <v>25.5</v>
      </c>
      <c r="W60">
        <v>0</v>
      </c>
      <c r="X60">
        <v>164.5</v>
      </c>
      <c r="Y60">
        <v>5</v>
      </c>
      <c r="Z60">
        <v>59.5</v>
      </c>
    </row>
    <row r="61" spans="2:26">
      <c r="B61">
        <v>10353553</v>
      </c>
      <c r="C61" t="s">
        <v>81</v>
      </c>
      <c r="D61" t="s">
        <v>142</v>
      </c>
      <c r="E61" t="s">
        <v>104</v>
      </c>
      <c r="F61">
        <v>2.58</v>
      </c>
      <c r="G61" s="20">
        <v>0.51980000000000004</v>
      </c>
      <c r="H61" s="25">
        <v>99</v>
      </c>
      <c r="I61" s="49">
        <v>0.55869999999999997</v>
      </c>
      <c r="J61">
        <v>31</v>
      </c>
      <c r="K61" s="20">
        <v>1</v>
      </c>
      <c r="L61" s="25">
        <v>0</v>
      </c>
      <c r="M61" s="20">
        <v>0</v>
      </c>
      <c r="N61" s="25">
        <v>2</v>
      </c>
      <c r="O61" s="20">
        <v>6.0600000000000001E-2</v>
      </c>
      <c r="P61" s="21">
        <v>0.37986111111111115</v>
      </c>
      <c r="Q61" s="21">
        <v>0.38194444444444442</v>
      </c>
      <c r="R61" s="21">
        <v>0.6118055555555556</v>
      </c>
      <c r="S61" s="21">
        <v>0.6118055555555556</v>
      </c>
      <c r="T61" s="57">
        <v>83.08</v>
      </c>
      <c r="U61" s="20">
        <v>0.83919999999999995</v>
      </c>
      <c r="V61">
        <v>13.5</v>
      </c>
      <c r="W61">
        <v>0</v>
      </c>
      <c r="X61">
        <v>164.5</v>
      </c>
      <c r="Y61">
        <v>11</v>
      </c>
      <c r="Z61">
        <v>68</v>
      </c>
    </row>
    <row r="62" spans="2:26">
      <c r="B62">
        <v>10498999</v>
      </c>
      <c r="C62" t="s">
        <v>81</v>
      </c>
      <c r="D62" t="s">
        <v>143</v>
      </c>
      <c r="E62" t="s">
        <v>89</v>
      </c>
      <c r="F62">
        <v>2.33</v>
      </c>
      <c r="G62" s="20">
        <v>0.90990000000000004</v>
      </c>
      <c r="H62" s="25">
        <v>177</v>
      </c>
      <c r="I62" s="49">
        <v>0.77629999999999999</v>
      </c>
      <c r="J62">
        <v>50</v>
      </c>
      <c r="K62" s="20">
        <v>1</v>
      </c>
      <c r="L62" s="25">
        <v>0</v>
      </c>
      <c r="M62" s="20">
        <v>0</v>
      </c>
      <c r="N62" s="25">
        <v>6</v>
      </c>
      <c r="O62" s="20">
        <v>0.1071</v>
      </c>
      <c r="P62" s="21">
        <v>0.52847222222222223</v>
      </c>
      <c r="Q62" s="21">
        <v>0.54027777777777775</v>
      </c>
      <c r="R62" s="21">
        <v>0.64583333333333337</v>
      </c>
      <c r="S62" s="21">
        <v>0.65</v>
      </c>
      <c r="T62" s="57">
        <v>145.09</v>
      </c>
      <c r="U62" s="20">
        <v>0.81969999999999998</v>
      </c>
      <c r="V62">
        <v>21.5</v>
      </c>
      <c r="W62">
        <v>1</v>
      </c>
      <c r="X62">
        <v>172</v>
      </c>
      <c r="Y62">
        <v>15.5</v>
      </c>
      <c r="Z62">
        <v>0</v>
      </c>
    </row>
    <row r="63" spans="2:26">
      <c r="B63">
        <v>12007537</v>
      </c>
      <c r="C63" t="s">
        <v>81</v>
      </c>
      <c r="D63" t="s">
        <v>144</v>
      </c>
      <c r="E63" t="s">
        <v>64</v>
      </c>
      <c r="F63">
        <v>2.62</v>
      </c>
      <c r="G63" s="20">
        <v>0.88370000000000004</v>
      </c>
      <c r="H63" s="25">
        <v>185.5</v>
      </c>
      <c r="I63" s="49">
        <v>0.73240000000000005</v>
      </c>
      <c r="J63">
        <v>59</v>
      </c>
      <c r="K63" s="20">
        <v>1</v>
      </c>
      <c r="L63" s="25">
        <v>0</v>
      </c>
      <c r="M63" s="20">
        <v>0</v>
      </c>
      <c r="N63" s="25">
        <v>13</v>
      </c>
      <c r="O63" s="20">
        <v>0.18060000000000001</v>
      </c>
      <c r="P63" s="21">
        <v>0.45</v>
      </c>
      <c r="Q63" s="21">
        <v>0.4916666666666667</v>
      </c>
      <c r="R63" s="21">
        <v>0.54999999999999993</v>
      </c>
      <c r="S63" s="21">
        <v>0.58194444444444449</v>
      </c>
      <c r="T63" s="57">
        <v>163.34</v>
      </c>
      <c r="U63" s="20">
        <v>0.88049999999999995</v>
      </c>
      <c r="V63">
        <v>34.5</v>
      </c>
      <c r="W63">
        <v>1</v>
      </c>
      <c r="X63">
        <v>172</v>
      </c>
      <c r="Y63">
        <v>11.5</v>
      </c>
      <c r="Z63">
        <v>8.5</v>
      </c>
    </row>
    <row r="64" spans="2:26">
      <c r="B64">
        <v>12015344</v>
      </c>
      <c r="C64" t="s">
        <v>81</v>
      </c>
      <c r="D64" t="s">
        <v>174</v>
      </c>
      <c r="E64" t="s">
        <v>83</v>
      </c>
      <c r="F64">
        <v>0.28999999999999998</v>
      </c>
      <c r="G64" s="20">
        <v>0.77029999999999998</v>
      </c>
      <c r="H64" s="25">
        <v>28.5</v>
      </c>
      <c r="I64" s="49" t="s">
        <v>165</v>
      </c>
      <c r="J64" t="s">
        <v>165</v>
      </c>
      <c r="K64" s="20">
        <v>1</v>
      </c>
      <c r="L64" s="25" t="s">
        <v>165</v>
      </c>
      <c r="M64" s="20">
        <v>0</v>
      </c>
      <c r="N64" s="25" t="s">
        <v>165</v>
      </c>
      <c r="O64" s="20" t="s">
        <v>165</v>
      </c>
      <c r="P64" s="21" t="s">
        <v>165</v>
      </c>
      <c r="Q64" s="21" t="s">
        <v>165</v>
      </c>
      <c r="R64" s="21" t="s">
        <v>165</v>
      </c>
      <c r="S64" s="21" t="s">
        <v>165</v>
      </c>
      <c r="T64" s="57" t="s">
        <v>165</v>
      </c>
      <c r="U64" s="20" t="s">
        <v>165</v>
      </c>
      <c r="V64">
        <v>0</v>
      </c>
      <c r="W64">
        <v>0</v>
      </c>
      <c r="X64">
        <v>37</v>
      </c>
      <c r="Y64">
        <v>8.5</v>
      </c>
      <c r="Z64">
        <v>0</v>
      </c>
    </row>
    <row r="65" spans="2:26">
      <c r="B65">
        <v>10450811</v>
      </c>
      <c r="C65" t="s">
        <v>81</v>
      </c>
      <c r="D65" t="s">
        <v>145</v>
      </c>
      <c r="E65" t="s">
        <v>83</v>
      </c>
      <c r="F65">
        <v>3.21</v>
      </c>
      <c r="G65" s="20">
        <v>0.82809999999999995</v>
      </c>
      <c r="H65" s="25">
        <v>149.25</v>
      </c>
      <c r="I65" s="49">
        <v>0.8216</v>
      </c>
      <c r="J65">
        <v>54</v>
      </c>
      <c r="K65" s="20">
        <v>0.93100000000000005</v>
      </c>
      <c r="L65" s="25">
        <v>4</v>
      </c>
      <c r="M65" s="20">
        <v>6.9000000000000006E-2</v>
      </c>
      <c r="N65" s="25">
        <v>8</v>
      </c>
      <c r="O65" s="20">
        <v>0.129</v>
      </c>
      <c r="P65" s="21">
        <v>0.37708333333333338</v>
      </c>
      <c r="Q65" s="21">
        <v>0.46736111111111112</v>
      </c>
      <c r="R65" s="21">
        <v>0.6694444444444444</v>
      </c>
      <c r="S65" s="21">
        <v>0.67569444444444438</v>
      </c>
      <c r="T65" s="57">
        <v>164.17</v>
      </c>
      <c r="U65" s="20">
        <v>1</v>
      </c>
      <c r="V65">
        <v>3.5</v>
      </c>
      <c r="W65">
        <v>0</v>
      </c>
      <c r="X65">
        <v>176</v>
      </c>
      <c r="Y65">
        <v>17.75</v>
      </c>
      <c r="Z65">
        <v>12.5</v>
      </c>
    </row>
    <row r="66" spans="2:26">
      <c r="B66">
        <v>12013938</v>
      </c>
      <c r="C66" t="s">
        <v>81</v>
      </c>
      <c r="D66" t="s">
        <v>146</v>
      </c>
      <c r="E66" t="s">
        <v>64</v>
      </c>
      <c r="F66">
        <v>2.81</v>
      </c>
      <c r="G66" s="20">
        <v>0.89670000000000005</v>
      </c>
      <c r="H66" s="25">
        <v>149.5</v>
      </c>
      <c r="I66" s="49">
        <v>1.0227999999999999</v>
      </c>
      <c r="J66">
        <v>51</v>
      </c>
      <c r="K66" s="20">
        <v>1</v>
      </c>
      <c r="L66" s="25">
        <v>0</v>
      </c>
      <c r="M66" s="20">
        <v>0</v>
      </c>
      <c r="N66" s="25">
        <v>9</v>
      </c>
      <c r="O66" s="20">
        <v>0.15</v>
      </c>
      <c r="P66" s="21">
        <v>0.43333333333333335</v>
      </c>
      <c r="Q66" s="21">
        <v>0.43333333333333335</v>
      </c>
      <c r="R66" s="21">
        <v>0.65277777777777779</v>
      </c>
      <c r="S66" s="21">
        <v>0.66736111111111107</v>
      </c>
      <c r="T66" s="57">
        <v>91.18</v>
      </c>
      <c r="U66" s="20">
        <v>0.6099</v>
      </c>
      <c r="V66">
        <v>2</v>
      </c>
      <c r="W66">
        <v>0</v>
      </c>
      <c r="X66">
        <v>164.5</v>
      </c>
      <c r="Y66">
        <v>8.5</v>
      </c>
      <c r="Z66">
        <v>8.5</v>
      </c>
    </row>
    <row r="67" spans="2:26">
      <c r="B67">
        <v>12008362</v>
      </c>
      <c r="C67" t="s">
        <v>81</v>
      </c>
      <c r="D67" t="s">
        <v>147</v>
      </c>
      <c r="E67" t="s">
        <v>83</v>
      </c>
      <c r="F67">
        <v>2.14</v>
      </c>
      <c r="G67" s="20">
        <v>0.61209999999999998</v>
      </c>
      <c r="H67" s="25">
        <v>131.25</v>
      </c>
      <c r="I67" s="49">
        <v>0.88160000000000005</v>
      </c>
      <c r="J67">
        <v>34</v>
      </c>
      <c r="K67" s="20">
        <v>1</v>
      </c>
      <c r="L67" s="25">
        <v>0</v>
      </c>
      <c r="M67" s="20">
        <v>0</v>
      </c>
      <c r="N67" s="25">
        <v>8</v>
      </c>
      <c r="O67" s="20">
        <v>0.1905</v>
      </c>
      <c r="P67" s="21">
        <v>0.51944444444444449</v>
      </c>
      <c r="Q67" s="21">
        <v>0.54027777777777775</v>
      </c>
      <c r="R67" s="21">
        <v>0.55555555555555558</v>
      </c>
      <c r="S67" s="21">
        <v>0.62986111111111109</v>
      </c>
      <c r="T67" s="57">
        <v>98.69</v>
      </c>
      <c r="U67" s="20">
        <v>0.75190000000000001</v>
      </c>
      <c r="V67">
        <v>51.5</v>
      </c>
      <c r="W67">
        <v>9</v>
      </c>
      <c r="X67">
        <v>145</v>
      </c>
      <c r="Y67">
        <v>13.75</v>
      </c>
      <c r="Z67">
        <v>42.5</v>
      </c>
    </row>
    <row r="68" spans="2:26">
      <c r="B68">
        <v>10452159</v>
      </c>
      <c r="C68" t="s">
        <v>81</v>
      </c>
      <c r="D68" t="s">
        <v>148</v>
      </c>
      <c r="E68" t="s">
        <v>104</v>
      </c>
      <c r="F68">
        <v>4.3600000000000003</v>
      </c>
      <c r="G68" s="20">
        <v>0.80679999999999996</v>
      </c>
      <c r="H68" s="25">
        <v>142</v>
      </c>
      <c r="I68" s="49">
        <v>1.0107999999999999</v>
      </c>
      <c r="J68">
        <v>75</v>
      </c>
      <c r="K68" s="20">
        <v>1</v>
      </c>
      <c r="L68" s="25">
        <v>0</v>
      </c>
      <c r="M68" s="20">
        <v>0</v>
      </c>
      <c r="N68" s="25">
        <v>5</v>
      </c>
      <c r="O68" s="20">
        <v>6.25E-2</v>
      </c>
      <c r="P68" s="21">
        <v>0.40277777777777773</v>
      </c>
      <c r="Q68" s="21">
        <v>0.41041666666666665</v>
      </c>
      <c r="R68" s="21">
        <v>0.65972222222222221</v>
      </c>
      <c r="S68" s="21">
        <v>0.66388888888888886</v>
      </c>
      <c r="T68" s="57">
        <v>116.08</v>
      </c>
      <c r="U68" s="20">
        <v>0.8175</v>
      </c>
      <c r="V68">
        <v>0</v>
      </c>
      <c r="W68">
        <v>0</v>
      </c>
      <c r="X68">
        <v>176</v>
      </c>
      <c r="Y68">
        <v>17</v>
      </c>
      <c r="Z68">
        <v>17</v>
      </c>
    </row>
    <row r="69" spans="2:26">
      <c r="B69">
        <v>12000840</v>
      </c>
      <c r="C69" t="s">
        <v>81</v>
      </c>
      <c r="D69" t="s">
        <v>149</v>
      </c>
      <c r="E69" t="s">
        <v>83</v>
      </c>
      <c r="F69">
        <v>3.29</v>
      </c>
      <c r="G69" s="20">
        <v>0.89219999999999999</v>
      </c>
      <c r="H69" s="25">
        <v>153</v>
      </c>
      <c r="I69" s="49">
        <v>0.90390000000000004</v>
      </c>
      <c r="J69">
        <v>61</v>
      </c>
      <c r="K69" s="20">
        <v>1</v>
      </c>
      <c r="L69" s="25">
        <v>0</v>
      </c>
      <c r="M69" s="20">
        <v>0</v>
      </c>
      <c r="N69" s="25">
        <v>4</v>
      </c>
      <c r="O69" s="20">
        <v>6.1499999999999999E-2</v>
      </c>
      <c r="P69" s="21">
        <v>0.36527777777777781</v>
      </c>
      <c r="Q69" s="21">
        <v>0.42569444444444443</v>
      </c>
      <c r="R69" s="21">
        <v>0.58958333333333335</v>
      </c>
      <c r="S69" s="21">
        <v>0.64444444444444449</v>
      </c>
      <c r="T69" s="57">
        <v>110.83</v>
      </c>
      <c r="U69" s="20">
        <v>0.72440000000000004</v>
      </c>
      <c r="V69">
        <v>4</v>
      </c>
      <c r="W69">
        <v>0</v>
      </c>
      <c r="X69">
        <v>167</v>
      </c>
      <c r="Y69">
        <v>18</v>
      </c>
      <c r="Z69">
        <v>0</v>
      </c>
    </row>
    <row r="70" spans="2:26">
      <c r="B70">
        <v>10494799</v>
      </c>
      <c r="C70" t="s">
        <v>81</v>
      </c>
      <c r="D70" t="s">
        <v>150</v>
      </c>
      <c r="E70" t="s">
        <v>104</v>
      </c>
      <c r="F70">
        <v>3.8</v>
      </c>
      <c r="G70" s="20">
        <v>0.85050000000000003</v>
      </c>
      <c r="H70" s="25">
        <v>152</v>
      </c>
      <c r="I70" s="49">
        <v>1.2374000000000001</v>
      </c>
      <c r="J70">
        <v>68</v>
      </c>
      <c r="K70" s="20">
        <v>0.97140000000000004</v>
      </c>
      <c r="L70" s="25">
        <v>2</v>
      </c>
      <c r="M70" s="20">
        <v>2.86E-2</v>
      </c>
      <c r="N70" s="25">
        <v>6</v>
      </c>
      <c r="O70" s="20">
        <v>8.1100000000000005E-2</v>
      </c>
      <c r="P70" s="21">
        <v>0.4458333333333333</v>
      </c>
      <c r="Q70" s="21">
        <v>0.53125</v>
      </c>
      <c r="R70" s="21">
        <v>0.48749999999999999</v>
      </c>
      <c r="S70" s="21">
        <v>0.65069444444444446</v>
      </c>
      <c r="T70" s="57">
        <v>118.24</v>
      </c>
      <c r="U70" s="20">
        <v>0.77790000000000004</v>
      </c>
      <c r="V70">
        <v>28.75</v>
      </c>
      <c r="W70">
        <v>0.5</v>
      </c>
      <c r="X70">
        <v>145.5</v>
      </c>
      <c r="Y70">
        <v>4.75</v>
      </c>
      <c r="Z70">
        <v>17</v>
      </c>
    </row>
    <row r="71" spans="2:26">
      <c r="B71">
        <v>10475709</v>
      </c>
      <c r="C71" t="s">
        <v>81</v>
      </c>
      <c r="D71" t="s">
        <v>151</v>
      </c>
      <c r="E71" t="s">
        <v>104</v>
      </c>
      <c r="F71">
        <v>4.16</v>
      </c>
      <c r="G71" s="20">
        <v>0.75690000000000002</v>
      </c>
      <c r="H71" s="25">
        <v>130.75</v>
      </c>
      <c r="I71" s="49">
        <v>1.1440999999999999</v>
      </c>
      <c r="J71">
        <v>65</v>
      </c>
      <c r="K71" s="20">
        <v>0.98480000000000001</v>
      </c>
      <c r="L71" s="25">
        <v>1</v>
      </c>
      <c r="M71" s="20">
        <v>1.52E-2</v>
      </c>
      <c r="N71" s="25">
        <v>8</v>
      </c>
      <c r="O71" s="20">
        <v>0.1096</v>
      </c>
      <c r="P71" s="21">
        <v>0.5083333333333333</v>
      </c>
      <c r="Q71" s="21">
        <v>0.55347222222222225</v>
      </c>
      <c r="R71" s="21">
        <v>0.57986111111111105</v>
      </c>
      <c r="S71" s="21">
        <v>0.62430555555555556</v>
      </c>
      <c r="T71" s="57">
        <v>104.98</v>
      </c>
      <c r="U71" s="20">
        <v>0.80289999999999995</v>
      </c>
      <c r="V71">
        <v>21</v>
      </c>
      <c r="W71">
        <v>0</v>
      </c>
      <c r="X71">
        <v>145</v>
      </c>
      <c r="Y71">
        <v>5.25</v>
      </c>
      <c r="Z71">
        <v>30</v>
      </c>
    </row>
    <row r="72" spans="2:26">
      <c r="B72">
        <v>12011169</v>
      </c>
      <c r="C72" t="s">
        <v>81</v>
      </c>
      <c r="D72" t="s">
        <v>152</v>
      </c>
      <c r="E72" t="s">
        <v>87</v>
      </c>
      <c r="F72">
        <v>3.87</v>
      </c>
      <c r="G72" s="20">
        <v>0.43469999999999998</v>
      </c>
      <c r="H72" s="25">
        <v>87.5</v>
      </c>
      <c r="I72" s="49">
        <v>0.88649999999999995</v>
      </c>
      <c r="J72">
        <v>41</v>
      </c>
      <c r="K72" s="20">
        <v>1</v>
      </c>
      <c r="L72" s="25">
        <v>0</v>
      </c>
      <c r="M72" s="20">
        <v>0</v>
      </c>
      <c r="N72" s="25">
        <v>5</v>
      </c>
      <c r="O72" s="20">
        <v>0.1087</v>
      </c>
      <c r="P72" s="21">
        <v>0.39027777777777778</v>
      </c>
      <c r="Q72" s="21">
        <v>0.39027777777777778</v>
      </c>
      <c r="R72" s="21">
        <v>0.60763888888888895</v>
      </c>
      <c r="S72" s="21">
        <v>0.61319444444444449</v>
      </c>
      <c r="T72" s="57">
        <v>76.02</v>
      </c>
      <c r="U72" s="20">
        <v>0.86870000000000003</v>
      </c>
      <c r="V72">
        <v>11</v>
      </c>
      <c r="W72">
        <v>0</v>
      </c>
      <c r="X72">
        <v>176</v>
      </c>
      <c r="Y72">
        <v>17</v>
      </c>
      <c r="Z72">
        <v>82.5</v>
      </c>
    </row>
    <row r="73" spans="2:26">
      <c r="B73">
        <v>12002018</v>
      </c>
      <c r="C73" t="s">
        <v>81</v>
      </c>
      <c r="D73" t="s">
        <v>153</v>
      </c>
      <c r="E73" t="s">
        <v>64</v>
      </c>
      <c r="F73">
        <v>2.34</v>
      </c>
      <c r="G73" s="20">
        <v>0.3952</v>
      </c>
      <c r="H73" s="25">
        <v>74</v>
      </c>
      <c r="I73" s="49">
        <v>0.70850000000000002</v>
      </c>
      <c r="J73">
        <v>21</v>
      </c>
      <c r="K73" s="20">
        <v>1</v>
      </c>
      <c r="L73" s="25">
        <v>0</v>
      </c>
      <c r="M73" s="20">
        <v>0</v>
      </c>
      <c r="N73" s="25">
        <v>4</v>
      </c>
      <c r="O73" s="20">
        <v>0.16</v>
      </c>
      <c r="P73" s="21">
        <v>0.61736111111111114</v>
      </c>
      <c r="Q73" s="21">
        <v>0.66319444444444442</v>
      </c>
      <c r="R73" s="21">
        <v>0.65833333333333333</v>
      </c>
      <c r="S73" s="21">
        <v>0.80625000000000002</v>
      </c>
      <c r="T73" s="57">
        <v>65.44</v>
      </c>
      <c r="U73" s="20">
        <v>0.88439999999999996</v>
      </c>
      <c r="V73">
        <v>16.5</v>
      </c>
      <c r="W73">
        <v>0</v>
      </c>
      <c r="X73">
        <v>145.5</v>
      </c>
      <c r="Y73">
        <v>81</v>
      </c>
      <c r="Z73">
        <v>7</v>
      </c>
    </row>
    <row r="74" spans="2:26">
      <c r="B74">
        <v>10438407</v>
      </c>
      <c r="C74" t="s">
        <v>81</v>
      </c>
      <c r="D74" t="s">
        <v>154</v>
      </c>
      <c r="E74" t="s">
        <v>89</v>
      </c>
      <c r="F74">
        <v>3.04</v>
      </c>
      <c r="G74" s="20">
        <v>0.94669999999999999</v>
      </c>
      <c r="H74" s="25">
        <v>160</v>
      </c>
      <c r="I74" s="49">
        <v>0.84660000000000002</v>
      </c>
      <c r="J74">
        <v>58</v>
      </c>
      <c r="K74" s="20">
        <v>0.98309999999999997</v>
      </c>
      <c r="L74" s="25">
        <v>1</v>
      </c>
      <c r="M74" s="20">
        <v>1.6899999999999998E-2</v>
      </c>
      <c r="N74" s="25">
        <v>6</v>
      </c>
      <c r="O74" s="20">
        <v>9.3799999999999994E-2</v>
      </c>
      <c r="P74" s="21">
        <v>0.52847222222222223</v>
      </c>
      <c r="Q74" s="21">
        <v>0.54583333333333328</v>
      </c>
      <c r="R74" s="21">
        <v>0.63055555555555554</v>
      </c>
      <c r="S74" s="21">
        <v>0.67986111111111114</v>
      </c>
      <c r="T74" s="57">
        <v>143.22999999999999</v>
      </c>
      <c r="U74" s="20">
        <v>0.8952</v>
      </c>
      <c r="V74">
        <v>22.25</v>
      </c>
      <c r="W74">
        <v>0</v>
      </c>
      <c r="X74">
        <v>145.5</v>
      </c>
      <c r="Y74">
        <v>7.75</v>
      </c>
      <c r="Z74">
        <v>0</v>
      </c>
    </row>
    <row r="75" spans="2:26">
      <c r="B75">
        <v>10430997</v>
      </c>
      <c r="C75" t="s">
        <v>81</v>
      </c>
      <c r="D75" t="s">
        <v>155</v>
      </c>
      <c r="E75" t="s">
        <v>83</v>
      </c>
      <c r="F75">
        <v>2.62</v>
      </c>
      <c r="G75" s="20">
        <v>0.5948</v>
      </c>
      <c r="H75" s="25">
        <v>129.25</v>
      </c>
      <c r="I75" s="49">
        <v>0.84430000000000005</v>
      </c>
      <c r="J75">
        <v>41</v>
      </c>
      <c r="K75" s="20">
        <v>1</v>
      </c>
      <c r="L75" s="25">
        <v>0</v>
      </c>
      <c r="M75" s="20">
        <v>0</v>
      </c>
      <c r="N75" s="25">
        <v>15</v>
      </c>
      <c r="O75" s="20">
        <v>0.26790000000000003</v>
      </c>
      <c r="P75" s="21">
        <v>0.47152777777777777</v>
      </c>
      <c r="Q75" s="21">
        <v>0.47291666666666665</v>
      </c>
      <c r="R75" s="21">
        <v>0.5805555555555556</v>
      </c>
      <c r="S75" s="21">
        <v>0.58958333333333335</v>
      </c>
      <c r="T75" s="57">
        <v>107.28</v>
      </c>
      <c r="U75" s="20">
        <v>0.83</v>
      </c>
      <c r="V75">
        <v>48</v>
      </c>
      <c r="W75">
        <v>5</v>
      </c>
      <c r="X75">
        <v>145</v>
      </c>
      <c r="Y75">
        <v>13.5</v>
      </c>
      <c r="Z75">
        <v>45.25</v>
      </c>
    </row>
    <row r="76" spans="2:26">
      <c r="B76">
        <v>12007240</v>
      </c>
      <c r="C76" t="s">
        <v>81</v>
      </c>
      <c r="D76" t="s">
        <v>156</v>
      </c>
      <c r="E76" t="s">
        <v>92</v>
      </c>
      <c r="F76">
        <v>3.86</v>
      </c>
      <c r="G76" s="20">
        <v>0.74280000000000002</v>
      </c>
      <c r="H76" s="25">
        <v>141</v>
      </c>
      <c r="I76" s="25">
        <v>1.1544000000000001</v>
      </c>
      <c r="J76">
        <v>61</v>
      </c>
      <c r="K76" s="20">
        <v>0.92420000000000002</v>
      </c>
      <c r="L76" s="25">
        <v>5</v>
      </c>
      <c r="M76" s="20">
        <v>7.5800000000000006E-2</v>
      </c>
      <c r="N76" s="25">
        <v>11</v>
      </c>
      <c r="O76" s="20">
        <v>0.15279999999999999</v>
      </c>
      <c r="P76" s="21">
        <v>0.47430555555555554</v>
      </c>
      <c r="Q76" s="21">
        <v>0.58472222222222225</v>
      </c>
      <c r="R76" s="21">
        <v>0.6479166666666667</v>
      </c>
      <c r="S76" s="21">
        <v>0.73472222222222217</v>
      </c>
      <c r="T76" s="21">
        <v>105.26</v>
      </c>
      <c r="U76" s="20">
        <v>0.74650000000000005</v>
      </c>
      <c r="V76">
        <v>45</v>
      </c>
      <c r="W76">
        <v>6.5</v>
      </c>
      <c r="X76">
        <v>138</v>
      </c>
      <c r="Y76">
        <v>1.5</v>
      </c>
      <c r="Z76">
        <v>34</v>
      </c>
    </row>
  </sheetData>
  <conditionalFormatting sqref="E3:E76">
    <cfRule type="colorScale" priority="19">
      <colorScale>
        <cfvo type="min"/>
        <cfvo type="percentile" val="50"/>
        <cfvo type="max"/>
        <color rgb="FFF8696B"/>
        <color rgb="FFFCFCFF"/>
        <color rgb="FF63BE7B"/>
      </colorScale>
    </cfRule>
  </conditionalFormatting>
  <conditionalFormatting sqref="E70">
    <cfRule type="colorScale" priority="59">
      <colorScale>
        <cfvo type="min"/>
        <cfvo type="percentile" val="50"/>
        <cfvo type="max"/>
        <color rgb="FFF8696B"/>
        <color rgb="FFFCFCFF"/>
        <color rgb="FF63BE7B"/>
      </colorScale>
    </cfRule>
  </conditionalFormatting>
  <conditionalFormatting sqref="F3:F76">
    <cfRule type="colorScale" priority="18">
      <colorScale>
        <cfvo type="min"/>
        <cfvo type="percentile" val="50"/>
        <cfvo type="max"/>
        <color rgb="FFF8696B"/>
        <color rgb="FFFCFCFF"/>
        <color rgb="FF63BE7B"/>
      </colorScale>
    </cfRule>
  </conditionalFormatting>
  <conditionalFormatting sqref="F70:F1048576">
    <cfRule type="colorScale" priority="36">
      <colorScale>
        <cfvo type="min"/>
        <cfvo type="percentile" val="50"/>
        <cfvo type="max"/>
        <color rgb="FFF8696B"/>
        <color rgb="FFFCFCFF"/>
        <color rgb="FF63BE7B"/>
      </colorScale>
    </cfRule>
  </conditionalFormatting>
  <conditionalFormatting sqref="G4:G76">
    <cfRule type="colorScale" priority="11">
      <colorScale>
        <cfvo type="min"/>
        <cfvo type="percentile" val="50"/>
        <cfvo type="max"/>
        <color rgb="FFF8696B"/>
        <color rgb="FFFCFCFF"/>
        <color rgb="FF63BE7B"/>
      </colorScale>
    </cfRule>
  </conditionalFormatting>
  <conditionalFormatting sqref="H70:H1048576">
    <cfRule type="colorScale" priority="55">
      <colorScale>
        <cfvo type="min"/>
        <cfvo type="percentile" val="50"/>
        <cfvo type="max"/>
        <color rgb="FFF8696B"/>
        <color rgb="FFFCFCFF"/>
        <color rgb="FF63BE7B"/>
      </colorScale>
    </cfRule>
  </conditionalFormatting>
  <conditionalFormatting sqref="H3:I76">
    <cfRule type="colorScale" priority="32">
      <colorScale>
        <cfvo type="min"/>
        <cfvo type="percentile" val="50"/>
        <cfvo type="max"/>
        <color rgb="FFF8696B"/>
        <color rgb="FFFCFCFF"/>
        <color rgb="FF63BE7B"/>
      </colorScale>
    </cfRule>
  </conditionalFormatting>
  <conditionalFormatting sqref="I3:I76">
    <cfRule type="colorScale" priority="31">
      <colorScale>
        <cfvo type="min"/>
        <cfvo type="percentile" val="50"/>
        <cfvo type="max"/>
        <color rgb="FFF8696B"/>
        <color rgb="FFFCFCFF"/>
        <color rgb="FF63BE7B"/>
      </colorScale>
    </cfRule>
  </conditionalFormatting>
  <conditionalFormatting sqref="I70:I1048576">
    <cfRule type="colorScale" priority="49">
      <colorScale>
        <cfvo type="min"/>
        <cfvo type="percentile" val="50"/>
        <cfvo type="max"/>
        <color rgb="FFF8696B"/>
        <color rgb="FFFCFCFF"/>
        <color rgb="FF63BE7B"/>
      </colorScale>
    </cfRule>
  </conditionalFormatting>
  <conditionalFormatting sqref="J1:J1048576">
    <cfRule type="colorScale" priority="4">
      <colorScale>
        <cfvo type="min"/>
        <cfvo type="percentile" val="50"/>
        <cfvo type="max"/>
        <color rgb="FFF8696B"/>
        <color rgb="FFFCFCFF"/>
        <color rgb="FF63BE7B"/>
      </colorScale>
    </cfRule>
  </conditionalFormatting>
  <conditionalFormatting sqref="J3:J76">
    <cfRule type="colorScale" priority="30">
      <colorScale>
        <cfvo type="min"/>
        <cfvo type="percentile" val="50"/>
        <cfvo type="max"/>
        <color rgb="FF63BE7B"/>
        <color rgb="FFFCFCFF"/>
        <color rgb="FFF8696B"/>
      </colorScale>
    </cfRule>
  </conditionalFormatting>
  <conditionalFormatting sqref="J70:J1048576">
    <cfRule type="colorScale" priority="35">
      <colorScale>
        <cfvo type="min"/>
        <cfvo type="percentile" val="50"/>
        <cfvo type="max"/>
        <color rgb="FFF8696B"/>
        <color rgb="FFFCFCFF"/>
        <color rgb="FF63BE7B"/>
      </colorScale>
    </cfRule>
  </conditionalFormatting>
  <conditionalFormatting sqref="K1:K1048576">
    <cfRule type="colorScale" priority="3">
      <colorScale>
        <cfvo type="min"/>
        <cfvo type="percentile" val="50"/>
        <cfvo type="max"/>
        <color rgb="FFF8696B"/>
        <color rgb="FFFCFCFF"/>
        <color rgb="FF63BE7B"/>
      </colorScale>
    </cfRule>
  </conditionalFormatting>
  <conditionalFormatting sqref="K3:K76">
    <cfRule type="colorScale" priority="29">
      <colorScale>
        <cfvo type="min"/>
        <cfvo type="percentile" val="50"/>
        <cfvo type="max"/>
        <color rgb="FFF8696B"/>
        <color rgb="FFFCFCFF"/>
        <color rgb="FF63BE7B"/>
      </colorScale>
    </cfRule>
  </conditionalFormatting>
  <conditionalFormatting sqref="K70:K1048576">
    <cfRule type="colorScale" priority="47">
      <colorScale>
        <cfvo type="min"/>
        <cfvo type="percentile" val="50"/>
        <cfvo type="max"/>
        <color rgb="FFF8696B"/>
        <color rgb="FFFCFCFF"/>
        <color rgb="FF63BE7B"/>
      </colorScale>
    </cfRule>
  </conditionalFormatting>
  <conditionalFormatting sqref="L1:L1048576">
    <cfRule type="colorScale" priority="2">
      <colorScale>
        <cfvo type="min"/>
        <cfvo type="percentile" val="50"/>
        <cfvo type="max"/>
        <color rgb="FF63BE7B"/>
        <color rgb="FFFCFCFF"/>
        <color rgb="FFF8696B"/>
      </colorScale>
    </cfRule>
  </conditionalFormatting>
  <conditionalFormatting sqref="L3:L76">
    <cfRule type="colorScale" priority="28">
      <colorScale>
        <cfvo type="min"/>
        <cfvo type="percentile" val="50"/>
        <cfvo type="max"/>
        <color rgb="FFF8696B"/>
        <color rgb="FFFCFCFF"/>
        <color rgb="FF63BE7B"/>
      </colorScale>
    </cfRule>
  </conditionalFormatting>
  <conditionalFormatting sqref="M1:M1048576">
    <cfRule type="colorScale" priority="1">
      <colorScale>
        <cfvo type="min"/>
        <cfvo type="percentile" val="50"/>
        <cfvo type="max"/>
        <color rgb="FF63BE7B"/>
        <color rgb="FFFCFCFF"/>
        <color rgb="FFF8696B"/>
      </colorScale>
    </cfRule>
  </conditionalFormatting>
  <conditionalFormatting sqref="M3:M76">
    <cfRule type="colorScale" priority="126">
      <colorScale>
        <cfvo type="min"/>
        <cfvo type="percentile" val="50"/>
        <cfvo type="max"/>
        <color rgb="FF63BE7B"/>
        <color rgb="FFFCFCFF"/>
        <color rgb="FFF8696B"/>
      </colorScale>
    </cfRule>
  </conditionalFormatting>
  <conditionalFormatting sqref="M70:M1048576">
    <cfRule type="colorScale" priority="125">
      <colorScale>
        <cfvo type="min"/>
        <cfvo type="percentile" val="50"/>
        <cfvo type="max"/>
        <color rgb="FF63BE7B"/>
        <color rgb="FFFCFCFF"/>
        <color rgb="FFF8696B"/>
      </colorScale>
    </cfRule>
  </conditionalFormatting>
  <conditionalFormatting sqref="N1:N1048576">
    <cfRule type="colorScale" priority="9">
      <colorScale>
        <cfvo type="min"/>
        <cfvo type="percentile" val="50"/>
        <cfvo type="max"/>
        <color rgb="FF63BE7B"/>
        <color rgb="FFFCFCFF"/>
        <color rgb="FFF8696B"/>
      </colorScale>
    </cfRule>
  </conditionalFormatting>
  <conditionalFormatting sqref="N3:N76">
    <cfRule type="colorScale" priority="128">
      <colorScale>
        <cfvo type="min"/>
        <cfvo type="percentile" val="50"/>
        <cfvo type="max"/>
        <color rgb="FFF8696B"/>
        <color rgb="FFFCFCFF"/>
        <color rgb="FF63BE7B"/>
      </colorScale>
    </cfRule>
  </conditionalFormatting>
  <conditionalFormatting sqref="N4:N76">
    <cfRule type="colorScale" priority="130">
      <colorScale>
        <cfvo type="min"/>
        <cfvo type="percentile" val="50"/>
        <cfvo type="max"/>
        <color rgb="FF63BE7B"/>
        <color rgb="FFFCFCFF"/>
        <color rgb="FFF8696B"/>
      </colorScale>
    </cfRule>
  </conditionalFormatting>
  <conditionalFormatting sqref="N70:N1048576">
    <cfRule type="colorScale" priority="127">
      <colorScale>
        <cfvo type="min"/>
        <cfvo type="percentile" val="50"/>
        <cfvo type="max"/>
        <color rgb="FF63BE7B"/>
        <color rgb="FFFCFCFF"/>
        <color rgb="FFF8696B"/>
      </colorScale>
    </cfRule>
  </conditionalFormatting>
  <conditionalFormatting sqref="O1:O1048576">
    <cfRule type="colorScale" priority="8">
      <colorScale>
        <cfvo type="min"/>
        <cfvo type="percentile" val="50"/>
        <cfvo type="max"/>
        <color rgb="FF63BE7B"/>
        <color rgb="FFFCFCFF"/>
        <color rgb="FFF8696B"/>
      </colorScale>
    </cfRule>
  </conditionalFormatting>
  <conditionalFormatting sqref="O4:O76">
    <cfRule type="colorScale" priority="132">
      <colorScale>
        <cfvo type="min"/>
        <cfvo type="percentile" val="50"/>
        <cfvo type="max"/>
        <color rgb="FF63BE7B"/>
        <color rgb="FFFCFCFF"/>
        <color rgb="FFF8696B"/>
      </colorScale>
    </cfRule>
  </conditionalFormatting>
  <conditionalFormatting sqref="P4:P76">
    <cfRule type="colorScale" priority="15">
      <colorScale>
        <cfvo type="min"/>
        <cfvo type="percentile" val="50"/>
        <cfvo type="max"/>
        <color rgb="FF63BE7B"/>
        <color rgb="FFFCFCFF"/>
        <color rgb="FFF8696B"/>
      </colorScale>
    </cfRule>
  </conditionalFormatting>
  <conditionalFormatting sqref="Q4:Q76">
    <cfRule type="colorScale" priority="14">
      <colorScale>
        <cfvo type="min"/>
        <cfvo type="percentile" val="50"/>
        <cfvo type="max"/>
        <color rgb="FF63BE7B"/>
        <color rgb="FFFCFCFF"/>
        <color rgb="FFF8696B"/>
      </colorScale>
    </cfRule>
  </conditionalFormatting>
  <conditionalFormatting sqref="R4:R76">
    <cfRule type="colorScale" priority="13">
      <colorScale>
        <cfvo type="min"/>
        <cfvo type="percentile" val="50"/>
        <cfvo type="max"/>
        <color rgb="FF63BE7B"/>
        <color rgb="FFFCFCFF"/>
        <color rgb="FFF8696B"/>
      </colorScale>
    </cfRule>
  </conditionalFormatting>
  <conditionalFormatting sqref="S1:S1048576">
    <cfRule type="colorScale" priority="6">
      <colorScale>
        <cfvo type="min"/>
        <cfvo type="percentile" val="50"/>
        <cfvo type="max"/>
        <color rgb="FF63BE7B"/>
        <color rgb="FFFCFCFF"/>
        <color rgb="FFF8696B"/>
      </colorScale>
    </cfRule>
  </conditionalFormatting>
  <conditionalFormatting sqref="S4:S76">
    <cfRule type="colorScale" priority="12">
      <colorScale>
        <cfvo type="min"/>
        <cfvo type="percentile" val="50"/>
        <cfvo type="max"/>
        <color rgb="FFF8696B"/>
        <color rgb="FFFCFCFF"/>
        <color rgb="FF63BE7B"/>
      </colorScale>
    </cfRule>
  </conditionalFormatting>
  <conditionalFormatting sqref="T3:T76">
    <cfRule type="colorScale" priority="25">
      <colorScale>
        <cfvo type="min"/>
        <cfvo type="percentile" val="50"/>
        <cfvo type="max"/>
        <color rgb="FFF8696B"/>
        <color rgb="FFFCFCFF"/>
        <color rgb="FF63BE7B"/>
      </colorScale>
    </cfRule>
  </conditionalFormatting>
  <conditionalFormatting sqref="T70:T1048576">
    <cfRule type="colorScale" priority="41">
      <colorScale>
        <cfvo type="min"/>
        <cfvo type="percentile" val="50"/>
        <cfvo type="max"/>
        <color rgb="FFF8696B"/>
        <color rgb="FFFCFCFF"/>
        <color rgb="FF63BE7B"/>
      </colorScale>
    </cfRule>
  </conditionalFormatting>
  <conditionalFormatting sqref="U3:U76">
    <cfRule type="colorScale" priority="24">
      <colorScale>
        <cfvo type="min"/>
        <cfvo type="percentile" val="50"/>
        <cfvo type="max"/>
        <color rgb="FFF8696B"/>
        <color rgb="FFFCFCFF"/>
        <color rgb="FF63BE7B"/>
      </colorScale>
    </cfRule>
  </conditionalFormatting>
  <conditionalFormatting sqref="U70:U1048576">
    <cfRule type="colorScale" priority="43">
      <colorScale>
        <cfvo type="min"/>
        <cfvo type="percentile" val="50"/>
        <cfvo type="max"/>
        <color rgb="FFF8696B"/>
        <color rgb="FFFCFCFF"/>
        <color rgb="FF63BE7B"/>
      </colorScale>
    </cfRule>
  </conditionalFormatting>
  <conditionalFormatting sqref="V3:V76">
    <cfRule type="colorScale" priority="23">
      <colorScale>
        <cfvo type="min"/>
        <cfvo type="percentile" val="50"/>
        <cfvo type="max"/>
        <color rgb="FF63BE7B"/>
        <color rgb="FFFCFCFF"/>
        <color rgb="FFF8696B"/>
      </colorScale>
    </cfRule>
  </conditionalFormatting>
  <conditionalFormatting sqref="V70:V1048576">
    <cfRule type="colorScale" priority="33">
      <colorScale>
        <cfvo type="min"/>
        <cfvo type="max"/>
        <color rgb="FFFCFCFF"/>
        <color rgb="FF63BE7B"/>
      </colorScale>
    </cfRule>
    <cfRule type="colorScale" priority="42">
      <colorScale>
        <cfvo type="min"/>
        <cfvo type="percentile" val="50"/>
        <cfvo type="max"/>
        <color rgb="FF63BE7B"/>
        <color rgb="FFFCFCFF"/>
        <color rgb="FFF8696B"/>
      </colorScale>
    </cfRule>
  </conditionalFormatting>
  <conditionalFormatting sqref="W3:W76">
    <cfRule type="colorScale" priority="22">
      <colorScale>
        <cfvo type="min"/>
        <cfvo type="percentile" val="50"/>
        <cfvo type="max"/>
        <color rgb="FFF8696B"/>
        <color rgb="FFFCFCFF"/>
        <color rgb="FF63BE7B"/>
      </colorScale>
    </cfRule>
  </conditionalFormatting>
  <conditionalFormatting sqref="X3:X76">
    <cfRule type="colorScale" priority="21">
      <colorScale>
        <cfvo type="min"/>
        <cfvo type="percentile" val="50"/>
        <cfvo type="max"/>
        <color rgb="FFF8696B"/>
        <color rgb="FFFCFCFF"/>
        <color rgb="FF63BE7B"/>
      </colorScale>
    </cfRule>
  </conditionalFormatting>
  <conditionalFormatting sqref="X70:X1048576">
    <cfRule type="colorScale" priority="39">
      <colorScale>
        <cfvo type="min"/>
        <cfvo type="percentile" val="50"/>
        <cfvo type="max"/>
        <color rgb="FFF8696B"/>
        <color rgb="FFFCFCFF"/>
        <color rgb="FF63BE7B"/>
      </colorScale>
    </cfRule>
  </conditionalFormatting>
  <conditionalFormatting sqref="Y3:Y76">
    <cfRule type="colorScale" priority="64">
      <colorScale>
        <cfvo type="min"/>
        <cfvo type="percentile" val="50"/>
        <cfvo type="max"/>
        <color rgb="FFF8696B"/>
        <color rgb="FFFCFCFF"/>
        <color rgb="FF63BE7B"/>
      </colorScale>
    </cfRule>
  </conditionalFormatting>
  <conditionalFormatting sqref="Y70:Y1048576 E71:E1048576">
    <cfRule type="colorScale" priority="61">
      <colorScale>
        <cfvo type="min"/>
        <cfvo type="percentile" val="50"/>
        <cfvo type="max"/>
        <color rgb="FFF8696B"/>
        <color rgb="FFFCFCFF"/>
        <color rgb="FF63BE7B"/>
      </colorScale>
    </cfRule>
  </conditionalFormatting>
  <conditionalFormatting sqref="Z1:Z1048576">
    <cfRule type="colorScale" priority="5">
      <colorScale>
        <cfvo type="min"/>
        <cfvo type="max"/>
        <color rgb="FFFFEF9C"/>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4B38E-CD6C-4E2C-86F8-EDD732F411C9}">
  <sheetPr codeName="Sheet5">
    <pageSetUpPr autoPageBreaks="0"/>
  </sheetPr>
  <dimension ref="A1:Z79"/>
  <sheetViews>
    <sheetView showGridLines="0" zoomScaleNormal="100" workbookViewId="0">
      <selection activeCell="B3" sqref="B3:B79"/>
    </sheetView>
  </sheetViews>
  <sheetFormatPr defaultRowHeight="14.4"/>
  <cols>
    <col min="1" max="1" width="16.33203125" customWidth="1"/>
    <col min="2" max="2" width="40.6640625" customWidth="1"/>
    <col min="3" max="3" width="21.33203125" customWidth="1"/>
    <col min="4" max="4" width="20.88671875" customWidth="1"/>
    <col min="5" max="5" width="16.33203125" customWidth="1"/>
    <col min="6" max="6" width="20.44140625" customWidth="1"/>
    <col min="7" max="7" width="24.33203125" customWidth="1"/>
    <col min="8" max="8" width="26.33203125" customWidth="1"/>
    <col min="9" max="9" width="19" customWidth="1"/>
    <col min="10" max="10" width="14.44140625" customWidth="1"/>
    <col min="11" max="11" width="13" style="20" customWidth="1"/>
    <col min="13" max="13" width="21.33203125" style="20" customWidth="1"/>
    <col min="14" max="14" width="19.33203125" style="25" customWidth="1"/>
    <col min="15" max="15" width="18.6640625" customWidth="1"/>
    <col min="16" max="16" width="19" customWidth="1"/>
    <col min="17" max="17" width="18.44140625" customWidth="1"/>
    <col min="18" max="18" width="16.6640625" customWidth="1"/>
    <col min="19" max="19" width="11.109375" customWidth="1"/>
    <col min="20" max="20" width="10.6640625" style="21" customWidth="1"/>
    <col min="21" max="21" width="14" customWidth="1"/>
    <col min="22" max="22" width="8.5546875" customWidth="1"/>
    <col min="24" max="24" width="10" customWidth="1"/>
    <col min="25" max="25" width="10.109375" customWidth="1"/>
  </cols>
  <sheetData>
    <row r="1" spans="1:26" s="27" customFormat="1" ht="45" customHeight="1">
      <c r="A1" s="29" t="s">
        <v>157</v>
      </c>
      <c r="I1" s="28"/>
      <c r="K1" s="53"/>
      <c r="M1" s="53"/>
      <c r="N1" s="28"/>
      <c r="T1" s="56"/>
      <c r="U1" s="28"/>
    </row>
    <row r="2" spans="1:26" ht="28.8">
      <c r="B2" s="66" t="s">
        <v>13</v>
      </c>
      <c r="C2" s="66" t="s">
        <v>15</v>
      </c>
      <c r="D2" s="66" t="s">
        <v>17</v>
      </c>
      <c r="E2" s="66" t="s">
        <v>19</v>
      </c>
      <c r="F2" s="66" t="s">
        <v>21</v>
      </c>
      <c r="G2" s="66" t="s">
        <v>23</v>
      </c>
      <c r="H2" s="66" t="s">
        <v>25</v>
      </c>
      <c r="I2" s="66" t="s">
        <v>27</v>
      </c>
      <c r="J2" s="66" t="s">
        <v>29</v>
      </c>
      <c r="K2" s="67" t="s">
        <v>31</v>
      </c>
      <c r="L2" s="66" t="s">
        <v>33</v>
      </c>
      <c r="M2" s="67" t="s">
        <v>35</v>
      </c>
      <c r="N2" s="68" t="s">
        <v>37</v>
      </c>
      <c r="O2" s="66" t="s">
        <v>39</v>
      </c>
      <c r="P2" s="66" t="s">
        <v>41</v>
      </c>
      <c r="Q2" s="66" t="s">
        <v>43</v>
      </c>
      <c r="R2" s="66" t="s">
        <v>45</v>
      </c>
      <c r="S2" s="66" t="s">
        <v>47</v>
      </c>
      <c r="T2" s="69" t="s">
        <v>49</v>
      </c>
      <c r="U2" s="66" t="s">
        <v>51</v>
      </c>
      <c r="V2" s="66" t="s">
        <v>53</v>
      </c>
      <c r="W2" s="66" t="s">
        <v>55</v>
      </c>
      <c r="X2" s="66" t="s">
        <v>57</v>
      </c>
      <c r="Y2" s="66" t="s">
        <v>59</v>
      </c>
      <c r="Z2" s="70" t="s">
        <v>61</v>
      </c>
    </row>
    <row r="3" spans="1:26">
      <c r="B3" s="30">
        <v>12008907</v>
      </c>
      <c r="C3" s="30" t="s">
        <v>81</v>
      </c>
      <c r="D3" s="30" t="s">
        <v>82</v>
      </c>
      <c r="E3" s="30" t="s">
        <v>83</v>
      </c>
      <c r="F3" s="48">
        <v>2.79</v>
      </c>
      <c r="G3" s="31">
        <v>0.79090000000000005</v>
      </c>
      <c r="H3" s="48">
        <v>461.95</v>
      </c>
      <c r="I3" s="31">
        <v>0.92020000000000002</v>
      </c>
      <c r="J3" s="30">
        <v>151</v>
      </c>
      <c r="K3" s="31">
        <v>0.96789999999999998</v>
      </c>
      <c r="L3" s="30">
        <v>5</v>
      </c>
      <c r="M3" s="31">
        <v>3.2099999999999997E-2</v>
      </c>
      <c r="N3" s="48">
        <v>29</v>
      </c>
      <c r="O3" s="31">
        <v>0.16109999999999999</v>
      </c>
      <c r="P3" s="32">
        <v>0.41875000000000001</v>
      </c>
      <c r="Q3" s="32">
        <v>0.48680555555555555</v>
      </c>
      <c r="R3" s="32">
        <v>0.59513888888888888</v>
      </c>
      <c r="S3" s="32">
        <v>0.6694444444444444</v>
      </c>
      <c r="T3" s="32">
        <v>336.21</v>
      </c>
      <c r="U3" s="33">
        <v>0.7278</v>
      </c>
      <c r="V3" s="30">
        <v>55</v>
      </c>
      <c r="W3" s="30">
        <v>2.5</v>
      </c>
      <c r="X3" s="30">
        <v>517.70000000000005</v>
      </c>
      <c r="Y3" s="30">
        <v>28.75</v>
      </c>
      <c r="Z3">
        <v>79.5</v>
      </c>
    </row>
    <row r="4" spans="1:26">
      <c r="B4" s="30">
        <v>12015180</v>
      </c>
      <c r="C4" s="30" t="s">
        <v>81</v>
      </c>
      <c r="D4" s="30" t="s">
        <v>175</v>
      </c>
      <c r="E4" s="30" t="s">
        <v>83</v>
      </c>
      <c r="F4" s="48">
        <v>3.22</v>
      </c>
      <c r="G4" s="31">
        <v>0.27839999999999998</v>
      </c>
      <c r="H4" s="48">
        <v>143.5</v>
      </c>
      <c r="I4" s="31">
        <v>1.4623999999999999</v>
      </c>
      <c r="J4" s="30">
        <v>56</v>
      </c>
      <c r="K4" s="31">
        <v>1</v>
      </c>
      <c r="L4" s="30">
        <v>0</v>
      </c>
      <c r="M4" s="31">
        <v>0</v>
      </c>
      <c r="N4" s="48">
        <v>6</v>
      </c>
      <c r="O4" s="31">
        <v>9.6799999999999997E-2</v>
      </c>
      <c r="P4" s="32">
        <v>0.43402777777777773</v>
      </c>
      <c r="Q4" s="32">
        <v>0.4777777777777778</v>
      </c>
      <c r="R4" s="32">
        <v>0.54236111111111118</v>
      </c>
      <c r="S4" s="32">
        <v>0.57916666666666672</v>
      </c>
      <c r="T4" s="32">
        <v>63.08</v>
      </c>
      <c r="U4" s="31">
        <v>0.43959999999999999</v>
      </c>
      <c r="V4" s="30">
        <v>5</v>
      </c>
      <c r="W4" s="30">
        <v>0</v>
      </c>
      <c r="X4" s="30">
        <v>497.5</v>
      </c>
      <c r="Y4" s="30">
        <v>359</v>
      </c>
      <c r="Z4">
        <v>0</v>
      </c>
    </row>
    <row r="5" spans="1:26">
      <c r="B5" s="30">
        <v>12001173</v>
      </c>
      <c r="C5" s="30" t="s">
        <v>81</v>
      </c>
      <c r="D5" s="30" t="s">
        <v>84</v>
      </c>
      <c r="E5" s="30" t="s">
        <v>92</v>
      </c>
      <c r="F5" s="48">
        <v>2.11</v>
      </c>
      <c r="G5" s="31">
        <v>0.75790000000000002</v>
      </c>
      <c r="H5" s="48">
        <v>414.5</v>
      </c>
      <c r="I5" s="31">
        <v>0.79479999999999995</v>
      </c>
      <c r="J5" s="30">
        <v>106</v>
      </c>
      <c r="K5" s="31">
        <v>1</v>
      </c>
      <c r="L5" s="30">
        <v>0</v>
      </c>
      <c r="M5" s="31">
        <v>0</v>
      </c>
      <c r="N5" s="48">
        <v>11</v>
      </c>
      <c r="O5" s="31">
        <v>9.4E-2</v>
      </c>
      <c r="P5" s="32">
        <v>0.41111111111111115</v>
      </c>
      <c r="Q5" s="32">
        <v>0.48125000000000001</v>
      </c>
      <c r="R5" s="32">
        <v>0.57708333333333328</v>
      </c>
      <c r="S5" s="32">
        <v>0.63194444444444442</v>
      </c>
      <c r="T5" s="32">
        <v>260</v>
      </c>
      <c r="U5" s="31">
        <v>0.62729999999999997</v>
      </c>
      <c r="V5" s="30">
        <v>49.5</v>
      </c>
      <c r="W5" s="30">
        <v>6</v>
      </c>
      <c r="X5" s="30">
        <v>489.5</v>
      </c>
      <c r="Y5" s="30">
        <v>25</v>
      </c>
      <c r="Z5">
        <v>93.5</v>
      </c>
    </row>
    <row r="6" spans="1:26">
      <c r="B6" s="30">
        <v>12012064</v>
      </c>
      <c r="C6" s="30" t="s">
        <v>81</v>
      </c>
      <c r="D6" s="30" t="s">
        <v>85</v>
      </c>
      <c r="E6" s="30" t="s">
        <v>92</v>
      </c>
      <c r="F6" s="48">
        <v>2.87</v>
      </c>
      <c r="G6" s="31">
        <v>0.93359999999999999</v>
      </c>
      <c r="H6" s="48">
        <v>520.91999999999996</v>
      </c>
      <c r="I6" s="31">
        <v>0.96870000000000001</v>
      </c>
      <c r="J6" s="30">
        <v>175</v>
      </c>
      <c r="K6" s="31">
        <v>0.96689999999999998</v>
      </c>
      <c r="L6" s="30">
        <v>6</v>
      </c>
      <c r="M6" s="31">
        <v>3.3099999999999997E-2</v>
      </c>
      <c r="N6" s="48">
        <v>13</v>
      </c>
      <c r="O6" s="31">
        <v>6.9099999999999995E-2</v>
      </c>
      <c r="P6" s="32">
        <v>0.43888888888888888</v>
      </c>
      <c r="Q6" s="32">
        <v>0.45277777777777778</v>
      </c>
      <c r="R6" s="32">
        <v>0.62013888888888891</v>
      </c>
      <c r="S6" s="32">
        <v>0.63124999999999998</v>
      </c>
      <c r="T6" s="32">
        <v>274.45999999999998</v>
      </c>
      <c r="U6" s="33">
        <v>0.52690000000000003</v>
      </c>
      <c r="V6" s="30">
        <v>44.42</v>
      </c>
      <c r="W6" s="30">
        <v>1.5</v>
      </c>
      <c r="X6" s="30">
        <v>512</v>
      </c>
      <c r="Y6" s="30">
        <v>8.5</v>
      </c>
      <c r="Z6">
        <v>25.5</v>
      </c>
    </row>
    <row r="7" spans="1:26">
      <c r="B7" s="30">
        <v>12008109</v>
      </c>
      <c r="C7" s="30" t="s">
        <v>81</v>
      </c>
      <c r="D7" s="30" t="s">
        <v>86</v>
      </c>
      <c r="E7" s="30" t="s">
        <v>87</v>
      </c>
      <c r="F7" s="48">
        <v>2.12</v>
      </c>
      <c r="G7" s="31">
        <v>0.5907</v>
      </c>
      <c r="H7" s="48">
        <v>338</v>
      </c>
      <c r="I7" s="31">
        <v>1.4950000000000001</v>
      </c>
      <c r="J7" s="30">
        <v>84</v>
      </c>
      <c r="K7" s="31">
        <v>0.96550000000000002</v>
      </c>
      <c r="L7" s="30">
        <v>3</v>
      </c>
      <c r="M7" s="31">
        <v>3.4500000000000003E-2</v>
      </c>
      <c r="N7" s="48">
        <v>2</v>
      </c>
      <c r="O7" s="31">
        <v>2.3300000000000001E-2</v>
      </c>
      <c r="P7" s="32">
        <v>0.41319444444444442</v>
      </c>
      <c r="Q7" s="32">
        <v>0.5131944444444444</v>
      </c>
      <c r="R7" s="32">
        <v>0.58819444444444446</v>
      </c>
      <c r="S7" s="32">
        <v>0.64444444444444449</v>
      </c>
      <c r="T7" s="32">
        <v>133.52000000000001</v>
      </c>
      <c r="U7" s="33">
        <v>0.39500000000000002</v>
      </c>
      <c r="V7" s="30">
        <v>51.5</v>
      </c>
      <c r="W7" s="30">
        <v>0</v>
      </c>
      <c r="X7" s="30">
        <v>485</v>
      </c>
      <c r="Y7" s="30">
        <v>40.5</v>
      </c>
      <c r="Z7">
        <v>158</v>
      </c>
    </row>
    <row r="8" spans="1:26">
      <c r="B8" s="30">
        <v>12007820</v>
      </c>
      <c r="C8" s="30" t="s">
        <v>81</v>
      </c>
      <c r="D8" s="30" t="s">
        <v>88</v>
      </c>
      <c r="E8" s="30" t="s">
        <v>89</v>
      </c>
      <c r="F8" s="48">
        <v>2.41</v>
      </c>
      <c r="G8" s="31">
        <v>0.73660000000000003</v>
      </c>
      <c r="H8" s="48">
        <v>492.2</v>
      </c>
      <c r="I8" s="31">
        <v>0.83650000000000002</v>
      </c>
      <c r="J8" s="30">
        <v>142</v>
      </c>
      <c r="K8" s="31">
        <v>0.98609999999999998</v>
      </c>
      <c r="L8" s="30">
        <v>2</v>
      </c>
      <c r="M8" s="31">
        <v>1.3899999999999999E-2</v>
      </c>
      <c r="N8" s="48">
        <v>48</v>
      </c>
      <c r="O8" s="31">
        <v>0.25259999999999999</v>
      </c>
      <c r="P8" s="32">
        <v>0.42499999999999999</v>
      </c>
      <c r="Q8" s="32">
        <v>0.53263888888888888</v>
      </c>
      <c r="R8" s="32">
        <v>0.47986111111111113</v>
      </c>
      <c r="S8" s="32">
        <v>0.59583333333333333</v>
      </c>
      <c r="T8" s="32">
        <v>368.88</v>
      </c>
      <c r="U8" s="33">
        <v>0.74950000000000006</v>
      </c>
      <c r="V8" s="30">
        <v>140.69999999999999</v>
      </c>
      <c r="W8" s="30">
        <v>26</v>
      </c>
      <c r="X8" s="30">
        <v>512.5</v>
      </c>
      <c r="Y8" s="30">
        <v>41.5</v>
      </c>
      <c r="Z8">
        <v>93.5</v>
      </c>
    </row>
    <row r="9" spans="1:26">
      <c r="B9">
        <v>12010741</v>
      </c>
      <c r="C9" t="s">
        <v>81</v>
      </c>
      <c r="D9" t="s">
        <v>90</v>
      </c>
      <c r="E9" t="s">
        <v>89</v>
      </c>
      <c r="F9" s="50">
        <v>3.73</v>
      </c>
      <c r="G9" s="25">
        <v>0.74609999999999999</v>
      </c>
      <c r="H9" s="50">
        <v>400.25</v>
      </c>
      <c r="I9" s="20">
        <v>0.88490000000000002</v>
      </c>
      <c r="J9">
        <v>168</v>
      </c>
      <c r="K9" s="20">
        <v>0.92820000000000003</v>
      </c>
      <c r="L9">
        <v>13</v>
      </c>
      <c r="M9" s="20">
        <v>7.1800000000000003E-2</v>
      </c>
      <c r="N9" s="25">
        <v>28</v>
      </c>
      <c r="O9" s="20">
        <v>0.1429</v>
      </c>
      <c r="P9" s="21">
        <v>0.35069444444444442</v>
      </c>
      <c r="Q9" s="21">
        <v>0.44375000000000003</v>
      </c>
      <c r="R9" s="21">
        <v>0.62847222222222221</v>
      </c>
      <c r="S9" s="21">
        <v>0.6694444444444444</v>
      </c>
      <c r="T9" s="21">
        <v>360.73</v>
      </c>
      <c r="U9" s="25">
        <v>0.90129999999999999</v>
      </c>
      <c r="V9">
        <v>16.75</v>
      </c>
      <c r="W9">
        <v>2.25</v>
      </c>
      <c r="X9">
        <v>517</v>
      </c>
      <c r="Y9" s="30">
        <v>54.75</v>
      </c>
      <c r="Z9">
        <v>76.5</v>
      </c>
    </row>
    <row r="10" spans="1:26">
      <c r="B10">
        <v>12009346</v>
      </c>
      <c r="C10" t="s">
        <v>81</v>
      </c>
      <c r="D10" t="s">
        <v>91</v>
      </c>
      <c r="E10" t="s">
        <v>92</v>
      </c>
      <c r="F10" s="50">
        <v>2.4300000000000002</v>
      </c>
      <c r="G10" s="25">
        <v>0.78120000000000001</v>
      </c>
      <c r="H10" s="50">
        <v>691.25</v>
      </c>
      <c r="I10" s="20">
        <v>1.3140000000000001</v>
      </c>
      <c r="J10">
        <v>186</v>
      </c>
      <c r="K10" s="20">
        <v>0.91180000000000005</v>
      </c>
      <c r="L10">
        <v>18</v>
      </c>
      <c r="M10" s="20">
        <v>8.8200000000000001E-2</v>
      </c>
      <c r="N10" s="25">
        <v>55</v>
      </c>
      <c r="O10" s="20">
        <v>0.22819999999999999</v>
      </c>
      <c r="P10" s="21">
        <v>0.19305555555555554</v>
      </c>
      <c r="Q10" s="21">
        <v>0.40069444444444446</v>
      </c>
      <c r="R10" s="21">
        <v>0.44722222222222219</v>
      </c>
      <c r="S10" s="21">
        <v>0.64861111111111114</v>
      </c>
      <c r="T10" s="21">
        <v>426.61</v>
      </c>
      <c r="U10" s="25">
        <v>0.61719999999999997</v>
      </c>
      <c r="V10">
        <v>187</v>
      </c>
      <c r="W10">
        <v>1</v>
      </c>
      <c r="X10">
        <v>646.75</v>
      </c>
      <c r="Y10" s="30">
        <v>49.75</v>
      </c>
      <c r="Z10">
        <v>91.75</v>
      </c>
    </row>
    <row r="11" spans="1:26">
      <c r="B11" s="30">
        <v>10338012</v>
      </c>
      <c r="C11" s="30" t="s">
        <v>81</v>
      </c>
      <c r="D11" s="30" t="s">
        <v>93</v>
      </c>
      <c r="E11" s="30" t="s">
        <v>92</v>
      </c>
      <c r="F11" s="48">
        <v>2.57</v>
      </c>
      <c r="G11" s="31">
        <v>0.69289999999999996</v>
      </c>
      <c r="H11" s="48">
        <v>343.25</v>
      </c>
      <c r="I11" s="31">
        <v>1.2788999999999999</v>
      </c>
      <c r="J11" s="30">
        <v>82</v>
      </c>
      <c r="K11" s="31">
        <v>0.76639999999999997</v>
      </c>
      <c r="L11" s="30">
        <v>25</v>
      </c>
      <c r="M11" s="31">
        <v>0.2336</v>
      </c>
      <c r="N11" s="48">
        <v>67</v>
      </c>
      <c r="O11" s="31">
        <v>0.44969999999999999</v>
      </c>
      <c r="P11" s="32">
        <v>0.4284722222222222</v>
      </c>
      <c r="Q11" s="32">
        <v>0.49374999999999997</v>
      </c>
      <c r="R11" s="32">
        <v>0.59652777777777777</v>
      </c>
      <c r="S11" s="32">
        <v>0.61875000000000002</v>
      </c>
      <c r="T11" s="32">
        <v>242.03</v>
      </c>
      <c r="U11" s="33">
        <v>0.70509999999999995</v>
      </c>
      <c r="V11" s="30">
        <v>3.75</v>
      </c>
      <c r="W11" s="30">
        <v>0</v>
      </c>
      <c r="X11" s="30">
        <v>490</v>
      </c>
      <c r="Y11" s="30">
        <v>68</v>
      </c>
      <c r="Z11">
        <v>82.5</v>
      </c>
    </row>
    <row r="12" spans="1:26">
      <c r="B12" s="30">
        <v>10453485</v>
      </c>
      <c r="C12" s="30" t="s">
        <v>81</v>
      </c>
      <c r="D12" s="30" t="s">
        <v>94</v>
      </c>
      <c r="E12" s="30" t="s">
        <v>89</v>
      </c>
      <c r="F12" s="48">
        <v>3.54</v>
      </c>
      <c r="G12" s="31">
        <v>0.66900000000000004</v>
      </c>
      <c r="H12" s="48">
        <v>408</v>
      </c>
      <c r="I12" s="31">
        <v>1.0076000000000001</v>
      </c>
      <c r="J12" s="30">
        <v>167</v>
      </c>
      <c r="K12" s="31">
        <v>0.95430000000000004</v>
      </c>
      <c r="L12" s="30">
        <v>8</v>
      </c>
      <c r="M12" s="31">
        <v>4.5699999999999998E-2</v>
      </c>
      <c r="N12" s="48">
        <v>16</v>
      </c>
      <c r="O12" s="31">
        <v>8.7400000000000005E-2</v>
      </c>
      <c r="P12" s="32">
        <v>0.36874999999999997</v>
      </c>
      <c r="Q12" s="32">
        <v>0.41875000000000001</v>
      </c>
      <c r="R12" s="32">
        <v>0.65208333333333335</v>
      </c>
      <c r="S12" s="32">
        <v>0.68680555555555556</v>
      </c>
      <c r="T12" s="32">
        <v>331.05</v>
      </c>
      <c r="U12" s="33">
        <v>0.81140000000000001</v>
      </c>
      <c r="V12" s="30">
        <v>91</v>
      </c>
      <c r="W12" s="30">
        <v>12.5</v>
      </c>
      <c r="X12" s="30">
        <v>492.5</v>
      </c>
      <c r="Y12" s="30">
        <v>35.5</v>
      </c>
      <c r="Z12">
        <v>127.5</v>
      </c>
    </row>
    <row r="13" spans="1:26">
      <c r="B13" s="30">
        <v>12005817</v>
      </c>
      <c r="C13" s="30" t="s">
        <v>81</v>
      </c>
      <c r="D13" s="30" t="s">
        <v>95</v>
      </c>
      <c r="E13" s="30" t="s">
        <v>89</v>
      </c>
      <c r="F13" s="48">
        <v>2.94</v>
      </c>
      <c r="G13" s="31">
        <v>0.82020000000000004</v>
      </c>
      <c r="H13" s="48">
        <v>459.5</v>
      </c>
      <c r="I13" s="31">
        <v>0.94720000000000004</v>
      </c>
      <c r="J13" s="30">
        <v>145</v>
      </c>
      <c r="K13" s="31">
        <v>0.8841</v>
      </c>
      <c r="L13" s="30">
        <v>19</v>
      </c>
      <c r="M13" s="31">
        <v>0.1159</v>
      </c>
      <c r="N13" s="48">
        <v>37</v>
      </c>
      <c r="O13" s="31">
        <v>0.20330000000000001</v>
      </c>
      <c r="P13" s="32">
        <v>0.40208333333333335</v>
      </c>
      <c r="Q13" s="32">
        <v>0.45416666666666666</v>
      </c>
      <c r="R13" s="32">
        <v>0.61111111111111105</v>
      </c>
      <c r="S13" s="32">
        <v>0.67847222222222225</v>
      </c>
      <c r="T13" s="32">
        <v>310.36</v>
      </c>
      <c r="U13" s="33">
        <v>0.6754</v>
      </c>
      <c r="V13" s="30">
        <v>69</v>
      </c>
      <c r="W13" s="30">
        <v>6.5</v>
      </c>
      <c r="X13" s="30">
        <v>484</v>
      </c>
      <c r="Y13" s="30">
        <v>10</v>
      </c>
      <c r="Z13">
        <v>77</v>
      </c>
    </row>
    <row r="14" spans="1:26">
      <c r="B14" s="30">
        <v>12006256</v>
      </c>
      <c r="C14" s="30" t="s">
        <v>81</v>
      </c>
      <c r="D14" s="30" t="s">
        <v>96</v>
      </c>
      <c r="E14" s="30" t="s">
        <v>87</v>
      </c>
      <c r="F14" s="48">
        <v>1.8</v>
      </c>
      <c r="G14" s="31">
        <v>0.74729999999999996</v>
      </c>
      <c r="H14" s="48">
        <v>390</v>
      </c>
      <c r="I14" s="31">
        <v>1.3275999999999999</v>
      </c>
      <c r="J14" s="30">
        <v>84</v>
      </c>
      <c r="K14" s="31">
        <v>0.98819999999999997</v>
      </c>
      <c r="L14" s="30">
        <v>1</v>
      </c>
      <c r="M14" s="31">
        <v>1.18E-2</v>
      </c>
      <c r="N14" s="48">
        <v>7</v>
      </c>
      <c r="O14" s="31">
        <v>7.6899999999999996E-2</v>
      </c>
      <c r="P14" s="32">
        <v>0.4375</v>
      </c>
      <c r="Q14" s="32">
        <v>0.52430555555555558</v>
      </c>
      <c r="R14" s="32">
        <v>0.63680555555555551</v>
      </c>
      <c r="S14" s="32">
        <v>0.65972222222222221</v>
      </c>
      <c r="T14" s="32">
        <v>161.86000000000001</v>
      </c>
      <c r="U14" s="31">
        <v>0.41499999999999998</v>
      </c>
      <c r="V14" s="30">
        <v>50.25</v>
      </c>
      <c r="W14" s="30">
        <v>7.75</v>
      </c>
      <c r="X14" s="30">
        <v>465</v>
      </c>
      <c r="Y14" s="30">
        <v>44.5</v>
      </c>
      <c r="Z14">
        <v>73</v>
      </c>
    </row>
    <row r="15" spans="1:26">
      <c r="B15" s="30">
        <v>10400507</v>
      </c>
      <c r="C15" s="30" t="s">
        <v>81</v>
      </c>
      <c r="D15" s="30" t="s">
        <v>97</v>
      </c>
      <c r="E15" s="30" t="s">
        <v>92</v>
      </c>
      <c r="F15" s="48">
        <v>2.54</v>
      </c>
      <c r="G15" s="31">
        <v>0.37469999999999998</v>
      </c>
      <c r="H15" s="48">
        <v>263.3</v>
      </c>
      <c r="I15" s="31">
        <v>0.94599999999999995</v>
      </c>
      <c r="J15" s="30">
        <v>81</v>
      </c>
      <c r="K15" s="31">
        <v>1</v>
      </c>
      <c r="L15" s="30">
        <v>0</v>
      </c>
      <c r="M15" s="31">
        <v>0</v>
      </c>
      <c r="N15" s="48">
        <v>19</v>
      </c>
      <c r="O15" s="31">
        <v>0.19</v>
      </c>
      <c r="P15" s="32">
        <v>0.43402777777777773</v>
      </c>
      <c r="Q15" s="32">
        <v>0.54583333333333328</v>
      </c>
      <c r="R15" s="32">
        <v>0.52638888888888891</v>
      </c>
      <c r="S15" s="32">
        <v>0.66180555555555554</v>
      </c>
      <c r="T15" s="32">
        <v>219.28</v>
      </c>
      <c r="U15" s="31">
        <v>0.83279999999999998</v>
      </c>
      <c r="V15" s="30">
        <v>103.05</v>
      </c>
      <c r="W15" s="30">
        <v>17.75</v>
      </c>
      <c r="X15" s="30">
        <v>475</v>
      </c>
      <c r="Y15" s="30">
        <v>19.5</v>
      </c>
      <c r="Z15">
        <v>277.5</v>
      </c>
    </row>
    <row r="16" spans="1:26">
      <c r="B16" s="30">
        <v>10426956</v>
      </c>
      <c r="C16" s="30" t="s">
        <v>81</v>
      </c>
      <c r="D16" s="30" t="s">
        <v>98</v>
      </c>
      <c r="E16" s="30" t="s">
        <v>83</v>
      </c>
      <c r="F16" s="48">
        <v>2.59</v>
      </c>
      <c r="G16" s="31">
        <v>0.55510000000000004</v>
      </c>
      <c r="H16" s="48">
        <v>308.7</v>
      </c>
      <c r="I16" s="31">
        <v>0.86009999999999998</v>
      </c>
      <c r="J16" s="30">
        <v>95</v>
      </c>
      <c r="K16" s="31">
        <v>0.97940000000000005</v>
      </c>
      <c r="L16" s="30">
        <v>2</v>
      </c>
      <c r="M16" s="31">
        <v>2.06E-2</v>
      </c>
      <c r="N16" s="48">
        <v>23</v>
      </c>
      <c r="O16" s="31">
        <v>0.19489999999999999</v>
      </c>
      <c r="P16" s="32">
        <v>0.40486111111111112</v>
      </c>
      <c r="Q16" s="32">
        <v>0.43402777777777773</v>
      </c>
      <c r="R16" s="32">
        <v>0.61805555555555558</v>
      </c>
      <c r="S16" s="32">
        <v>0.64236111111111105</v>
      </c>
      <c r="T16" s="32">
        <v>213.68</v>
      </c>
      <c r="U16" s="33">
        <v>0.69220000000000004</v>
      </c>
      <c r="V16" s="30">
        <v>38</v>
      </c>
      <c r="W16" s="30">
        <v>0</v>
      </c>
      <c r="X16" s="30">
        <v>487.7</v>
      </c>
      <c r="Y16" s="30">
        <v>23.5</v>
      </c>
      <c r="Z16">
        <v>193.5</v>
      </c>
    </row>
    <row r="17" spans="2:26">
      <c r="B17" s="30">
        <v>10426165</v>
      </c>
      <c r="C17" s="30" t="s">
        <v>81</v>
      </c>
      <c r="D17" s="30" t="s">
        <v>99</v>
      </c>
      <c r="E17" s="30" t="s">
        <v>89</v>
      </c>
      <c r="F17" s="48">
        <v>3.5</v>
      </c>
      <c r="G17" s="31">
        <v>0.63149999999999995</v>
      </c>
      <c r="H17" s="48">
        <v>368</v>
      </c>
      <c r="I17" s="31">
        <v>0.95509999999999995</v>
      </c>
      <c r="J17" s="30">
        <v>149</v>
      </c>
      <c r="K17" s="31">
        <v>0.95509999999999995</v>
      </c>
      <c r="L17" s="30">
        <v>7</v>
      </c>
      <c r="M17" s="31">
        <v>4.4900000000000002E-2</v>
      </c>
      <c r="N17" s="48">
        <v>13</v>
      </c>
      <c r="O17" s="31">
        <v>8.0199999999999994E-2</v>
      </c>
      <c r="P17" s="32">
        <v>0.44791666666666669</v>
      </c>
      <c r="Q17" s="32">
        <v>0.49027777777777781</v>
      </c>
      <c r="R17" s="32">
        <v>0.57430555555555551</v>
      </c>
      <c r="S17" s="32">
        <v>0.64722222222222225</v>
      </c>
      <c r="T17" s="32">
        <v>283.08999999999997</v>
      </c>
      <c r="U17" s="33">
        <v>0.76929999999999998</v>
      </c>
      <c r="V17" s="30">
        <v>54.5</v>
      </c>
      <c r="W17" s="30">
        <v>19</v>
      </c>
      <c r="X17" s="30">
        <v>526.5</v>
      </c>
      <c r="Y17" s="30">
        <v>25</v>
      </c>
      <c r="Z17">
        <v>169</v>
      </c>
    </row>
    <row r="18" spans="2:26">
      <c r="B18">
        <v>12008844</v>
      </c>
      <c r="C18" t="s">
        <v>81</v>
      </c>
      <c r="D18" t="s">
        <v>100</v>
      </c>
      <c r="E18" t="s">
        <v>87</v>
      </c>
      <c r="F18" s="25">
        <v>0.5</v>
      </c>
      <c r="G18" s="20">
        <v>0.72850000000000004</v>
      </c>
      <c r="H18" s="25">
        <v>442.79</v>
      </c>
      <c r="I18" s="20">
        <v>1.1135999999999999</v>
      </c>
      <c r="J18">
        <v>27</v>
      </c>
      <c r="K18" s="20">
        <v>1</v>
      </c>
      <c r="L18">
        <v>0</v>
      </c>
      <c r="M18" s="20">
        <v>0</v>
      </c>
      <c r="N18" s="25">
        <v>9</v>
      </c>
      <c r="O18" s="20">
        <v>0.25</v>
      </c>
      <c r="P18" s="21">
        <v>0.64236111111111105</v>
      </c>
      <c r="Q18" s="21">
        <v>0.67013888888888884</v>
      </c>
      <c r="R18" s="21">
        <v>0.63263888888888886</v>
      </c>
      <c r="S18" s="21">
        <v>0.71944444444444444</v>
      </c>
      <c r="T18" s="21">
        <v>74.83</v>
      </c>
      <c r="U18" s="25">
        <v>0.16900000000000001</v>
      </c>
      <c r="V18">
        <v>86.09</v>
      </c>
      <c r="W18">
        <v>5</v>
      </c>
      <c r="X18">
        <v>496.5</v>
      </c>
      <c r="Y18" s="30">
        <v>45.8</v>
      </c>
      <c r="Z18">
        <v>89</v>
      </c>
    </row>
    <row r="19" spans="2:26">
      <c r="B19" s="30">
        <v>12014257</v>
      </c>
      <c r="C19" s="30" t="s">
        <v>81</v>
      </c>
      <c r="D19" s="30" t="s">
        <v>101</v>
      </c>
      <c r="E19" s="30" t="s">
        <v>89</v>
      </c>
      <c r="F19" s="51">
        <v>12.5</v>
      </c>
      <c r="G19" s="48">
        <v>7.6100000000000001E-2</v>
      </c>
      <c r="H19" s="51">
        <v>58.75</v>
      </c>
      <c r="I19" s="31">
        <v>1.1895</v>
      </c>
      <c r="J19" s="30">
        <v>86</v>
      </c>
      <c r="K19" s="31">
        <v>0.96630000000000005</v>
      </c>
      <c r="L19" s="30">
        <v>3</v>
      </c>
      <c r="M19" s="31">
        <v>3.3700000000000001E-2</v>
      </c>
      <c r="N19" s="48">
        <v>41</v>
      </c>
      <c r="O19" s="31">
        <v>0.32279999999999998</v>
      </c>
      <c r="P19" s="32">
        <v>0.31527777777777777</v>
      </c>
      <c r="Q19" s="32">
        <v>0.37777777777777777</v>
      </c>
      <c r="R19" s="32">
        <v>0.54861111111111105</v>
      </c>
      <c r="S19" s="32">
        <v>0.61597222222222225</v>
      </c>
      <c r="T19" s="32">
        <v>189.85</v>
      </c>
      <c r="U19" s="33">
        <v>1</v>
      </c>
      <c r="V19" s="30">
        <v>27.75</v>
      </c>
      <c r="W19" s="30">
        <v>6.5</v>
      </c>
      <c r="X19" s="30">
        <v>492.5</v>
      </c>
      <c r="Y19" s="30">
        <v>436.5</v>
      </c>
      <c r="Z19">
        <v>18.5</v>
      </c>
    </row>
    <row r="20" spans="2:26">
      <c r="B20" s="30">
        <v>12001547</v>
      </c>
      <c r="C20" s="30" t="s">
        <v>81</v>
      </c>
      <c r="D20" s="30" t="s">
        <v>102</v>
      </c>
      <c r="E20" s="30" t="s">
        <v>92</v>
      </c>
      <c r="F20" s="48">
        <v>3.27</v>
      </c>
      <c r="G20" s="31">
        <v>0.75370000000000004</v>
      </c>
      <c r="H20" s="48">
        <v>383.45</v>
      </c>
      <c r="I20" s="31">
        <v>0.83520000000000005</v>
      </c>
      <c r="J20" s="30">
        <v>145</v>
      </c>
      <c r="K20" s="31">
        <v>0.95389999999999997</v>
      </c>
      <c r="L20" s="30">
        <v>7</v>
      </c>
      <c r="M20" s="31">
        <v>4.6100000000000002E-2</v>
      </c>
      <c r="N20" s="48">
        <v>10</v>
      </c>
      <c r="O20" s="31">
        <v>6.4500000000000002E-2</v>
      </c>
      <c r="P20" s="32">
        <v>0.4152777777777778</v>
      </c>
      <c r="Q20" s="32">
        <v>0.45694444444444443</v>
      </c>
      <c r="R20" s="32">
        <v>0.55972222222222223</v>
      </c>
      <c r="S20" s="32">
        <v>0.59652777777777777</v>
      </c>
      <c r="T20" s="32">
        <v>256.5</v>
      </c>
      <c r="U20" s="33">
        <v>0.66890000000000005</v>
      </c>
      <c r="V20" s="30">
        <v>20.75</v>
      </c>
      <c r="W20" s="30">
        <v>3</v>
      </c>
      <c r="X20" s="30">
        <v>485.2</v>
      </c>
      <c r="Y20" s="30">
        <v>18</v>
      </c>
      <c r="Z20">
        <v>101.5</v>
      </c>
    </row>
    <row r="21" spans="2:26">
      <c r="B21" s="30">
        <v>12006267</v>
      </c>
      <c r="C21" s="30" t="s">
        <v>81</v>
      </c>
      <c r="D21" s="30" t="s">
        <v>103</v>
      </c>
      <c r="E21" s="30" t="s">
        <v>104</v>
      </c>
      <c r="F21" s="48">
        <v>2.96</v>
      </c>
      <c r="G21" s="31">
        <v>0.72309999999999997</v>
      </c>
      <c r="H21" s="48">
        <v>378.75</v>
      </c>
      <c r="I21" s="31">
        <v>0.92059999999999997</v>
      </c>
      <c r="J21" s="30">
        <v>136</v>
      </c>
      <c r="K21" s="31">
        <v>1</v>
      </c>
      <c r="L21" s="30">
        <v>0</v>
      </c>
      <c r="M21" s="31">
        <v>0</v>
      </c>
      <c r="N21" s="48">
        <v>6</v>
      </c>
      <c r="O21" s="31">
        <v>4.2299999999999997E-2</v>
      </c>
      <c r="P21" s="32">
        <v>0.37013888888888885</v>
      </c>
      <c r="Q21" s="32">
        <v>0.4597222222222222</v>
      </c>
      <c r="R21" s="32">
        <v>0.56736111111111109</v>
      </c>
      <c r="S21" s="32">
        <v>0.65625</v>
      </c>
      <c r="T21" s="32">
        <v>309.7</v>
      </c>
      <c r="U21" s="33">
        <v>0.81769999999999998</v>
      </c>
      <c r="V21" s="30">
        <v>42.25</v>
      </c>
      <c r="W21" s="30">
        <v>9.5</v>
      </c>
      <c r="X21" s="30">
        <v>478.5</v>
      </c>
      <c r="Y21" s="30">
        <v>23.5</v>
      </c>
      <c r="Z21">
        <v>109</v>
      </c>
    </row>
    <row r="22" spans="2:26">
      <c r="B22" s="30">
        <v>10431321</v>
      </c>
      <c r="C22" s="30" t="s">
        <v>81</v>
      </c>
      <c r="D22" s="30" t="s">
        <v>103</v>
      </c>
      <c r="E22" s="30" t="s">
        <v>83</v>
      </c>
      <c r="F22" s="48">
        <v>2.2400000000000002</v>
      </c>
      <c r="G22" s="31">
        <v>0.70720000000000005</v>
      </c>
      <c r="H22" s="48">
        <v>438.9</v>
      </c>
      <c r="I22" s="31">
        <v>0.78390000000000004</v>
      </c>
      <c r="J22" s="30">
        <v>119</v>
      </c>
      <c r="K22" s="31">
        <v>1</v>
      </c>
      <c r="L22" s="30">
        <v>0</v>
      </c>
      <c r="M22" s="31">
        <v>0</v>
      </c>
      <c r="N22" s="48">
        <v>0</v>
      </c>
      <c r="O22" s="31">
        <v>0</v>
      </c>
      <c r="P22" s="32">
        <v>0.44236111111111115</v>
      </c>
      <c r="Q22" s="32">
        <v>0.61388888888888882</v>
      </c>
      <c r="R22" s="32">
        <v>0.56180555555555556</v>
      </c>
      <c r="S22" s="32">
        <v>0.77500000000000002</v>
      </c>
      <c r="T22" s="32">
        <v>392.58</v>
      </c>
      <c r="U22" s="33">
        <v>0.89449999999999996</v>
      </c>
      <c r="V22" s="30">
        <v>131.75</v>
      </c>
      <c r="W22" s="30">
        <v>8.25</v>
      </c>
      <c r="X22" s="30">
        <v>446</v>
      </c>
      <c r="Y22" s="30">
        <v>11.6</v>
      </c>
      <c r="Z22">
        <v>119</v>
      </c>
    </row>
    <row r="23" spans="2:26">
      <c r="B23" s="30">
        <v>10338380</v>
      </c>
      <c r="C23" s="30" t="s">
        <v>81</v>
      </c>
      <c r="D23" s="30" t="s">
        <v>105</v>
      </c>
      <c r="E23" s="30" t="s">
        <v>87</v>
      </c>
      <c r="F23" s="48">
        <v>1.25</v>
      </c>
      <c r="G23" s="31">
        <v>0.8266</v>
      </c>
      <c r="H23" s="48">
        <v>443.25</v>
      </c>
      <c r="I23" s="31">
        <v>0.65339999999999998</v>
      </c>
      <c r="J23" s="30">
        <v>66</v>
      </c>
      <c r="K23" s="31">
        <v>0.98509999999999998</v>
      </c>
      <c r="L23" s="30">
        <v>1</v>
      </c>
      <c r="M23" s="31">
        <v>1.49E-2</v>
      </c>
      <c r="N23" s="48">
        <v>5</v>
      </c>
      <c r="O23" s="31">
        <v>7.0400000000000004E-2</v>
      </c>
      <c r="P23" s="32">
        <v>0.44375000000000003</v>
      </c>
      <c r="Q23" s="32">
        <v>0.44930555555555557</v>
      </c>
      <c r="R23" s="32">
        <v>0.63124999999999998</v>
      </c>
      <c r="S23" s="32">
        <v>0.6333333333333333</v>
      </c>
      <c r="T23" s="32">
        <v>171.51</v>
      </c>
      <c r="U23" s="33">
        <v>0.38690000000000002</v>
      </c>
      <c r="V23" s="30">
        <v>0</v>
      </c>
      <c r="W23" s="30">
        <v>0</v>
      </c>
      <c r="X23" s="30">
        <v>536.25</v>
      </c>
      <c r="Y23" s="30">
        <v>27</v>
      </c>
      <c r="Z23">
        <v>66</v>
      </c>
    </row>
    <row r="24" spans="2:26">
      <c r="B24" s="30">
        <v>10415293</v>
      </c>
      <c r="C24" s="30" t="s">
        <v>81</v>
      </c>
      <c r="D24" s="30" t="s">
        <v>65</v>
      </c>
      <c r="E24" s="30" t="s">
        <v>104</v>
      </c>
      <c r="F24" s="48">
        <v>3.28</v>
      </c>
      <c r="G24" s="31">
        <v>0.62339999999999995</v>
      </c>
      <c r="H24" s="48">
        <v>341.75</v>
      </c>
      <c r="I24" s="31">
        <v>0.97140000000000004</v>
      </c>
      <c r="J24" s="30">
        <v>136</v>
      </c>
      <c r="K24" s="31">
        <v>1</v>
      </c>
      <c r="L24" s="30">
        <v>0</v>
      </c>
      <c r="M24" s="31">
        <v>0</v>
      </c>
      <c r="N24" s="48">
        <v>27</v>
      </c>
      <c r="O24" s="31">
        <v>0.1656</v>
      </c>
      <c r="P24" s="32">
        <v>0.40416666666666662</v>
      </c>
      <c r="Q24" s="32">
        <v>0.4458333333333333</v>
      </c>
      <c r="R24" s="32">
        <v>0.54375000000000007</v>
      </c>
      <c r="S24" s="32">
        <v>0.6</v>
      </c>
      <c r="T24" s="32">
        <v>275.89</v>
      </c>
      <c r="U24" s="33">
        <v>0.80730000000000002</v>
      </c>
      <c r="V24" s="30">
        <v>35.25</v>
      </c>
      <c r="W24" s="30">
        <v>5.5</v>
      </c>
      <c r="X24" s="30">
        <v>500.5</v>
      </c>
      <c r="Y24" s="30">
        <v>25</v>
      </c>
      <c r="Z24">
        <v>163.5</v>
      </c>
    </row>
    <row r="25" spans="2:26">
      <c r="B25" s="30">
        <v>12014265</v>
      </c>
      <c r="C25" s="30" t="s">
        <v>81</v>
      </c>
      <c r="D25" s="30" t="s">
        <v>173</v>
      </c>
      <c r="E25" s="30" t="s">
        <v>104</v>
      </c>
      <c r="F25" s="48">
        <v>8.5</v>
      </c>
      <c r="G25" s="31">
        <v>0.12640000000000001</v>
      </c>
      <c r="H25" s="48">
        <v>105.75</v>
      </c>
      <c r="I25" s="31">
        <v>0.87709999999999999</v>
      </c>
      <c r="J25" s="30">
        <v>108</v>
      </c>
      <c r="K25" s="31">
        <v>0.99080000000000001</v>
      </c>
      <c r="L25" s="30">
        <v>1</v>
      </c>
      <c r="M25" s="31">
        <v>9.1999999999999998E-3</v>
      </c>
      <c r="N25" s="48">
        <v>1</v>
      </c>
      <c r="O25" s="31">
        <v>9.1999999999999998E-3</v>
      </c>
      <c r="P25" s="32">
        <v>0.42708333333333331</v>
      </c>
      <c r="Q25" s="32">
        <v>0.4548611111111111</v>
      </c>
      <c r="R25" s="32">
        <v>0.625</v>
      </c>
      <c r="S25" s="32">
        <v>0.63263888888888886</v>
      </c>
      <c r="T25" s="32">
        <v>161.72</v>
      </c>
      <c r="U25" s="33">
        <v>1</v>
      </c>
      <c r="V25" s="30">
        <v>44.25</v>
      </c>
      <c r="W25" s="30">
        <v>0</v>
      </c>
      <c r="X25" s="30">
        <v>486.5</v>
      </c>
      <c r="Y25" s="30">
        <v>374</v>
      </c>
      <c r="Z25">
        <v>51</v>
      </c>
    </row>
    <row r="26" spans="2:26">
      <c r="B26" s="30">
        <v>10423867</v>
      </c>
      <c r="C26" s="30" t="s">
        <v>81</v>
      </c>
      <c r="D26" s="30" t="s">
        <v>106</v>
      </c>
      <c r="E26" s="30" t="s">
        <v>83</v>
      </c>
      <c r="F26" s="48">
        <v>2.86</v>
      </c>
      <c r="G26" s="31">
        <v>0.72260000000000002</v>
      </c>
      <c r="H26" s="48">
        <v>398.2</v>
      </c>
      <c r="I26" s="31">
        <v>0.85599999999999998</v>
      </c>
      <c r="J26" s="30">
        <v>138</v>
      </c>
      <c r="K26" s="31">
        <v>1</v>
      </c>
      <c r="L26" s="30">
        <v>0</v>
      </c>
      <c r="M26" s="31">
        <v>0</v>
      </c>
      <c r="N26" s="48">
        <v>0</v>
      </c>
      <c r="O26" s="31">
        <v>0</v>
      </c>
      <c r="P26" s="32">
        <v>0.42430555555555555</v>
      </c>
      <c r="Q26" s="32">
        <v>0.46111111111111108</v>
      </c>
      <c r="R26" s="32">
        <v>0.55902777777777779</v>
      </c>
      <c r="S26" s="32">
        <v>0.64236111111111105</v>
      </c>
      <c r="T26" s="32">
        <v>359.59</v>
      </c>
      <c r="U26" s="31">
        <v>0.90310000000000001</v>
      </c>
      <c r="V26" s="30">
        <v>47.75</v>
      </c>
      <c r="W26" s="30">
        <v>6</v>
      </c>
      <c r="X26" s="30">
        <v>493.3</v>
      </c>
      <c r="Y26" s="30">
        <v>47.95</v>
      </c>
      <c r="Z26">
        <v>88.9</v>
      </c>
    </row>
    <row r="27" spans="2:26">
      <c r="B27" s="30">
        <v>10473202</v>
      </c>
      <c r="C27" s="30" t="s">
        <v>81</v>
      </c>
      <c r="D27" s="30" t="s">
        <v>107</v>
      </c>
      <c r="E27" s="30" t="s">
        <v>104</v>
      </c>
      <c r="F27" s="48">
        <v>3.34</v>
      </c>
      <c r="G27" s="31">
        <v>0.76</v>
      </c>
      <c r="H27" s="48">
        <v>499</v>
      </c>
      <c r="I27" s="31">
        <v>0.74239999999999995</v>
      </c>
      <c r="J27" s="30">
        <v>201</v>
      </c>
      <c r="K27" s="31">
        <v>0.99509999999999998</v>
      </c>
      <c r="L27" s="30">
        <v>1</v>
      </c>
      <c r="M27" s="31">
        <v>5.0000000000000001E-3</v>
      </c>
      <c r="N27" s="48">
        <v>28</v>
      </c>
      <c r="O27" s="31">
        <v>0.12230000000000001</v>
      </c>
      <c r="P27" s="32">
        <v>0.33611111111111108</v>
      </c>
      <c r="Q27" s="32">
        <v>0.42152777777777778</v>
      </c>
      <c r="R27" s="32">
        <v>0.64930555555555558</v>
      </c>
      <c r="S27" s="32">
        <v>0.70347222222222217</v>
      </c>
      <c r="T27" s="32">
        <v>480.24</v>
      </c>
      <c r="U27" s="33">
        <v>0.96240000000000003</v>
      </c>
      <c r="V27" s="30">
        <v>126</v>
      </c>
      <c r="W27" s="30">
        <v>18</v>
      </c>
      <c r="X27" s="30">
        <v>514.5</v>
      </c>
      <c r="Y27" s="30">
        <v>19</v>
      </c>
      <c r="Z27">
        <v>104.5</v>
      </c>
    </row>
    <row r="28" spans="2:26">
      <c r="B28" s="30">
        <v>12003820</v>
      </c>
      <c r="C28" s="30" t="s">
        <v>81</v>
      </c>
      <c r="D28" s="30" t="s">
        <v>108</v>
      </c>
      <c r="E28" s="30" t="s">
        <v>89</v>
      </c>
      <c r="F28" s="48">
        <v>4.3099999999999996</v>
      </c>
      <c r="G28" s="31">
        <v>0.81159999999999999</v>
      </c>
      <c r="H28" s="48">
        <v>426.9</v>
      </c>
      <c r="I28" s="31">
        <v>1.1435</v>
      </c>
      <c r="J28" s="30">
        <v>168</v>
      </c>
      <c r="K28" s="31">
        <v>0.75339999999999996</v>
      </c>
      <c r="L28" s="30">
        <v>55</v>
      </c>
      <c r="M28" s="31">
        <v>0.24660000000000001</v>
      </c>
      <c r="N28" s="48">
        <v>14</v>
      </c>
      <c r="O28" s="31">
        <v>7.6899999999999996E-2</v>
      </c>
      <c r="P28" s="32">
        <v>0.35416666666666669</v>
      </c>
      <c r="Q28" s="32">
        <v>0.39999999999999997</v>
      </c>
      <c r="R28" s="32">
        <v>0.61388888888888882</v>
      </c>
      <c r="S28" s="32">
        <v>0.62152777777777779</v>
      </c>
      <c r="T28" s="32">
        <v>322.39</v>
      </c>
      <c r="U28" s="33">
        <v>0.75519999999999998</v>
      </c>
      <c r="V28" s="30">
        <v>11</v>
      </c>
      <c r="W28" s="30">
        <v>2.5</v>
      </c>
      <c r="X28" s="30">
        <v>515.5</v>
      </c>
      <c r="Y28" s="30">
        <v>26</v>
      </c>
      <c r="Z28">
        <v>71.099999999999994</v>
      </c>
    </row>
    <row r="29" spans="2:26">
      <c r="B29" s="30">
        <v>12012031</v>
      </c>
      <c r="C29" s="30" t="s">
        <v>81</v>
      </c>
      <c r="D29" s="30" t="s">
        <v>109</v>
      </c>
      <c r="E29" s="30" t="s">
        <v>92</v>
      </c>
      <c r="F29" s="48">
        <v>2.34</v>
      </c>
      <c r="G29" s="31">
        <v>0.89990000000000003</v>
      </c>
      <c r="H29" s="48">
        <v>507.75</v>
      </c>
      <c r="I29" s="31">
        <v>0.9929</v>
      </c>
      <c r="J29" s="30">
        <v>138</v>
      </c>
      <c r="K29" s="31">
        <v>0.95830000000000004</v>
      </c>
      <c r="L29" s="30">
        <v>6</v>
      </c>
      <c r="M29" s="31">
        <v>4.1700000000000001E-2</v>
      </c>
      <c r="N29" s="48">
        <v>19</v>
      </c>
      <c r="O29" s="31">
        <v>0.121</v>
      </c>
      <c r="P29" s="32">
        <v>0.43055555555555558</v>
      </c>
      <c r="Q29" s="32">
        <v>0.4604166666666667</v>
      </c>
      <c r="R29" s="32">
        <v>0.62291666666666667</v>
      </c>
      <c r="S29" s="32">
        <v>0.66597222222222219</v>
      </c>
      <c r="T29" s="32">
        <v>244.53</v>
      </c>
      <c r="U29" s="33">
        <v>0.48159999999999997</v>
      </c>
      <c r="V29" s="30">
        <v>74</v>
      </c>
      <c r="W29" s="30">
        <v>0</v>
      </c>
      <c r="X29" s="30">
        <v>482</v>
      </c>
      <c r="Y29" s="30">
        <v>10</v>
      </c>
      <c r="Z29">
        <v>38.25</v>
      </c>
    </row>
    <row r="30" spans="2:26">
      <c r="B30">
        <v>12004919</v>
      </c>
      <c r="C30" t="s">
        <v>81</v>
      </c>
      <c r="D30" t="s">
        <v>110</v>
      </c>
      <c r="E30" t="s">
        <v>87</v>
      </c>
      <c r="F30" s="25">
        <v>0.82</v>
      </c>
      <c r="G30" s="20">
        <v>0.63790000000000002</v>
      </c>
      <c r="H30" s="25">
        <v>380.25</v>
      </c>
      <c r="I30" s="20">
        <v>1.0449999999999999</v>
      </c>
      <c r="J30">
        <v>38</v>
      </c>
      <c r="K30" s="20">
        <v>1</v>
      </c>
      <c r="L30">
        <v>0</v>
      </c>
      <c r="M30" s="20">
        <v>0</v>
      </c>
      <c r="N30" s="25">
        <v>21</v>
      </c>
      <c r="O30" s="20">
        <v>0.35589999999999999</v>
      </c>
      <c r="P30" s="21">
        <v>0.55347222222222225</v>
      </c>
      <c r="Q30" s="21">
        <v>0.57500000000000007</v>
      </c>
      <c r="R30" s="21">
        <v>0.5805555555555556</v>
      </c>
      <c r="S30" s="21">
        <v>0.66597222222222219</v>
      </c>
      <c r="T30" s="21">
        <v>113.94</v>
      </c>
      <c r="U30" s="25">
        <v>0.29970000000000002</v>
      </c>
      <c r="V30">
        <v>76</v>
      </c>
      <c r="W30">
        <v>8</v>
      </c>
      <c r="X30">
        <v>489.5</v>
      </c>
      <c r="Y30" s="30">
        <v>75.75</v>
      </c>
      <c r="Z30">
        <v>101.5</v>
      </c>
    </row>
    <row r="31" spans="2:26">
      <c r="B31" s="30">
        <v>12005516</v>
      </c>
      <c r="C31" s="30" t="s">
        <v>81</v>
      </c>
      <c r="D31" s="30" t="s">
        <v>111</v>
      </c>
      <c r="E31" s="30" t="s">
        <v>104</v>
      </c>
      <c r="F31" s="51">
        <v>3.38</v>
      </c>
      <c r="G31" s="48">
        <v>0.44400000000000001</v>
      </c>
      <c r="H31" s="51">
        <v>214.5</v>
      </c>
      <c r="I31" s="31">
        <v>1.4818</v>
      </c>
      <c r="J31" s="30">
        <v>86</v>
      </c>
      <c r="K31" s="31">
        <v>0.97729999999999995</v>
      </c>
      <c r="L31" s="30">
        <v>2</v>
      </c>
      <c r="M31" s="31">
        <v>2.2700000000000001E-2</v>
      </c>
      <c r="N31" s="48">
        <v>2</v>
      </c>
      <c r="O31" s="31">
        <v>2.2700000000000001E-2</v>
      </c>
      <c r="P31" s="32">
        <v>0.40625</v>
      </c>
      <c r="Q31" s="32">
        <v>0.44097222222222227</v>
      </c>
      <c r="R31" s="32">
        <v>0.57222222222222219</v>
      </c>
      <c r="S31" s="32">
        <v>0.58472222222222225</v>
      </c>
      <c r="T31" s="32">
        <v>109.5</v>
      </c>
      <c r="U31" s="33">
        <v>0.51049999999999995</v>
      </c>
      <c r="V31" s="30">
        <v>0</v>
      </c>
      <c r="W31" s="30">
        <v>1.5</v>
      </c>
      <c r="X31" s="30">
        <v>486.5</v>
      </c>
      <c r="Y31" s="30">
        <v>16.5</v>
      </c>
      <c r="Z31">
        <v>254</v>
      </c>
    </row>
    <row r="32" spans="2:26">
      <c r="B32" s="30">
        <v>12007980</v>
      </c>
      <c r="C32" s="30" t="s">
        <v>81</v>
      </c>
      <c r="D32" s="30" t="s">
        <v>112</v>
      </c>
      <c r="E32" s="30" t="s">
        <v>89</v>
      </c>
      <c r="F32" s="48">
        <v>2.92</v>
      </c>
      <c r="G32" s="31">
        <v>0.67789999999999995</v>
      </c>
      <c r="H32" s="48">
        <v>358.25</v>
      </c>
      <c r="I32" s="31">
        <v>0.79820000000000002</v>
      </c>
      <c r="J32" s="30">
        <v>123</v>
      </c>
      <c r="K32" s="31">
        <v>0.96850000000000003</v>
      </c>
      <c r="L32" s="30">
        <v>4</v>
      </c>
      <c r="M32" s="31">
        <v>3.15E-2</v>
      </c>
      <c r="N32" s="48">
        <v>23</v>
      </c>
      <c r="O32" s="31">
        <v>0.1575</v>
      </c>
      <c r="P32" s="32">
        <v>0.41944444444444445</v>
      </c>
      <c r="Q32" s="32">
        <v>0.4513888888888889</v>
      </c>
      <c r="R32" s="32">
        <v>0.65625</v>
      </c>
      <c r="S32" s="32">
        <v>0.72152777777777777</v>
      </c>
      <c r="T32" s="32">
        <v>337.84</v>
      </c>
      <c r="U32" s="33">
        <v>0.94299999999999995</v>
      </c>
      <c r="V32" s="30">
        <v>24.25</v>
      </c>
      <c r="W32" s="30">
        <v>9</v>
      </c>
      <c r="X32" s="30">
        <v>506</v>
      </c>
      <c r="Y32" s="30">
        <v>10</v>
      </c>
      <c r="Z32">
        <v>153</v>
      </c>
    </row>
    <row r="33" spans="2:26">
      <c r="B33" s="30">
        <v>12007765</v>
      </c>
      <c r="C33" s="30" t="s">
        <v>81</v>
      </c>
      <c r="D33" s="30" t="s">
        <v>113</v>
      </c>
      <c r="E33" s="30" t="s">
        <v>92</v>
      </c>
      <c r="F33" s="48">
        <v>2.5499999999999998</v>
      </c>
      <c r="G33" s="31">
        <v>0.7268</v>
      </c>
      <c r="H33" s="48">
        <v>417.25</v>
      </c>
      <c r="I33" s="31">
        <v>0.85229999999999995</v>
      </c>
      <c r="J33" s="30">
        <v>126</v>
      </c>
      <c r="K33" s="31">
        <v>0.97670000000000001</v>
      </c>
      <c r="L33" s="30">
        <v>3</v>
      </c>
      <c r="M33" s="31">
        <v>2.3300000000000001E-2</v>
      </c>
      <c r="N33" s="48">
        <v>22</v>
      </c>
      <c r="O33" s="31">
        <v>0.14860000000000001</v>
      </c>
      <c r="P33" s="32">
        <v>0.45694444444444443</v>
      </c>
      <c r="Q33" s="32">
        <v>0.48194444444444445</v>
      </c>
      <c r="R33" s="32">
        <v>0.66597222222222219</v>
      </c>
      <c r="S33" s="32">
        <v>0.71250000000000002</v>
      </c>
      <c r="T33" s="32">
        <v>349.11</v>
      </c>
      <c r="U33" s="33">
        <v>0.8367</v>
      </c>
      <c r="V33" s="30">
        <v>45.75</v>
      </c>
      <c r="W33" s="30">
        <v>5</v>
      </c>
      <c r="X33" s="30">
        <v>518</v>
      </c>
      <c r="Y33" s="30">
        <v>28</v>
      </c>
      <c r="Z33">
        <v>113.5</v>
      </c>
    </row>
    <row r="34" spans="2:26">
      <c r="B34">
        <v>12008521</v>
      </c>
      <c r="C34" t="s">
        <v>81</v>
      </c>
      <c r="D34" t="s">
        <v>114</v>
      </c>
      <c r="E34" t="s">
        <v>89</v>
      </c>
      <c r="F34" s="25">
        <v>3.73</v>
      </c>
      <c r="G34" s="20">
        <v>0.90569999999999995</v>
      </c>
      <c r="H34" s="25">
        <v>497.5</v>
      </c>
      <c r="I34" s="20">
        <v>0.90559999999999996</v>
      </c>
      <c r="J34">
        <v>220</v>
      </c>
      <c r="K34" s="20">
        <v>0.9778</v>
      </c>
      <c r="L34">
        <v>5</v>
      </c>
      <c r="M34" s="20">
        <v>2.2200000000000001E-2</v>
      </c>
      <c r="N34" s="25">
        <v>118</v>
      </c>
      <c r="O34" s="20">
        <v>0.34910000000000002</v>
      </c>
      <c r="P34" s="21">
        <v>0.38472222222222219</v>
      </c>
      <c r="Q34" s="21">
        <v>0.4069444444444445</v>
      </c>
      <c r="R34" s="21">
        <v>0.64374999999999993</v>
      </c>
      <c r="S34" s="21">
        <v>0.67013888888888884</v>
      </c>
      <c r="T34" s="21">
        <v>401.49</v>
      </c>
      <c r="U34" s="25">
        <v>0.80700000000000005</v>
      </c>
      <c r="V34">
        <v>34</v>
      </c>
      <c r="W34">
        <v>2.5</v>
      </c>
      <c r="X34">
        <v>514.5</v>
      </c>
      <c r="Y34" s="30">
        <v>14.5</v>
      </c>
      <c r="Z34">
        <v>34</v>
      </c>
    </row>
    <row r="35" spans="2:26">
      <c r="B35" s="30">
        <v>10363179</v>
      </c>
      <c r="C35" s="30" t="s">
        <v>81</v>
      </c>
      <c r="D35" s="30" t="s">
        <v>115</v>
      </c>
      <c r="E35" s="30" t="s">
        <v>89</v>
      </c>
      <c r="F35" s="51">
        <v>3.25</v>
      </c>
      <c r="G35" s="48">
        <v>0.76290000000000002</v>
      </c>
      <c r="H35" s="51">
        <v>388.25</v>
      </c>
      <c r="I35" s="31">
        <v>0.60509999999999997</v>
      </c>
      <c r="J35" s="30">
        <v>143</v>
      </c>
      <c r="K35" s="31">
        <v>0.93459999999999999</v>
      </c>
      <c r="L35" s="30">
        <v>10</v>
      </c>
      <c r="M35" s="31">
        <v>6.54E-2</v>
      </c>
      <c r="N35" s="48">
        <v>48</v>
      </c>
      <c r="O35" s="31">
        <v>0.25130000000000002</v>
      </c>
      <c r="P35" s="32">
        <v>0.36874999999999997</v>
      </c>
      <c r="Q35" s="32">
        <v>0.41041666666666665</v>
      </c>
      <c r="R35" s="32">
        <v>0.60277777777777775</v>
      </c>
      <c r="S35" s="32">
        <v>0.63472222222222219</v>
      </c>
      <c r="T35" s="32">
        <v>362.34</v>
      </c>
      <c r="U35" s="33">
        <v>0.93330000000000002</v>
      </c>
      <c r="V35" s="30">
        <v>3.75</v>
      </c>
      <c r="W35" s="30">
        <v>0</v>
      </c>
      <c r="X35" s="30">
        <v>504</v>
      </c>
      <c r="Y35" s="30">
        <v>21.5</v>
      </c>
      <c r="Z35">
        <v>98</v>
      </c>
    </row>
    <row r="36" spans="2:26">
      <c r="B36" s="30">
        <v>12003237</v>
      </c>
      <c r="C36" s="30" t="s">
        <v>81</v>
      </c>
      <c r="D36" s="30" t="s">
        <v>116</v>
      </c>
      <c r="E36" s="30" t="s">
        <v>83</v>
      </c>
      <c r="F36" s="51">
        <v>2.92</v>
      </c>
      <c r="G36" s="48">
        <v>0.78290000000000004</v>
      </c>
      <c r="H36" s="51">
        <v>438.23</v>
      </c>
      <c r="I36" s="31">
        <v>0.74819999999999998</v>
      </c>
      <c r="J36" s="30">
        <v>154</v>
      </c>
      <c r="K36" s="31">
        <v>0.99350000000000005</v>
      </c>
      <c r="L36" s="30">
        <v>1</v>
      </c>
      <c r="M36" s="31">
        <v>6.4999999999999997E-3</v>
      </c>
      <c r="N36" s="48">
        <v>22</v>
      </c>
      <c r="O36" s="31">
        <v>0.125</v>
      </c>
      <c r="P36" s="32">
        <v>0.49027777777777781</v>
      </c>
      <c r="Q36" s="32">
        <v>0.52916666666666667</v>
      </c>
      <c r="R36" s="32">
        <v>0.64583333333333337</v>
      </c>
      <c r="S36" s="32">
        <v>0.72152777777777777</v>
      </c>
      <c r="T36" s="32">
        <v>450.44</v>
      </c>
      <c r="U36" s="33">
        <v>1</v>
      </c>
      <c r="V36" s="30">
        <v>75.98</v>
      </c>
      <c r="W36" s="30">
        <v>12</v>
      </c>
      <c r="X36" s="30">
        <v>478</v>
      </c>
      <c r="Y36" s="30">
        <v>103.75</v>
      </c>
      <c r="Z36">
        <v>0</v>
      </c>
    </row>
    <row r="37" spans="2:26">
      <c r="B37" s="30">
        <v>12007928</v>
      </c>
      <c r="C37" s="30" t="s">
        <v>81</v>
      </c>
      <c r="D37" s="30" t="s">
        <v>158</v>
      </c>
      <c r="E37" s="30" t="s">
        <v>89</v>
      </c>
      <c r="F37" s="48">
        <v>35.32</v>
      </c>
      <c r="G37" s="31">
        <v>0</v>
      </c>
      <c r="H37" s="48">
        <v>28.5</v>
      </c>
      <c r="I37" s="31">
        <v>1.4657</v>
      </c>
      <c r="J37" s="30">
        <v>116</v>
      </c>
      <c r="K37" s="31">
        <v>0.95079999999999998</v>
      </c>
      <c r="L37" s="30">
        <v>6</v>
      </c>
      <c r="M37" s="31">
        <v>4.9200000000000001E-2</v>
      </c>
      <c r="N37" s="48">
        <v>83</v>
      </c>
      <c r="O37" s="31">
        <v>0.41710000000000003</v>
      </c>
      <c r="P37" s="32">
        <v>0.39930555555555558</v>
      </c>
      <c r="Q37" s="32">
        <v>0.45694444444444443</v>
      </c>
      <c r="R37" s="32">
        <v>0.64374999999999993</v>
      </c>
      <c r="S37" s="32">
        <v>0.68888888888888899</v>
      </c>
      <c r="T37" s="32">
        <v>206.36</v>
      </c>
      <c r="U37" s="33">
        <v>1</v>
      </c>
      <c r="V37" s="30">
        <v>28.5</v>
      </c>
      <c r="W37" s="30">
        <v>0</v>
      </c>
      <c r="X37" s="30">
        <v>497.5</v>
      </c>
      <c r="Y37" s="30">
        <v>415</v>
      </c>
      <c r="Z37">
        <v>82.5</v>
      </c>
    </row>
    <row r="38" spans="2:26">
      <c r="B38" s="30">
        <v>12014291</v>
      </c>
      <c r="C38" s="30" t="s">
        <v>81</v>
      </c>
      <c r="D38" s="30" t="s">
        <v>159</v>
      </c>
      <c r="E38" s="30" t="s">
        <v>92</v>
      </c>
      <c r="F38" s="48">
        <v>2.17</v>
      </c>
      <c r="G38" s="31">
        <v>0.34970000000000001</v>
      </c>
      <c r="H38" s="48">
        <v>175</v>
      </c>
      <c r="I38" s="31">
        <v>1.0158</v>
      </c>
      <c r="J38" s="30">
        <v>43</v>
      </c>
      <c r="K38" s="31">
        <v>0.93479999999999996</v>
      </c>
      <c r="L38" s="30">
        <v>3</v>
      </c>
      <c r="M38" s="31">
        <v>6.5199999999999994E-2</v>
      </c>
      <c r="N38" s="48">
        <v>4</v>
      </c>
      <c r="O38" s="31">
        <v>8.5099999999999995E-2</v>
      </c>
      <c r="P38" s="32">
        <v>0.4145833333333333</v>
      </c>
      <c r="Q38" s="32">
        <v>0.44236111111111115</v>
      </c>
      <c r="R38" s="32">
        <v>0.55763888888888891</v>
      </c>
      <c r="S38" s="32">
        <v>0.59861111111111109</v>
      </c>
      <c r="T38" s="32">
        <v>69.150000000000006</v>
      </c>
      <c r="U38" s="33">
        <v>0.39510000000000001</v>
      </c>
      <c r="V38" s="30">
        <v>0</v>
      </c>
      <c r="W38" s="30">
        <v>0</v>
      </c>
      <c r="X38" s="30">
        <v>500.5</v>
      </c>
      <c r="Y38" s="30">
        <v>229</v>
      </c>
      <c r="Z38">
        <v>96.5</v>
      </c>
    </row>
    <row r="39" spans="2:26">
      <c r="B39" s="30">
        <v>10333471</v>
      </c>
      <c r="C39" s="30" t="s">
        <v>81</v>
      </c>
      <c r="D39" s="30" t="s">
        <v>117</v>
      </c>
      <c r="E39" s="30" t="s">
        <v>92</v>
      </c>
      <c r="F39" s="48">
        <v>2.66</v>
      </c>
      <c r="G39" s="31">
        <v>0.80269999999999997</v>
      </c>
      <c r="H39" s="48">
        <v>436.75</v>
      </c>
      <c r="I39" s="31">
        <v>0.96879999999999999</v>
      </c>
      <c r="J39" s="30">
        <v>129</v>
      </c>
      <c r="K39" s="31">
        <v>0.91490000000000005</v>
      </c>
      <c r="L39" s="30">
        <v>12</v>
      </c>
      <c r="M39" s="31">
        <v>8.5099999999999995E-2</v>
      </c>
      <c r="N39" s="48">
        <v>18</v>
      </c>
      <c r="O39" s="31">
        <v>0.12239999999999999</v>
      </c>
      <c r="P39" s="32">
        <v>0.4152777777777778</v>
      </c>
      <c r="Q39" s="32">
        <v>0.46388888888888885</v>
      </c>
      <c r="R39" s="32">
        <v>0.67083333333333339</v>
      </c>
      <c r="S39" s="32">
        <v>0.68680555555555556</v>
      </c>
      <c r="T39" s="32">
        <v>360.16</v>
      </c>
      <c r="U39" s="31">
        <v>0.8246</v>
      </c>
      <c r="V39" s="30">
        <v>24.75</v>
      </c>
      <c r="W39" s="30">
        <v>1</v>
      </c>
      <c r="X39" s="30">
        <v>514.5</v>
      </c>
      <c r="Y39" s="30">
        <v>11.5</v>
      </c>
      <c r="Z39">
        <v>90</v>
      </c>
    </row>
    <row r="40" spans="2:26">
      <c r="B40">
        <v>12006997</v>
      </c>
      <c r="C40" t="s">
        <v>81</v>
      </c>
      <c r="D40" t="s">
        <v>118</v>
      </c>
      <c r="E40" t="s">
        <v>87</v>
      </c>
      <c r="F40" s="25">
        <v>0.82</v>
      </c>
      <c r="G40" s="20">
        <v>0.6462</v>
      </c>
      <c r="H40" s="25">
        <v>432.5</v>
      </c>
      <c r="I40" s="20">
        <v>0.78339999999999999</v>
      </c>
      <c r="J40">
        <v>43</v>
      </c>
      <c r="K40" s="20">
        <v>1</v>
      </c>
      <c r="L40">
        <v>0</v>
      </c>
      <c r="M40" s="20">
        <v>0</v>
      </c>
      <c r="N40" s="25">
        <v>3</v>
      </c>
      <c r="O40" s="20">
        <v>6.5199999999999994E-2</v>
      </c>
      <c r="P40" s="21">
        <v>0.47152777777777777</v>
      </c>
      <c r="Q40" s="21">
        <v>0.47222222222222227</v>
      </c>
      <c r="R40" s="21">
        <v>0.59513888888888888</v>
      </c>
      <c r="S40" s="21">
        <v>0.59930555555555554</v>
      </c>
      <c r="T40" s="21">
        <v>83.09</v>
      </c>
      <c r="U40" s="25">
        <v>0.19209999999999999</v>
      </c>
      <c r="V40">
        <v>116.5</v>
      </c>
      <c r="W40">
        <v>0</v>
      </c>
      <c r="X40">
        <v>489</v>
      </c>
      <c r="Y40" s="30">
        <v>37</v>
      </c>
      <c r="Z40">
        <v>136</v>
      </c>
    </row>
    <row r="41" spans="2:26">
      <c r="B41" s="30">
        <v>12012873</v>
      </c>
      <c r="C41" s="30" t="s">
        <v>81</v>
      </c>
      <c r="D41" s="30" t="s">
        <v>119</v>
      </c>
      <c r="E41" s="30" t="s">
        <v>104</v>
      </c>
      <c r="F41" s="48">
        <v>3.45</v>
      </c>
      <c r="G41" s="31">
        <v>0.77</v>
      </c>
      <c r="H41" s="48">
        <v>450.16</v>
      </c>
      <c r="I41" s="31">
        <v>0.90649999999999997</v>
      </c>
      <c r="J41" s="30">
        <v>188</v>
      </c>
      <c r="K41" s="31">
        <v>1</v>
      </c>
      <c r="L41" s="30">
        <v>0</v>
      </c>
      <c r="M41" s="31">
        <v>0</v>
      </c>
      <c r="N41" s="48">
        <v>6</v>
      </c>
      <c r="O41" s="31">
        <v>3.09E-2</v>
      </c>
      <c r="P41" s="32">
        <v>0.47222222222222227</v>
      </c>
      <c r="Q41" s="32">
        <v>0.5229166666666667</v>
      </c>
      <c r="R41" s="32">
        <v>0.62291666666666667</v>
      </c>
      <c r="S41" s="32">
        <v>0.70694444444444438</v>
      </c>
      <c r="T41" s="32">
        <v>356.5</v>
      </c>
      <c r="U41" s="33">
        <v>0.79190000000000005</v>
      </c>
      <c r="V41" s="30">
        <v>86.16</v>
      </c>
      <c r="W41" s="30">
        <v>1.5</v>
      </c>
      <c r="X41" s="30">
        <v>474.7</v>
      </c>
      <c r="Y41" s="30">
        <v>12.2</v>
      </c>
      <c r="Z41">
        <v>97</v>
      </c>
    </row>
    <row r="42" spans="2:26">
      <c r="B42" s="30">
        <v>12006435</v>
      </c>
      <c r="C42" s="30" t="s">
        <v>81</v>
      </c>
      <c r="D42" s="30" t="s">
        <v>120</v>
      </c>
      <c r="E42" s="30" t="s">
        <v>104</v>
      </c>
      <c r="F42" s="51">
        <v>2.36</v>
      </c>
      <c r="G42" s="48">
        <v>0.83640000000000003</v>
      </c>
      <c r="H42" s="51">
        <v>674.65</v>
      </c>
      <c r="I42" s="31">
        <v>1.0048999999999999</v>
      </c>
      <c r="J42" s="30">
        <v>186</v>
      </c>
      <c r="K42" s="31">
        <v>0.9637</v>
      </c>
      <c r="L42" s="30">
        <v>7</v>
      </c>
      <c r="M42" s="31">
        <v>3.6299999999999999E-2</v>
      </c>
      <c r="N42" s="48">
        <v>12</v>
      </c>
      <c r="O42" s="31">
        <v>6.0600000000000001E-2</v>
      </c>
      <c r="P42" s="32">
        <v>0.39652777777777781</v>
      </c>
      <c r="Q42" s="32">
        <v>0.52500000000000002</v>
      </c>
      <c r="R42" s="32">
        <v>0.54652777777777783</v>
      </c>
      <c r="S42" s="32">
        <v>0.65138888888888891</v>
      </c>
      <c r="T42" s="32">
        <v>420.26</v>
      </c>
      <c r="U42" s="33">
        <v>0.62290000000000001</v>
      </c>
      <c r="V42" s="30">
        <v>130.5</v>
      </c>
      <c r="W42" s="30">
        <v>18.75</v>
      </c>
      <c r="X42" s="30">
        <v>673</v>
      </c>
      <c r="Y42" s="30">
        <v>25.6</v>
      </c>
      <c r="Z42">
        <v>84.5</v>
      </c>
    </row>
    <row r="43" spans="2:26">
      <c r="B43" s="30">
        <v>10459890</v>
      </c>
      <c r="C43" s="30" t="s">
        <v>81</v>
      </c>
      <c r="D43" s="30" t="s">
        <v>121</v>
      </c>
      <c r="E43" s="30" t="s">
        <v>83</v>
      </c>
      <c r="F43" s="48">
        <v>3.95</v>
      </c>
      <c r="G43" s="31">
        <v>0.74</v>
      </c>
      <c r="H43" s="48">
        <v>396.5</v>
      </c>
      <c r="I43" s="31">
        <v>1.0627</v>
      </c>
      <c r="J43" s="30">
        <v>185</v>
      </c>
      <c r="K43" s="31">
        <v>0.97370000000000001</v>
      </c>
      <c r="L43" s="30">
        <v>5</v>
      </c>
      <c r="M43" s="31">
        <v>2.63E-2</v>
      </c>
      <c r="N43" s="48">
        <v>35</v>
      </c>
      <c r="O43" s="31">
        <v>0.15909999999999999</v>
      </c>
      <c r="P43" s="32">
        <v>0.44305555555555554</v>
      </c>
      <c r="Q43" s="32">
        <v>0.49583333333333335</v>
      </c>
      <c r="R43" s="32">
        <v>0.625</v>
      </c>
      <c r="S43" s="32">
        <v>0.69374999999999998</v>
      </c>
      <c r="T43" s="32">
        <v>331.28</v>
      </c>
      <c r="U43" s="31">
        <v>0.83550000000000002</v>
      </c>
      <c r="V43" s="30">
        <v>28</v>
      </c>
      <c r="W43" s="30">
        <v>0</v>
      </c>
      <c r="X43" s="30">
        <v>498</v>
      </c>
      <c r="Y43" s="30">
        <v>44.5</v>
      </c>
      <c r="Z43">
        <v>85</v>
      </c>
    </row>
    <row r="44" spans="2:26">
      <c r="B44" s="30">
        <v>10417312</v>
      </c>
      <c r="C44" s="30" t="s">
        <v>81</v>
      </c>
      <c r="D44" s="30" t="s">
        <v>122</v>
      </c>
      <c r="E44" s="30" t="s">
        <v>92</v>
      </c>
      <c r="F44" s="48">
        <v>1.87</v>
      </c>
      <c r="G44" s="31">
        <v>0.7097</v>
      </c>
      <c r="H44" s="48">
        <v>401.75</v>
      </c>
      <c r="I44" s="31">
        <v>0.85060000000000002</v>
      </c>
      <c r="J44" s="30">
        <v>91</v>
      </c>
      <c r="K44" s="31">
        <v>1</v>
      </c>
      <c r="L44" s="30">
        <v>0</v>
      </c>
      <c r="M44" s="31">
        <v>0</v>
      </c>
      <c r="N44" s="48">
        <v>19</v>
      </c>
      <c r="O44" s="31">
        <v>0.17269999999999999</v>
      </c>
      <c r="P44" s="32">
        <v>0.51874999999999993</v>
      </c>
      <c r="Q44" s="32">
        <v>0.53194444444444444</v>
      </c>
      <c r="R44" s="32">
        <v>0.53125</v>
      </c>
      <c r="S44" s="32">
        <v>0.56527777777777777</v>
      </c>
      <c r="T44" s="32">
        <v>281.27</v>
      </c>
      <c r="U44" s="33">
        <v>0.70009999999999994</v>
      </c>
      <c r="V44" s="30">
        <v>70.25</v>
      </c>
      <c r="W44" s="30">
        <v>14.5</v>
      </c>
      <c r="X44" s="30">
        <v>487.5</v>
      </c>
      <c r="Y44" s="30">
        <v>24.5</v>
      </c>
      <c r="Z44">
        <v>117</v>
      </c>
    </row>
    <row r="45" spans="2:26">
      <c r="B45" s="30">
        <v>10403916</v>
      </c>
      <c r="C45" s="30" t="s">
        <v>81</v>
      </c>
      <c r="D45" s="30" t="s">
        <v>123</v>
      </c>
      <c r="E45" s="30" t="s">
        <v>92</v>
      </c>
      <c r="F45" s="48">
        <v>2.61</v>
      </c>
      <c r="G45" s="31">
        <v>0.60670000000000002</v>
      </c>
      <c r="H45" s="48">
        <v>300.75</v>
      </c>
      <c r="I45" s="31">
        <v>1.1011</v>
      </c>
      <c r="J45" s="30">
        <v>92</v>
      </c>
      <c r="K45" s="31">
        <v>0.96840000000000004</v>
      </c>
      <c r="L45" s="30">
        <v>3</v>
      </c>
      <c r="M45" s="31">
        <v>3.1600000000000003E-2</v>
      </c>
      <c r="N45" s="48">
        <v>14</v>
      </c>
      <c r="O45" s="31">
        <v>0.1321</v>
      </c>
      <c r="P45" s="32">
        <v>0.27986111111111112</v>
      </c>
      <c r="Q45" s="32">
        <v>0.40833333333333338</v>
      </c>
      <c r="R45" s="32">
        <v>0.42430555555555555</v>
      </c>
      <c r="S45" s="32">
        <v>0.48055555555555557</v>
      </c>
      <c r="T45" s="32">
        <v>238.06</v>
      </c>
      <c r="U45" s="33">
        <v>0.79159999999999997</v>
      </c>
      <c r="V45" s="30">
        <v>0</v>
      </c>
      <c r="W45" s="30">
        <v>0</v>
      </c>
      <c r="X45" s="30">
        <v>495.75</v>
      </c>
      <c r="Y45" s="30">
        <v>2.5</v>
      </c>
      <c r="Z45">
        <v>192.5</v>
      </c>
    </row>
    <row r="46" spans="2:26">
      <c r="B46" s="30">
        <v>10458923</v>
      </c>
      <c r="C46" s="30" t="s">
        <v>81</v>
      </c>
      <c r="D46" s="30" t="s">
        <v>124</v>
      </c>
      <c r="E46" s="30" t="s">
        <v>83</v>
      </c>
      <c r="F46" s="48">
        <v>2.2999999999999998</v>
      </c>
      <c r="G46" s="31">
        <v>0.66810000000000003</v>
      </c>
      <c r="H46" s="48">
        <v>330</v>
      </c>
      <c r="I46" s="31">
        <v>0.81559999999999999</v>
      </c>
      <c r="J46" s="30">
        <v>84</v>
      </c>
      <c r="K46" s="31">
        <v>0.91300000000000003</v>
      </c>
      <c r="L46" s="30">
        <v>8</v>
      </c>
      <c r="M46" s="31">
        <v>8.6999999999999994E-2</v>
      </c>
      <c r="N46" s="48">
        <v>13</v>
      </c>
      <c r="O46" s="31">
        <v>0.13400000000000001</v>
      </c>
      <c r="P46" s="32">
        <v>0.46319444444444446</v>
      </c>
      <c r="Q46" s="32">
        <v>0.52986111111111112</v>
      </c>
      <c r="R46" s="32">
        <v>0.61041666666666672</v>
      </c>
      <c r="S46" s="32">
        <v>0.67291666666666661</v>
      </c>
      <c r="T46" s="32">
        <v>232.61</v>
      </c>
      <c r="U46" s="33">
        <v>0.70489999999999997</v>
      </c>
      <c r="V46" s="30">
        <v>27</v>
      </c>
      <c r="W46" s="30">
        <v>0</v>
      </c>
      <c r="X46" s="30">
        <v>453.5</v>
      </c>
      <c r="Y46" s="30">
        <v>26.5</v>
      </c>
      <c r="Z46">
        <v>124</v>
      </c>
    </row>
    <row r="47" spans="2:26">
      <c r="B47" s="30">
        <v>12012847</v>
      </c>
      <c r="C47" s="30" t="s">
        <v>81</v>
      </c>
      <c r="D47" s="30" t="s">
        <v>125</v>
      </c>
      <c r="E47" s="30" t="s">
        <v>104</v>
      </c>
      <c r="F47" s="48">
        <v>3.62</v>
      </c>
      <c r="G47" s="31">
        <v>0.74419999999999997</v>
      </c>
      <c r="H47" s="48">
        <v>403</v>
      </c>
      <c r="I47" s="31">
        <v>1.3214999999999999</v>
      </c>
      <c r="J47" s="30">
        <v>177</v>
      </c>
      <c r="K47" s="31">
        <v>1</v>
      </c>
      <c r="L47" s="30">
        <v>0</v>
      </c>
      <c r="M47" s="31">
        <v>0</v>
      </c>
      <c r="N47" s="48">
        <v>3</v>
      </c>
      <c r="O47" s="31">
        <v>1.67E-2</v>
      </c>
      <c r="P47" s="32">
        <v>0.44305555555555554</v>
      </c>
      <c r="Q47" s="32">
        <v>0.46597222222222223</v>
      </c>
      <c r="R47" s="32">
        <v>0.62847222222222221</v>
      </c>
      <c r="S47" s="32">
        <v>0.7055555555555556</v>
      </c>
      <c r="T47" s="32">
        <v>303.64999999999998</v>
      </c>
      <c r="U47" s="33">
        <v>0.75349999999999995</v>
      </c>
      <c r="V47" s="30">
        <v>46.5</v>
      </c>
      <c r="W47" s="30">
        <v>10</v>
      </c>
      <c r="X47" s="30">
        <v>492.5</v>
      </c>
      <c r="Y47" s="30">
        <v>8</v>
      </c>
      <c r="Z47">
        <v>118</v>
      </c>
    </row>
    <row r="48" spans="2:26">
      <c r="B48" s="30">
        <v>12012848</v>
      </c>
      <c r="C48" s="30" t="s">
        <v>81</v>
      </c>
      <c r="D48" s="30" t="s">
        <v>126</v>
      </c>
      <c r="E48" s="30" t="s">
        <v>92</v>
      </c>
      <c r="F48" s="48">
        <v>1.83</v>
      </c>
      <c r="G48" s="31">
        <v>0.78420000000000001</v>
      </c>
      <c r="H48" s="48">
        <v>447</v>
      </c>
      <c r="I48" s="31">
        <v>0.88160000000000005</v>
      </c>
      <c r="J48" s="30">
        <v>99</v>
      </c>
      <c r="K48" s="31">
        <v>1</v>
      </c>
      <c r="L48" s="30">
        <v>0</v>
      </c>
      <c r="M48" s="31">
        <v>0</v>
      </c>
      <c r="N48" s="48">
        <v>20</v>
      </c>
      <c r="O48" s="31">
        <v>0.1681</v>
      </c>
      <c r="P48" s="32">
        <v>0.51180555555555551</v>
      </c>
      <c r="Q48" s="32">
        <v>0.51944444444444449</v>
      </c>
      <c r="R48" s="32">
        <v>0.52222222222222225</v>
      </c>
      <c r="S48" s="32">
        <v>0.53472222222222221</v>
      </c>
      <c r="T48" s="32">
        <v>260.60000000000002</v>
      </c>
      <c r="U48" s="31">
        <v>0.58299999999999996</v>
      </c>
      <c r="V48" s="30">
        <v>64.75</v>
      </c>
      <c r="W48" s="30">
        <v>10.25</v>
      </c>
      <c r="X48" s="30">
        <v>500.5</v>
      </c>
      <c r="Y48" s="30">
        <v>23</v>
      </c>
      <c r="Z48">
        <v>85</v>
      </c>
    </row>
    <row r="49" spans="2:26">
      <c r="B49" s="30">
        <v>10426305</v>
      </c>
      <c r="C49" s="30" t="s">
        <v>81</v>
      </c>
      <c r="D49" s="30" t="s">
        <v>127</v>
      </c>
      <c r="E49" s="30" t="s">
        <v>104</v>
      </c>
      <c r="F49" s="48">
        <v>3.44</v>
      </c>
      <c r="G49" s="31">
        <v>0.70279999999999998</v>
      </c>
      <c r="H49" s="48">
        <v>407.5</v>
      </c>
      <c r="I49" s="31">
        <v>0.91469999999999996</v>
      </c>
      <c r="J49" s="30">
        <v>161</v>
      </c>
      <c r="K49" s="31">
        <v>0.94710000000000005</v>
      </c>
      <c r="L49" s="30">
        <v>9</v>
      </c>
      <c r="M49" s="31">
        <v>5.2900000000000003E-2</v>
      </c>
      <c r="N49" s="48">
        <v>5</v>
      </c>
      <c r="O49" s="31">
        <v>3.0099999999999998E-2</v>
      </c>
      <c r="P49" s="32">
        <v>0.46388888888888885</v>
      </c>
      <c r="Q49" s="32">
        <v>0.4909722222222222</v>
      </c>
      <c r="R49" s="32">
        <v>0.60625000000000007</v>
      </c>
      <c r="S49" s="32">
        <v>0.66249999999999998</v>
      </c>
      <c r="T49" s="32">
        <v>333.15</v>
      </c>
      <c r="U49" s="31">
        <v>0.8175</v>
      </c>
      <c r="V49" s="30">
        <v>39.5</v>
      </c>
      <c r="W49" s="30">
        <v>2</v>
      </c>
      <c r="X49" s="30">
        <v>526.5</v>
      </c>
      <c r="Y49" s="30">
        <v>5</v>
      </c>
      <c r="Z49">
        <v>151.5</v>
      </c>
    </row>
    <row r="50" spans="2:26">
      <c r="B50" s="30">
        <v>12006197</v>
      </c>
      <c r="C50" s="30" t="s">
        <v>81</v>
      </c>
      <c r="D50" s="30" t="s">
        <v>128</v>
      </c>
      <c r="E50" s="30" t="s">
        <v>104</v>
      </c>
      <c r="F50" s="51">
        <v>4.37</v>
      </c>
      <c r="G50" s="48">
        <v>0.82530000000000003</v>
      </c>
      <c r="H50" s="51">
        <v>447.67</v>
      </c>
      <c r="I50" s="31">
        <v>1.1672</v>
      </c>
      <c r="J50" s="30">
        <v>236</v>
      </c>
      <c r="K50" s="31">
        <v>0.99580000000000002</v>
      </c>
      <c r="L50" s="30">
        <v>1</v>
      </c>
      <c r="M50" s="31">
        <v>4.1999999999999997E-3</v>
      </c>
      <c r="N50" s="48">
        <v>8</v>
      </c>
      <c r="O50" s="31">
        <v>3.2800000000000003E-2</v>
      </c>
      <c r="P50" s="32">
        <v>0.4381944444444445</v>
      </c>
      <c r="Q50" s="32">
        <v>0.4548611111111111</v>
      </c>
      <c r="R50" s="32">
        <v>0.62569444444444444</v>
      </c>
      <c r="S50" s="32">
        <v>0.65625</v>
      </c>
      <c r="T50" s="32">
        <v>333.48</v>
      </c>
      <c r="U50" s="33">
        <v>0.74490000000000001</v>
      </c>
      <c r="V50" s="30">
        <v>20.170000000000002</v>
      </c>
      <c r="W50" s="30">
        <v>0</v>
      </c>
      <c r="X50" s="30">
        <v>518</v>
      </c>
      <c r="Y50" s="30">
        <v>14</v>
      </c>
      <c r="Z50">
        <v>76.5</v>
      </c>
    </row>
    <row r="51" spans="2:26">
      <c r="B51" s="30">
        <v>12008036</v>
      </c>
      <c r="C51" s="30" t="s">
        <v>81</v>
      </c>
      <c r="D51" s="30" t="s">
        <v>129</v>
      </c>
      <c r="E51" s="30" t="s">
        <v>87</v>
      </c>
      <c r="F51" s="48">
        <v>0.7</v>
      </c>
      <c r="G51" s="31">
        <v>0.88890000000000002</v>
      </c>
      <c r="H51" s="48">
        <v>592.91999999999996</v>
      </c>
      <c r="I51" s="31">
        <v>0.76529999999999998</v>
      </c>
      <c r="J51" s="30">
        <v>50</v>
      </c>
      <c r="K51" s="31">
        <v>1</v>
      </c>
      <c r="L51" s="30">
        <v>0</v>
      </c>
      <c r="M51" s="31">
        <v>0</v>
      </c>
      <c r="N51" s="48">
        <v>6</v>
      </c>
      <c r="O51" s="31">
        <v>0.1071</v>
      </c>
      <c r="P51" s="32">
        <v>0.52916666666666667</v>
      </c>
      <c r="Q51" s="32">
        <v>0.54583333333333328</v>
      </c>
      <c r="R51" s="32">
        <v>0.64513888888888882</v>
      </c>
      <c r="S51" s="32">
        <v>0.67986111111111114</v>
      </c>
      <c r="T51" s="32">
        <v>175.09</v>
      </c>
      <c r="U51" s="33">
        <v>0.29530000000000001</v>
      </c>
      <c r="V51" s="30">
        <v>159.91999999999999</v>
      </c>
      <c r="W51" s="30">
        <v>3</v>
      </c>
      <c r="X51" s="30">
        <v>490.5</v>
      </c>
      <c r="Y51" s="30">
        <v>29</v>
      </c>
      <c r="Z51">
        <v>25.5</v>
      </c>
    </row>
    <row r="52" spans="2:26">
      <c r="B52" s="30">
        <v>12003194</v>
      </c>
      <c r="C52" s="30" t="s">
        <v>81</v>
      </c>
      <c r="D52" s="30" t="s">
        <v>130</v>
      </c>
      <c r="E52" s="30" t="s">
        <v>83</v>
      </c>
      <c r="F52" s="48">
        <v>2.76</v>
      </c>
      <c r="G52" s="31">
        <v>0.67100000000000004</v>
      </c>
      <c r="H52" s="48">
        <v>346.84</v>
      </c>
      <c r="I52" s="31">
        <v>0.87119999999999997</v>
      </c>
      <c r="J52" s="30">
        <v>112</v>
      </c>
      <c r="K52" s="31">
        <v>0.96550000000000002</v>
      </c>
      <c r="L52" s="30">
        <v>4</v>
      </c>
      <c r="M52" s="31">
        <v>3.4500000000000003E-2</v>
      </c>
      <c r="N52" s="48">
        <v>4</v>
      </c>
      <c r="O52" s="31">
        <v>3.4500000000000003E-2</v>
      </c>
      <c r="P52" s="32">
        <v>0.50624999999999998</v>
      </c>
      <c r="Q52" s="32">
        <v>0.59652777777777777</v>
      </c>
      <c r="R52" s="32">
        <v>0.62083333333333335</v>
      </c>
      <c r="S52" s="32">
        <v>0.74305555555555547</v>
      </c>
      <c r="T52" s="32">
        <v>281.89999999999998</v>
      </c>
      <c r="U52" s="33">
        <v>0.81279999999999997</v>
      </c>
      <c r="V52" s="30">
        <v>72.67</v>
      </c>
      <c r="W52" s="30">
        <v>12</v>
      </c>
      <c r="X52" s="30">
        <v>426.5</v>
      </c>
      <c r="Y52" s="30">
        <v>33.83</v>
      </c>
      <c r="Z52">
        <v>106.5</v>
      </c>
    </row>
    <row r="53" spans="2:26">
      <c r="B53" s="30">
        <v>12014370</v>
      </c>
      <c r="C53" s="30" t="s">
        <v>81</v>
      </c>
      <c r="D53" s="30" t="s">
        <v>131</v>
      </c>
      <c r="E53" s="30" t="s">
        <v>92</v>
      </c>
      <c r="F53" s="48">
        <v>5.92</v>
      </c>
      <c r="G53" s="31">
        <v>0.30209999999999998</v>
      </c>
      <c r="H53" s="48">
        <v>171.48</v>
      </c>
      <c r="I53" s="31">
        <v>1.3063</v>
      </c>
      <c r="J53" s="30">
        <v>119</v>
      </c>
      <c r="K53" s="31">
        <v>0.96750000000000003</v>
      </c>
      <c r="L53" s="30">
        <v>4</v>
      </c>
      <c r="M53" s="31">
        <v>3.2500000000000001E-2</v>
      </c>
      <c r="N53" s="48">
        <v>4</v>
      </c>
      <c r="O53" s="31">
        <v>3.2500000000000001E-2</v>
      </c>
      <c r="P53" s="32">
        <v>0.18611111111111112</v>
      </c>
      <c r="Q53" s="32">
        <v>0.37708333333333338</v>
      </c>
      <c r="R53" s="32">
        <v>0.45208333333333334</v>
      </c>
      <c r="S53" s="32">
        <v>0.57013888888888886</v>
      </c>
      <c r="T53" s="32">
        <v>180.8</v>
      </c>
      <c r="U53" s="31">
        <v>1</v>
      </c>
      <c r="V53" s="30">
        <v>27.98</v>
      </c>
      <c r="W53" s="30">
        <v>0</v>
      </c>
      <c r="X53" s="30">
        <v>475</v>
      </c>
      <c r="Y53" s="30">
        <v>293</v>
      </c>
      <c r="Z53">
        <v>38.5</v>
      </c>
    </row>
    <row r="54" spans="2:26">
      <c r="B54" s="30">
        <v>10358914</v>
      </c>
      <c r="C54" s="30" t="s">
        <v>81</v>
      </c>
      <c r="D54" s="30" t="s">
        <v>132</v>
      </c>
      <c r="E54" s="30" t="s">
        <v>92</v>
      </c>
      <c r="F54" s="48">
        <v>2.09</v>
      </c>
      <c r="G54" s="31">
        <v>0.50509999999999999</v>
      </c>
      <c r="H54" s="48">
        <v>307.39999999999998</v>
      </c>
      <c r="I54" s="31">
        <v>0.94630000000000003</v>
      </c>
      <c r="J54" s="30">
        <v>78</v>
      </c>
      <c r="K54" s="31">
        <v>1</v>
      </c>
      <c r="L54" s="30">
        <v>0</v>
      </c>
      <c r="M54" s="31">
        <v>0</v>
      </c>
      <c r="N54" s="48">
        <v>10</v>
      </c>
      <c r="O54" s="31">
        <v>0.11360000000000001</v>
      </c>
      <c r="P54" s="32">
        <v>0.51458333333333328</v>
      </c>
      <c r="Q54" s="32">
        <v>0.5493055555555556</v>
      </c>
      <c r="R54" s="32">
        <v>0.50972222222222219</v>
      </c>
      <c r="S54" s="32">
        <v>0.59236111111111112</v>
      </c>
      <c r="T54" s="32">
        <v>213.85</v>
      </c>
      <c r="U54" s="31">
        <v>0.69569999999999999</v>
      </c>
      <c r="V54" s="30">
        <v>66.25</v>
      </c>
      <c r="W54" s="30">
        <v>2.25</v>
      </c>
      <c r="X54" s="30">
        <v>481.9</v>
      </c>
      <c r="Y54" s="30">
        <v>48.5</v>
      </c>
      <c r="Z54">
        <v>190</v>
      </c>
    </row>
    <row r="55" spans="2:26">
      <c r="B55">
        <v>12001764</v>
      </c>
      <c r="C55" t="s">
        <v>81</v>
      </c>
      <c r="D55" t="s">
        <v>133</v>
      </c>
      <c r="E55" t="s">
        <v>92</v>
      </c>
      <c r="F55" s="25">
        <v>2.7</v>
      </c>
      <c r="G55" s="20">
        <v>0.8095</v>
      </c>
      <c r="H55" s="25">
        <v>474.25</v>
      </c>
      <c r="I55" s="20">
        <v>0.86660000000000004</v>
      </c>
      <c r="J55">
        <v>155</v>
      </c>
      <c r="K55" s="20">
        <v>1</v>
      </c>
      <c r="L55">
        <v>0</v>
      </c>
      <c r="M55" s="20">
        <v>0</v>
      </c>
      <c r="N55" s="25">
        <v>21</v>
      </c>
      <c r="O55" s="20">
        <v>0.1193</v>
      </c>
      <c r="P55" s="21">
        <v>0.4375</v>
      </c>
      <c r="Q55" s="21">
        <v>0.49583333333333335</v>
      </c>
      <c r="R55" s="21">
        <v>0.59097222222222223</v>
      </c>
      <c r="S55" s="21">
        <v>0.66875000000000007</v>
      </c>
      <c r="T55" s="21">
        <v>363.08</v>
      </c>
      <c r="U55" s="25">
        <v>0.76559999999999995</v>
      </c>
      <c r="V55">
        <v>103.75</v>
      </c>
      <c r="W55">
        <v>14</v>
      </c>
      <c r="X55">
        <v>475</v>
      </c>
      <c r="Y55" s="30">
        <v>22.5</v>
      </c>
      <c r="Z55">
        <v>68</v>
      </c>
    </row>
    <row r="56" spans="2:26">
      <c r="B56" s="30">
        <v>12007850</v>
      </c>
      <c r="C56" s="30" t="s">
        <v>81</v>
      </c>
      <c r="D56" s="30" t="s">
        <v>134</v>
      </c>
      <c r="E56" s="30" t="s">
        <v>104</v>
      </c>
      <c r="F56" s="48">
        <v>3.54</v>
      </c>
      <c r="G56" s="31">
        <v>0.84899999999999998</v>
      </c>
      <c r="H56" s="48">
        <v>494</v>
      </c>
      <c r="I56" s="31">
        <v>1.3975</v>
      </c>
      <c r="J56" s="30">
        <v>209</v>
      </c>
      <c r="K56" s="31">
        <v>0.98580000000000001</v>
      </c>
      <c r="L56" s="30">
        <v>3</v>
      </c>
      <c r="M56" s="31">
        <v>1.4200000000000001E-2</v>
      </c>
      <c r="N56" s="48">
        <v>20</v>
      </c>
      <c r="O56" s="31">
        <v>8.7300000000000003E-2</v>
      </c>
      <c r="P56" s="32">
        <v>0.4069444444444445</v>
      </c>
      <c r="Q56" s="32">
        <v>0.45347222222222222</v>
      </c>
      <c r="R56" s="32">
        <v>0.57916666666666672</v>
      </c>
      <c r="S56" s="32">
        <v>0.65416666666666667</v>
      </c>
      <c r="T56" s="32">
        <v>360.74</v>
      </c>
      <c r="U56" s="31">
        <v>0.73019999999999996</v>
      </c>
      <c r="V56" s="30">
        <v>98</v>
      </c>
      <c r="W56" s="30">
        <v>0.5</v>
      </c>
      <c r="X56" s="30">
        <v>467</v>
      </c>
      <c r="Y56" s="30">
        <v>31.5</v>
      </c>
      <c r="Z56">
        <v>39</v>
      </c>
    </row>
    <row r="57" spans="2:26">
      <c r="B57" s="30">
        <v>12012272</v>
      </c>
      <c r="C57" s="30" t="s">
        <v>81</v>
      </c>
      <c r="D57" s="30" t="s">
        <v>135</v>
      </c>
      <c r="E57" s="30" t="s">
        <v>89</v>
      </c>
      <c r="F57" s="48">
        <v>2.85</v>
      </c>
      <c r="G57" s="31">
        <v>0.77010000000000001</v>
      </c>
      <c r="H57" s="48">
        <v>440.75</v>
      </c>
      <c r="I57" s="31">
        <v>1.0965</v>
      </c>
      <c r="J57" s="30">
        <v>145</v>
      </c>
      <c r="K57" s="31">
        <v>0.95389999999999997</v>
      </c>
      <c r="L57" s="30">
        <v>7</v>
      </c>
      <c r="M57" s="31">
        <v>4.6100000000000002E-2</v>
      </c>
      <c r="N57" s="48">
        <v>38</v>
      </c>
      <c r="O57" s="31">
        <v>0.2077</v>
      </c>
      <c r="P57" s="32">
        <v>0.4909722222222222</v>
      </c>
      <c r="Q57" s="32">
        <v>0.52986111111111112</v>
      </c>
      <c r="R57" s="32">
        <v>0.55763888888888891</v>
      </c>
      <c r="S57" s="32">
        <v>0.63402777777777775</v>
      </c>
      <c r="T57" s="32">
        <v>319.16000000000003</v>
      </c>
      <c r="U57" s="31">
        <v>0.72409999999999997</v>
      </c>
      <c r="V57" s="30">
        <v>87.25</v>
      </c>
      <c r="W57" s="30">
        <v>6.5</v>
      </c>
      <c r="X57" s="30">
        <v>467.5</v>
      </c>
      <c r="Y57" s="30">
        <v>22.5</v>
      </c>
      <c r="Z57">
        <v>85</v>
      </c>
    </row>
    <row r="58" spans="2:26">
      <c r="B58" s="30">
        <v>10453527</v>
      </c>
      <c r="C58" s="30" t="s">
        <v>81</v>
      </c>
      <c r="D58" s="30" t="s">
        <v>136</v>
      </c>
      <c r="E58" s="30" t="s">
        <v>87</v>
      </c>
      <c r="F58" s="51">
        <v>1.43</v>
      </c>
      <c r="G58" s="48">
        <v>0.8891</v>
      </c>
      <c r="H58" s="51">
        <v>571.75</v>
      </c>
      <c r="I58" s="31">
        <v>0.88739999999999997</v>
      </c>
      <c r="J58" s="30">
        <v>99</v>
      </c>
      <c r="K58" s="31">
        <v>1</v>
      </c>
      <c r="L58" s="30">
        <v>0</v>
      </c>
      <c r="M58" s="31">
        <v>0</v>
      </c>
      <c r="N58" s="48">
        <v>10</v>
      </c>
      <c r="O58" s="31">
        <v>9.1700000000000004E-2</v>
      </c>
      <c r="P58" s="32">
        <v>0.41944444444444445</v>
      </c>
      <c r="Q58" s="32">
        <v>0.43263888888888885</v>
      </c>
      <c r="R58" s="32">
        <v>0.58750000000000002</v>
      </c>
      <c r="S58" s="32">
        <v>0.62083333333333335</v>
      </c>
      <c r="T58" s="32">
        <v>189.49</v>
      </c>
      <c r="U58" s="33">
        <v>0.33139999999999997</v>
      </c>
      <c r="V58" s="30">
        <v>110.75</v>
      </c>
      <c r="W58" s="30">
        <v>0</v>
      </c>
      <c r="X58" s="30">
        <v>518.5</v>
      </c>
      <c r="Y58" s="30">
        <v>15</v>
      </c>
      <c r="Z58">
        <v>42.5</v>
      </c>
    </row>
    <row r="59" spans="2:26">
      <c r="B59" s="30">
        <v>10320022</v>
      </c>
      <c r="C59" s="30" t="s">
        <v>81</v>
      </c>
      <c r="D59" s="30" t="s">
        <v>137</v>
      </c>
      <c r="E59" s="30" t="s">
        <v>92</v>
      </c>
      <c r="F59" s="48">
        <v>2.87</v>
      </c>
      <c r="G59" s="31">
        <v>0.72660000000000002</v>
      </c>
      <c r="H59" s="48">
        <v>377</v>
      </c>
      <c r="I59" s="31">
        <v>0.87090000000000001</v>
      </c>
      <c r="J59" s="30">
        <v>122</v>
      </c>
      <c r="K59" s="31">
        <v>0.93130000000000002</v>
      </c>
      <c r="L59" s="30">
        <v>9</v>
      </c>
      <c r="M59" s="31">
        <v>6.8699999999999997E-2</v>
      </c>
      <c r="N59" s="48">
        <v>18</v>
      </c>
      <c r="O59" s="31">
        <v>0.12859999999999999</v>
      </c>
      <c r="P59" s="32">
        <v>0.4375</v>
      </c>
      <c r="Q59" s="32">
        <v>0.4604166666666667</v>
      </c>
      <c r="R59" s="32">
        <v>0.5756944444444444</v>
      </c>
      <c r="S59" s="32">
        <v>0.60972222222222217</v>
      </c>
      <c r="T59" s="32">
        <v>256.58999999999997</v>
      </c>
      <c r="U59" s="33">
        <v>0.68059999999999998</v>
      </c>
      <c r="V59" s="30">
        <v>28.5</v>
      </c>
      <c r="W59" s="30">
        <v>5</v>
      </c>
      <c r="X59" s="30">
        <v>486.5</v>
      </c>
      <c r="Y59" s="30">
        <v>22.5</v>
      </c>
      <c r="Z59">
        <v>110.5</v>
      </c>
    </row>
    <row r="60" spans="2:26">
      <c r="B60" s="30">
        <v>12005645</v>
      </c>
      <c r="C60" s="30" t="s">
        <v>81</v>
      </c>
      <c r="D60" s="30" t="s">
        <v>138</v>
      </c>
      <c r="E60" s="30" t="s">
        <v>92</v>
      </c>
      <c r="F60" s="48">
        <v>2.5499999999999998</v>
      </c>
      <c r="G60" s="31">
        <v>0.66910000000000003</v>
      </c>
      <c r="H60" s="48">
        <v>387.5</v>
      </c>
      <c r="I60" s="31">
        <v>0.81540000000000001</v>
      </c>
      <c r="J60" s="30">
        <v>118</v>
      </c>
      <c r="K60" s="31">
        <v>0.98329999999999995</v>
      </c>
      <c r="L60" s="30">
        <v>2</v>
      </c>
      <c r="M60" s="31">
        <v>1.67E-2</v>
      </c>
      <c r="N60" s="48">
        <v>28</v>
      </c>
      <c r="O60" s="31">
        <v>0.1918</v>
      </c>
      <c r="P60" s="32">
        <v>0.49305555555555558</v>
      </c>
      <c r="Q60" s="32">
        <v>0.53125</v>
      </c>
      <c r="R60" s="32">
        <v>0.62777777777777777</v>
      </c>
      <c r="S60" s="32">
        <v>0.67291666666666661</v>
      </c>
      <c r="T60" s="32">
        <v>347.16</v>
      </c>
      <c r="U60" s="31">
        <v>0.89590000000000003</v>
      </c>
      <c r="V60" s="30">
        <v>47.25</v>
      </c>
      <c r="W60" s="30">
        <v>4</v>
      </c>
      <c r="X60" s="30">
        <v>514.5</v>
      </c>
      <c r="Y60" s="30">
        <v>102.75</v>
      </c>
      <c r="Z60">
        <v>67.5</v>
      </c>
    </row>
    <row r="61" spans="2:26">
      <c r="B61" s="30">
        <v>12007776</v>
      </c>
      <c r="C61" s="30" t="s">
        <v>81</v>
      </c>
      <c r="D61" s="30" t="s">
        <v>139</v>
      </c>
      <c r="E61" s="30" t="s">
        <v>92</v>
      </c>
      <c r="F61" s="48">
        <v>2.54</v>
      </c>
      <c r="G61" s="31">
        <v>0.77869999999999995</v>
      </c>
      <c r="H61" s="48">
        <v>553.25</v>
      </c>
      <c r="I61" s="31">
        <v>1.149</v>
      </c>
      <c r="J61" s="30">
        <v>148</v>
      </c>
      <c r="K61" s="31">
        <v>0.87060000000000004</v>
      </c>
      <c r="L61" s="30">
        <v>22</v>
      </c>
      <c r="M61" s="31">
        <v>0.12939999999999999</v>
      </c>
      <c r="N61" s="48">
        <v>28</v>
      </c>
      <c r="O61" s="31">
        <v>0.15909999999999999</v>
      </c>
      <c r="P61" s="32">
        <v>0.22569444444444445</v>
      </c>
      <c r="Q61" s="32">
        <v>0.40972222222222227</v>
      </c>
      <c r="R61" s="32">
        <v>0.47013888888888888</v>
      </c>
      <c r="S61" s="32">
        <v>0.68263888888888891</v>
      </c>
      <c r="T61" s="32">
        <v>397.93</v>
      </c>
      <c r="U61" s="33">
        <v>0.71930000000000005</v>
      </c>
      <c r="V61" s="30">
        <v>104.5</v>
      </c>
      <c r="W61" s="30">
        <v>0</v>
      </c>
      <c r="X61" s="30">
        <v>576.25</v>
      </c>
      <c r="Y61" s="30">
        <v>16</v>
      </c>
      <c r="Z61">
        <v>111.5</v>
      </c>
    </row>
    <row r="62" spans="2:26">
      <c r="B62" s="30">
        <v>12007824</v>
      </c>
      <c r="C62" s="30" t="s">
        <v>81</v>
      </c>
      <c r="D62" s="30" t="s">
        <v>140</v>
      </c>
      <c r="E62" s="30" t="s">
        <v>92</v>
      </c>
      <c r="F62" s="48">
        <v>2.2000000000000002</v>
      </c>
      <c r="G62" s="31">
        <v>0.78129999999999999</v>
      </c>
      <c r="H62" s="48">
        <v>393.5</v>
      </c>
      <c r="I62" s="31">
        <v>0.60499999999999998</v>
      </c>
      <c r="J62" s="30">
        <v>102</v>
      </c>
      <c r="K62" s="31">
        <v>0.97140000000000004</v>
      </c>
      <c r="L62" s="30">
        <v>3</v>
      </c>
      <c r="M62" s="31">
        <v>2.86E-2</v>
      </c>
      <c r="N62" s="48">
        <v>19</v>
      </c>
      <c r="O62" s="31">
        <v>0.157</v>
      </c>
      <c r="P62" s="32">
        <v>0.42291666666666666</v>
      </c>
      <c r="Q62" s="32">
        <v>0.45</v>
      </c>
      <c r="R62" s="32">
        <v>0.62986111111111109</v>
      </c>
      <c r="S62" s="32">
        <v>0.67013888888888884</v>
      </c>
      <c r="T62" s="32">
        <v>297.56</v>
      </c>
      <c r="U62" s="31">
        <v>0.75619999999999998</v>
      </c>
      <c r="V62" s="30">
        <v>23</v>
      </c>
      <c r="W62" s="30">
        <v>6.5</v>
      </c>
      <c r="X62" s="30">
        <v>482.5</v>
      </c>
      <c r="Y62" s="30">
        <v>16</v>
      </c>
      <c r="Z62">
        <v>89.5</v>
      </c>
    </row>
    <row r="63" spans="2:26">
      <c r="B63">
        <v>12003911</v>
      </c>
      <c r="C63" t="s">
        <v>81</v>
      </c>
      <c r="D63" t="s">
        <v>141</v>
      </c>
      <c r="E63" t="s">
        <v>92</v>
      </c>
      <c r="F63" s="25">
        <v>2.66</v>
      </c>
      <c r="G63" s="20">
        <v>0.82440000000000002</v>
      </c>
      <c r="H63" s="25">
        <v>446.5</v>
      </c>
      <c r="I63" s="20">
        <v>0.84719999999999995</v>
      </c>
      <c r="J63">
        <v>144</v>
      </c>
      <c r="K63" s="20">
        <v>1</v>
      </c>
      <c r="L63">
        <v>0</v>
      </c>
      <c r="M63" s="20">
        <v>0</v>
      </c>
      <c r="N63" s="25">
        <v>13</v>
      </c>
      <c r="O63" s="20">
        <v>8.2799999999999999E-2</v>
      </c>
      <c r="P63" s="21">
        <v>0.42569444444444443</v>
      </c>
      <c r="Q63" s="21">
        <v>0.44444444444444442</v>
      </c>
      <c r="R63" s="21">
        <v>0.65277777777777779</v>
      </c>
      <c r="S63" s="21">
        <v>0.65416666666666667</v>
      </c>
      <c r="T63" s="21">
        <v>280.07</v>
      </c>
      <c r="U63" s="25">
        <v>0.62729999999999997</v>
      </c>
      <c r="V63">
        <v>37.75</v>
      </c>
      <c r="W63">
        <v>4.25</v>
      </c>
      <c r="X63">
        <v>501</v>
      </c>
      <c r="Y63" s="30">
        <v>20</v>
      </c>
      <c r="Z63">
        <v>68</v>
      </c>
    </row>
    <row r="64" spans="2:26">
      <c r="B64" s="30">
        <v>10353553</v>
      </c>
      <c r="C64" s="30" t="s">
        <v>81</v>
      </c>
      <c r="D64" s="30" t="s">
        <v>142</v>
      </c>
      <c r="E64" s="30" t="s">
        <v>104</v>
      </c>
      <c r="F64" s="48">
        <v>3.43</v>
      </c>
      <c r="G64" s="31">
        <v>0.68859999999999999</v>
      </c>
      <c r="H64" s="48">
        <v>415.75</v>
      </c>
      <c r="I64" s="31">
        <v>1.0456000000000001</v>
      </c>
      <c r="J64" s="30">
        <v>173</v>
      </c>
      <c r="K64" s="31">
        <v>1</v>
      </c>
      <c r="L64" s="30">
        <v>0</v>
      </c>
      <c r="M64" s="31">
        <v>0</v>
      </c>
      <c r="N64" s="48">
        <v>9</v>
      </c>
      <c r="O64" s="31">
        <v>4.9500000000000002E-2</v>
      </c>
      <c r="P64" s="32">
        <v>0.44027777777777777</v>
      </c>
      <c r="Q64" s="32">
        <v>0.44930555555555557</v>
      </c>
      <c r="R64" s="32">
        <v>0.61111111111111105</v>
      </c>
      <c r="S64" s="32">
        <v>0.6430555555555556</v>
      </c>
      <c r="T64" s="32">
        <v>319.22000000000003</v>
      </c>
      <c r="U64" s="33">
        <v>0.76780000000000004</v>
      </c>
      <c r="V64" s="30">
        <v>74</v>
      </c>
      <c r="W64" s="30">
        <v>3.25</v>
      </c>
      <c r="X64" s="30">
        <v>501</v>
      </c>
      <c r="Y64" s="30">
        <v>28.5</v>
      </c>
      <c r="Z64">
        <v>127.5</v>
      </c>
    </row>
    <row r="65" spans="2:26">
      <c r="B65" s="30">
        <v>10498999</v>
      </c>
      <c r="C65" s="30" t="s">
        <v>81</v>
      </c>
      <c r="D65" s="30" t="s">
        <v>143</v>
      </c>
      <c r="E65" s="30" t="s">
        <v>89</v>
      </c>
      <c r="F65" s="48">
        <v>1.92</v>
      </c>
      <c r="G65" s="31">
        <v>0.62450000000000006</v>
      </c>
      <c r="H65" s="48">
        <v>366</v>
      </c>
      <c r="I65" s="31">
        <v>0.62519999999999998</v>
      </c>
      <c r="J65" s="30">
        <v>85</v>
      </c>
      <c r="K65" s="31">
        <v>1</v>
      </c>
      <c r="L65" s="30">
        <v>0</v>
      </c>
      <c r="M65" s="31">
        <v>0</v>
      </c>
      <c r="N65" s="48">
        <v>6</v>
      </c>
      <c r="O65" s="31">
        <v>6.59E-2</v>
      </c>
      <c r="P65" s="32">
        <v>0.44722222222222219</v>
      </c>
      <c r="Q65" s="32">
        <v>0.47569444444444442</v>
      </c>
      <c r="R65" s="32">
        <v>0.64583333333333337</v>
      </c>
      <c r="S65" s="32">
        <v>0.66666666666666663</v>
      </c>
      <c r="T65" s="32">
        <v>255.84</v>
      </c>
      <c r="U65" s="33">
        <v>0.69899999999999995</v>
      </c>
      <c r="V65" s="30">
        <v>48</v>
      </c>
      <c r="W65" s="30">
        <v>5.5</v>
      </c>
      <c r="X65" s="30">
        <v>518</v>
      </c>
      <c r="Y65" s="30">
        <v>37.5</v>
      </c>
      <c r="Z65">
        <v>157</v>
      </c>
    </row>
    <row r="66" spans="2:26">
      <c r="B66" s="30">
        <v>12007537</v>
      </c>
      <c r="C66" s="30" t="s">
        <v>81</v>
      </c>
      <c r="D66" s="30" t="s">
        <v>144</v>
      </c>
      <c r="E66" s="30" t="s">
        <v>92</v>
      </c>
      <c r="F66" s="48">
        <v>2.69</v>
      </c>
      <c r="G66" s="31">
        <v>0.7944</v>
      </c>
      <c r="H66" s="48">
        <v>435.5</v>
      </c>
      <c r="I66" s="31">
        <v>0.72440000000000004</v>
      </c>
      <c r="J66" s="30">
        <v>142</v>
      </c>
      <c r="K66" s="31">
        <v>1</v>
      </c>
      <c r="L66" s="30">
        <v>0</v>
      </c>
      <c r="M66" s="31">
        <v>0</v>
      </c>
      <c r="N66" s="48">
        <v>27</v>
      </c>
      <c r="O66" s="31">
        <v>0.1598</v>
      </c>
      <c r="P66" s="32">
        <v>0.45347222222222222</v>
      </c>
      <c r="Q66" s="32">
        <v>0.47361111111111115</v>
      </c>
      <c r="R66" s="32">
        <v>0.59166666666666667</v>
      </c>
      <c r="S66" s="32">
        <v>0.60763888888888895</v>
      </c>
      <c r="T66" s="32">
        <v>349.28</v>
      </c>
      <c r="U66" s="33">
        <v>0.80200000000000005</v>
      </c>
      <c r="V66" s="30">
        <v>26.5</v>
      </c>
      <c r="W66" s="30">
        <v>2.5</v>
      </c>
      <c r="X66" s="30">
        <v>518</v>
      </c>
      <c r="Y66" s="30">
        <v>13</v>
      </c>
      <c r="Z66">
        <v>93.5</v>
      </c>
    </row>
    <row r="67" spans="2:26">
      <c r="B67" s="30">
        <v>12015344</v>
      </c>
      <c r="C67" s="30" t="s">
        <v>81</v>
      </c>
      <c r="D67" s="30" t="s">
        <v>174</v>
      </c>
      <c r="E67" s="30" t="s">
        <v>83</v>
      </c>
      <c r="F67" s="48">
        <v>7</v>
      </c>
      <c r="G67" s="31">
        <v>6.9900000000000004E-2</v>
      </c>
      <c r="H67" s="48">
        <v>53</v>
      </c>
      <c r="I67" s="31">
        <v>2.0562999999999998</v>
      </c>
      <c r="J67" s="30">
        <v>45</v>
      </c>
      <c r="K67" s="31">
        <v>1</v>
      </c>
      <c r="L67" s="30">
        <v>0</v>
      </c>
      <c r="M67" s="31">
        <v>0</v>
      </c>
      <c r="N67" s="48">
        <v>21</v>
      </c>
      <c r="O67" s="31">
        <v>0.31819999999999998</v>
      </c>
      <c r="P67" s="32">
        <v>0.45694444444444443</v>
      </c>
      <c r="Q67" s="32">
        <v>0.50972222222222219</v>
      </c>
      <c r="R67" s="32">
        <v>0.52777777777777779</v>
      </c>
      <c r="S67" s="32">
        <v>0.57916666666666672</v>
      </c>
      <c r="T67" s="32">
        <v>67.06</v>
      </c>
      <c r="U67" s="33">
        <v>1</v>
      </c>
      <c r="V67" s="30">
        <v>24.5</v>
      </c>
      <c r="W67" s="30">
        <v>0</v>
      </c>
      <c r="X67" s="30">
        <v>407.5</v>
      </c>
      <c r="Y67" s="30">
        <v>370.5</v>
      </c>
      <c r="Z67">
        <v>8.5</v>
      </c>
    </row>
    <row r="68" spans="2:26">
      <c r="B68" s="30">
        <v>10450811</v>
      </c>
      <c r="C68" s="30" t="s">
        <v>81</v>
      </c>
      <c r="D68" s="30" t="s">
        <v>145</v>
      </c>
      <c r="E68" s="30" t="s">
        <v>83</v>
      </c>
      <c r="F68" s="51">
        <v>2.4500000000000002</v>
      </c>
      <c r="G68" s="48">
        <v>0.79579999999999995</v>
      </c>
      <c r="H68" s="51">
        <v>440.42</v>
      </c>
      <c r="I68" s="31">
        <v>0.71030000000000004</v>
      </c>
      <c r="J68" s="30">
        <v>122</v>
      </c>
      <c r="K68" s="31">
        <v>0.93130000000000002</v>
      </c>
      <c r="L68" s="30">
        <v>9</v>
      </c>
      <c r="M68" s="31">
        <v>6.8699999999999997E-2</v>
      </c>
      <c r="N68" s="48">
        <v>14</v>
      </c>
      <c r="O68" s="31">
        <v>0.10290000000000001</v>
      </c>
      <c r="P68" s="32">
        <v>0.39513888888888887</v>
      </c>
      <c r="Q68" s="32">
        <v>0.4861111111111111</v>
      </c>
      <c r="R68" s="32">
        <v>0.63402777777777775</v>
      </c>
      <c r="S68" s="32">
        <v>0.69374999999999998</v>
      </c>
      <c r="T68" s="32">
        <v>367.13</v>
      </c>
      <c r="U68" s="33">
        <v>0.83360000000000001</v>
      </c>
      <c r="V68" s="30">
        <v>57.25</v>
      </c>
      <c r="W68" s="30">
        <v>6</v>
      </c>
      <c r="X68" s="30">
        <v>489</v>
      </c>
      <c r="Y68" s="30">
        <v>22.33</v>
      </c>
      <c r="Z68">
        <v>77.5</v>
      </c>
    </row>
    <row r="69" spans="2:26">
      <c r="B69" s="30">
        <v>12013938</v>
      </c>
      <c r="C69" s="30" t="s">
        <v>81</v>
      </c>
      <c r="D69" s="30" t="s">
        <v>146</v>
      </c>
      <c r="E69" s="30" t="s">
        <v>92</v>
      </c>
      <c r="F69" s="48">
        <v>2.65</v>
      </c>
      <c r="G69" s="31">
        <v>0.86060000000000003</v>
      </c>
      <c r="H69" s="48">
        <v>438.5</v>
      </c>
      <c r="I69" s="31">
        <v>0.99370000000000003</v>
      </c>
      <c r="J69" s="30">
        <v>141</v>
      </c>
      <c r="K69" s="31">
        <v>1</v>
      </c>
      <c r="L69" s="30">
        <v>0</v>
      </c>
      <c r="M69" s="31">
        <v>0</v>
      </c>
      <c r="N69" s="48">
        <v>34</v>
      </c>
      <c r="O69" s="31">
        <v>0.1943</v>
      </c>
      <c r="P69" s="32">
        <v>0.45416666666666666</v>
      </c>
      <c r="Q69" s="32">
        <v>0.47291666666666665</v>
      </c>
      <c r="R69" s="32">
        <v>0.64652777777777781</v>
      </c>
      <c r="S69" s="32">
        <v>0.64930555555555558</v>
      </c>
      <c r="T69" s="32">
        <v>255.3</v>
      </c>
      <c r="U69" s="31">
        <v>0.58220000000000005</v>
      </c>
      <c r="V69" s="30">
        <v>13</v>
      </c>
      <c r="W69" s="30">
        <v>3.5</v>
      </c>
      <c r="X69" s="30">
        <v>498.5</v>
      </c>
      <c r="Y69" s="30">
        <v>18.5</v>
      </c>
      <c r="Z69">
        <v>51</v>
      </c>
    </row>
    <row r="70" spans="2:26">
      <c r="B70">
        <v>12008362</v>
      </c>
      <c r="C70" t="s">
        <v>81</v>
      </c>
      <c r="D70" t="s">
        <v>147</v>
      </c>
      <c r="E70" t="s">
        <v>83</v>
      </c>
      <c r="F70" s="25">
        <v>2.23</v>
      </c>
      <c r="G70" s="20">
        <v>0.75839999999999996</v>
      </c>
      <c r="H70" s="25">
        <v>467</v>
      </c>
      <c r="I70" s="20">
        <v>0.82369999999999999</v>
      </c>
      <c r="J70">
        <v>124</v>
      </c>
      <c r="K70" s="20">
        <v>0.98409999999999997</v>
      </c>
      <c r="L70">
        <v>2</v>
      </c>
      <c r="M70" s="20">
        <v>1.5900000000000001E-2</v>
      </c>
      <c r="N70" s="25">
        <v>28</v>
      </c>
      <c r="O70" s="20">
        <v>0.1842</v>
      </c>
      <c r="P70" s="21">
        <v>0.43472222222222223</v>
      </c>
      <c r="Q70" s="21">
        <v>0.48958333333333331</v>
      </c>
      <c r="R70" s="21">
        <v>0.60763888888888895</v>
      </c>
      <c r="S70" s="21">
        <v>0.64513888888888882</v>
      </c>
      <c r="T70" s="21">
        <v>343.42</v>
      </c>
      <c r="U70" s="25">
        <v>0.73540000000000005</v>
      </c>
      <c r="V70">
        <v>103</v>
      </c>
      <c r="W70">
        <v>20.5</v>
      </c>
      <c r="X70">
        <v>507</v>
      </c>
      <c r="Y70" s="30">
        <v>12</v>
      </c>
      <c r="Z70">
        <v>110.5</v>
      </c>
    </row>
    <row r="71" spans="2:26">
      <c r="B71" s="30">
        <v>10452159</v>
      </c>
      <c r="C71" s="30" t="s">
        <v>81</v>
      </c>
      <c r="D71" s="30" t="s">
        <v>148</v>
      </c>
      <c r="E71" s="30" t="s">
        <v>104</v>
      </c>
      <c r="F71" s="48">
        <v>3.39</v>
      </c>
      <c r="G71" s="31">
        <v>0.73519999999999996</v>
      </c>
      <c r="H71" s="48">
        <v>435.5</v>
      </c>
      <c r="I71" s="31">
        <v>0.88149999999999995</v>
      </c>
      <c r="J71" s="30">
        <v>178</v>
      </c>
      <c r="K71" s="31">
        <v>0.99439999999999995</v>
      </c>
      <c r="L71" s="30">
        <v>1</v>
      </c>
      <c r="M71" s="31">
        <v>5.5999999999999999E-3</v>
      </c>
      <c r="N71" s="48">
        <v>19</v>
      </c>
      <c r="O71" s="31">
        <v>9.64E-2</v>
      </c>
      <c r="P71" s="32">
        <v>0.41180555555555554</v>
      </c>
      <c r="Q71" s="32">
        <v>0.47361111111111115</v>
      </c>
      <c r="R71" s="32">
        <v>0.60277777777777775</v>
      </c>
      <c r="S71" s="32">
        <v>0.67291666666666661</v>
      </c>
      <c r="T71" s="32">
        <v>343.61</v>
      </c>
      <c r="U71" s="33">
        <v>0.78900000000000003</v>
      </c>
      <c r="V71" s="30">
        <v>64.5</v>
      </c>
      <c r="W71" s="30">
        <v>7.25</v>
      </c>
      <c r="X71" s="30">
        <v>514.5</v>
      </c>
      <c r="Y71" s="30">
        <v>17.25</v>
      </c>
      <c r="Z71">
        <v>119</v>
      </c>
    </row>
    <row r="72" spans="2:26">
      <c r="B72" s="30">
        <v>12000840</v>
      </c>
      <c r="C72" s="30" t="s">
        <v>81</v>
      </c>
      <c r="D72" s="30" t="s">
        <v>149</v>
      </c>
      <c r="E72" s="30" t="s">
        <v>83</v>
      </c>
      <c r="F72" s="48">
        <v>3.25</v>
      </c>
      <c r="G72" s="31">
        <v>0.95740000000000003</v>
      </c>
      <c r="H72" s="48">
        <v>535.5</v>
      </c>
      <c r="I72" s="31">
        <v>0.90820000000000001</v>
      </c>
      <c r="J72" s="30">
        <v>211</v>
      </c>
      <c r="K72" s="31">
        <v>1</v>
      </c>
      <c r="L72" s="30">
        <v>0</v>
      </c>
      <c r="M72" s="31">
        <v>0</v>
      </c>
      <c r="N72" s="48">
        <v>19</v>
      </c>
      <c r="O72" s="31">
        <v>8.2600000000000007E-2</v>
      </c>
      <c r="P72" s="32">
        <v>0.41041666666666665</v>
      </c>
      <c r="Q72" s="32">
        <v>0.46458333333333335</v>
      </c>
      <c r="R72" s="32">
        <v>0.64027777777777783</v>
      </c>
      <c r="S72" s="32">
        <v>0.67638888888888893</v>
      </c>
      <c r="T72" s="32">
        <v>422.64</v>
      </c>
      <c r="U72" s="33">
        <v>0.78920000000000001</v>
      </c>
      <c r="V72" s="30">
        <v>83.25</v>
      </c>
      <c r="W72" s="30">
        <v>3</v>
      </c>
      <c r="X72" s="30">
        <v>475.5</v>
      </c>
      <c r="Y72" s="30">
        <v>20.25</v>
      </c>
      <c r="Z72">
        <v>0</v>
      </c>
    </row>
    <row r="73" spans="2:26">
      <c r="B73" s="30">
        <v>10494799</v>
      </c>
      <c r="C73" s="30" t="s">
        <v>81</v>
      </c>
      <c r="D73" s="30" t="s">
        <v>150</v>
      </c>
      <c r="E73" s="30" t="s">
        <v>104</v>
      </c>
      <c r="F73" s="48">
        <v>3.72</v>
      </c>
      <c r="G73" s="31">
        <v>0.86299999999999999</v>
      </c>
      <c r="H73" s="48">
        <v>479.25</v>
      </c>
      <c r="I73" s="31">
        <v>1.1814</v>
      </c>
      <c r="J73" s="30">
        <v>213</v>
      </c>
      <c r="K73" s="31">
        <v>0.98609999999999998</v>
      </c>
      <c r="L73" s="30">
        <v>3</v>
      </c>
      <c r="M73" s="31">
        <v>1.3899999999999999E-2</v>
      </c>
      <c r="N73" s="48">
        <v>26</v>
      </c>
      <c r="O73" s="31">
        <v>0.10879999999999999</v>
      </c>
      <c r="P73" s="32">
        <v>0.45555555555555555</v>
      </c>
      <c r="Q73" s="32">
        <v>0.50486111111111109</v>
      </c>
      <c r="R73" s="32">
        <v>0.5625</v>
      </c>
      <c r="S73" s="32">
        <v>0.66666666666666663</v>
      </c>
      <c r="T73" s="32">
        <v>367.35</v>
      </c>
      <c r="U73" s="33">
        <v>0.76649999999999996</v>
      </c>
      <c r="V73" s="30">
        <v>76.75</v>
      </c>
      <c r="W73" s="30">
        <v>0.5</v>
      </c>
      <c r="X73" s="30">
        <v>467</v>
      </c>
      <c r="Y73" s="30">
        <v>30</v>
      </c>
      <c r="Z73">
        <v>34</v>
      </c>
    </row>
    <row r="74" spans="2:26">
      <c r="B74" s="30">
        <v>10475709</v>
      </c>
      <c r="C74" s="30" t="s">
        <v>81</v>
      </c>
      <c r="D74" s="30" t="s">
        <v>151</v>
      </c>
      <c r="E74" s="30" t="s">
        <v>104</v>
      </c>
      <c r="F74" s="48">
        <v>3.82</v>
      </c>
      <c r="G74" s="31">
        <v>0.79120000000000001</v>
      </c>
      <c r="H74" s="48">
        <v>468.5</v>
      </c>
      <c r="I74" s="31">
        <v>1.1164000000000001</v>
      </c>
      <c r="J74" s="30">
        <v>212</v>
      </c>
      <c r="K74" s="31">
        <v>0.97699999999999998</v>
      </c>
      <c r="L74" s="30">
        <v>5</v>
      </c>
      <c r="M74" s="31">
        <v>2.3E-2</v>
      </c>
      <c r="N74" s="48">
        <v>29</v>
      </c>
      <c r="O74" s="31">
        <v>0.1203</v>
      </c>
      <c r="P74" s="32">
        <v>0.41805555555555557</v>
      </c>
      <c r="Q74" s="32">
        <v>0.50138888888888888</v>
      </c>
      <c r="R74" s="32">
        <v>0.61944444444444446</v>
      </c>
      <c r="S74" s="32">
        <v>0.69861111111111107</v>
      </c>
      <c r="T74" s="32">
        <v>339.12</v>
      </c>
      <c r="U74" s="33">
        <v>0.7238</v>
      </c>
      <c r="V74" s="30">
        <v>78</v>
      </c>
      <c r="W74" s="30">
        <v>5.5</v>
      </c>
      <c r="X74" s="30">
        <v>500.5</v>
      </c>
      <c r="Y74" s="30">
        <v>24</v>
      </c>
      <c r="Z74">
        <v>80.5</v>
      </c>
    </row>
    <row r="75" spans="2:26">
      <c r="B75" s="30">
        <v>12011169</v>
      </c>
      <c r="C75" s="30" t="s">
        <v>81</v>
      </c>
      <c r="D75" s="30" t="s">
        <v>152</v>
      </c>
      <c r="E75" s="30" t="s">
        <v>87</v>
      </c>
      <c r="F75" s="51">
        <v>1.24</v>
      </c>
      <c r="G75" s="48">
        <v>0.71699999999999997</v>
      </c>
      <c r="H75" s="51">
        <v>427.25</v>
      </c>
      <c r="I75" s="31">
        <v>0.995</v>
      </c>
      <c r="J75" s="30">
        <v>64</v>
      </c>
      <c r="K75" s="31">
        <v>1</v>
      </c>
      <c r="L75" s="30">
        <v>0</v>
      </c>
      <c r="M75" s="31">
        <v>0</v>
      </c>
      <c r="N75" s="48">
        <v>14</v>
      </c>
      <c r="O75" s="31">
        <v>0.17949999999999999</v>
      </c>
      <c r="P75" s="32">
        <v>0.49791666666666662</v>
      </c>
      <c r="Q75" s="32">
        <v>0.51180555555555551</v>
      </c>
      <c r="R75" s="32">
        <v>0.62361111111111112</v>
      </c>
      <c r="S75" s="32">
        <v>0.66111111111111109</v>
      </c>
      <c r="T75" s="32">
        <v>146.09</v>
      </c>
      <c r="U75" s="33">
        <v>0.34189999999999998</v>
      </c>
      <c r="V75" s="30">
        <v>73.75</v>
      </c>
      <c r="W75" s="30">
        <v>0</v>
      </c>
      <c r="X75" s="30">
        <v>493</v>
      </c>
      <c r="Y75" s="30">
        <v>39.5</v>
      </c>
      <c r="Z75">
        <v>100</v>
      </c>
    </row>
    <row r="76" spans="2:26">
      <c r="B76" s="30">
        <v>12002018</v>
      </c>
      <c r="C76" s="30" t="s">
        <v>81</v>
      </c>
      <c r="D76" s="30" t="s">
        <v>153</v>
      </c>
      <c r="E76" s="30" t="s">
        <v>92</v>
      </c>
      <c r="F76" s="48">
        <v>1.81</v>
      </c>
      <c r="G76" s="31">
        <v>0.67379999999999995</v>
      </c>
      <c r="H76" s="48">
        <v>378.75</v>
      </c>
      <c r="I76" s="31">
        <v>0.67079999999999995</v>
      </c>
      <c r="J76" s="30">
        <v>83</v>
      </c>
      <c r="K76" s="31">
        <v>1</v>
      </c>
      <c r="L76" s="30">
        <v>0</v>
      </c>
      <c r="M76" s="31">
        <v>0</v>
      </c>
      <c r="N76" s="48">
        <v>16</v>
      </c>
      <c r="O76" s="31">
        <v>0.16159999999999999</v>
      </c>
      <c r="P76" s="32">
        <v>0.46319444444444446</v>
      </c>
      <c r="Q76" s="32">
        <v>0.4916666666666667</v>
      </c>
      <c r="R76" s="32">
        <v>0.62638888888888888</v>
      </c>
      <c r="S76" s="32">
        <v>0.66875000000000007</v>
      </c>
      <c r="T76" s="32">
        <v>251.3</v>
      </c>
      <c r="U76" s="33">
        <v>0.66349999999999998</v>
      </c>
      <c r="V76" s="30">
        <v>64</v>
      </c>
      <c r="W76" s="30">
        <v>15.75</v>
      </c>
      <c r="X76" s="30">
        <v>490.5</v>
      </c>
      <c r="Y76" s="30">
        <v>85</v>
      </c>
      <c r="Z76">
        <v>75</v>
      </c>
    </row>
    <row r="77" spans="2:26">
      <c r="B77" s="30">
        <v>10438407</v>
      </c>
      <c r="C77" s="30" t="s">
        <v>81</v>
      </c>
      <c r="D77" s="30" t="s">
        <v>154</v>
      </c>
      <c r="E77" s="30" t="s">
        <v>89</v>
      </c>
      <c r="F77" s="48">
        <v>3.26</v>
      </c>
      <c r="G77" s="31">
        <v>0.72350000000000003</v>
      </c>
      <c r="H77" s="48">
        <v>394.25</v>
      </c>
      <c r="I77" s="31">
        <v>0.84650000000000003</v>
      </c>
      <c r="J77" s="30">
        <v>151</v>
      </c>
      <c r="K77" s="31">
        <v>0.96789999999999998</v>
      </c>
      <c r="L77" s="30">
        <v>5</v>
      </c>
      <c r="M77" s="31">
        <v>3.2099999999999997E-2</v>
      </c>
      <c r="N77" s="48">
        <v>19</v>
      </c>
      <c r="O77" s="31">
        <v>0.1118</v>
      </c>
      <c r="P77" s="32">
        <v>0.47222222222222227</v>
      </c>
      <c r="Q77" s="32">
        <v>0.50069444444444444</v>
      </c>
      <c r="R77" s="32">
        <v>0.61527777777777781</v>
      </c>
      <c r="S77" s="31">
        <v>0.66111111111111109</v>
      </c>
      <c r="T77" s="32">
        <v>333.06</v>
      </c>
      <c r="U77" s="33">
        <v>0.8448</v>
      </c>
      <c r="V77" s="30">
        <v>57</v>
      </c>
      <c r="W77" s="30">
        <v>6.25</v>
      </c>
      <c r="X77" s="30">
        <v>474.75</v>
      </c>
      <c r="Y77" s="30">
        <v>32</v>
      </c>
      <c r="Z77">
        <v>99.25</v>
      </c>
    </row>
    <row r="78" spans="2:26">
      <c r="B78" s="30">
        <v>10430997</v>
      </c>
      <c r="C78" s="30" t="s">
        <v>81</v>
      </c>
      <c r="D78" s="30" t="s">
        <v>155</v>
      </c>
      <c r="E78" s="30" t="s">
        <v>83</v>
      </c>
      <c r="F78" s="48">
        <v>2.62</v>
      </c>
      <c r="G78" s="31">
        <v>0.74219999999999997</v>
      </c>
      <c r="H78" s="48">
        <v>437.5</v>
      </c>
      <c r="I78" s="31">
        <v>0.86280000000000001</v>
      </c>
      <c r="J78" s="30">
        <v>136</v>
      </c>
      <c r="K78" s="31">
        <v>0.97840000000000005</v>
      </c>
      <c r="L78" s="30">
        <v>3</v>
      </c>
      <c r="M78" s="31">
        <v>2.1600000000000001E-2</v>
      </c>
      <c r="N78" s="48">
        <v>42</v>
      </c>
      <c r="O78" s="31">
        <v>0.23599999999999999</v>
      </c>
      <c r="P78" s="32">
        <v>0.47013888888888888</v>
      </c>
      <c r="Q78" s="32">
        <v>0.50208333333333333</v>
      </c>
      <c r="R78" s="32">
        <v>0.60625000000000007</v>
      </c>
      <c r="S78" s="31">
        <v>0.6381944444444444</v>
      </c>
      <c r="T78" s="32">
        <v>345.89</v>
      </c>
      <c r="U78" s="33">
        <v>0.79059999999999997</v>
      </c>
      <c r="V78" s="30">
        <v>80</v>
      </c>
      <c r="W78" s="30">
        <v>7.5</v>
      </c>
      <c r="X78" s="30">
        <v>491.75</v>
      </c>
      <c r="Y78" s="30">
        <v>21</v>
      </c>
      <c r="Z78">
        <v>105.75</v>
      </c>
    </row>
    <row r="79" spans="2:26">
      <c r="B79" s="30">
        <v>12007240</v>
      </c>
      <c r="C79" s="30" t="s">
        <v>81</v>
      </c>
      <c r="D79" s="30" t="s">
        <v>156</v>
      </c>
      <c r="E79" s="30" t="s">
        <v>92</v>
      </c>
      <c r="F79" s="48">
        <v>3.86</v>
      </c>
      <c r="G79" s="31">
        <v>0.85929999999999995</v>
      </c>
      <c r="H79" s="48">
        <v>478.75</v>
      </c>
      <c r="I79" s="31">
        <v>1.2354000000000001</v>
      </c>
      <c r="J79" s="30">
        <v>204</v>
      </c>
      <c r="K79" s="31">
        <v>0.91069999999999995</v>
      </c>
      <c r="L79" s="30">
        <v>20</v>
      </c>
      <c r="M79" s="31">
        <v>8.9300000000000004E-2</v>
      </c>
      <c r="N79" s="48">
        <v>25</v>
      </c>
      <c r="O79" s="31">
        <v>0.10920000000000001</v>
      </c>
      <c r="P79" s="32">
        <v>0.38819444444444445</v>
      </c>
      <c r="Q79" s="32">
        <v>0.52777777777777779</v>
      </c>
      <c r="R79" s="32">
        <v>0.60555555555555551</v>
      </c>
      <c r="S79" s="31">
        <v>0.68958333333333333</v>
      </c>
      <c r="T79" s="32">
        <v>312.44</v>
      </c>
      <c r="U79" s="33">
        <v>0.65259999999999996</v>
      </c>
      <c r="V79" s="30">
        <v>93</v>
      </c>
      <c r="W79" s="30">
        <v>17.25</v>
      </c>
      <c r="X79" s="30">
        <v>469</v>
      </c>
      <c r="Y79" s="30">
        <v>27</v>
      </c>
      <c r="Z79">
        <v>39</v>
      </c>
    </row>
  </sheetData>
  <autoFilter ref="Z2:Z76" xr:uid="{D184B38E-CD6C-4E2C-86F8-EDD732F411C9}"/>
  <conditionalFormatting sqref="F2:F79 D78:D1048576 C71:C76">
    <cfRule type="colorScale" priority="116">
      <colorScale>
        <cfvo type="min"/>
        <cfvo type="percentile" val="50"/>
        <cfvo type="max"/>
        <color rgb="FFF8696B"/>
        <color rgb="FFFCFCFF"/>
        <color rgb="FF63BE7B"/>
      </colorScale>
    </cfRule>
  </conditionalFormatting>
  <conditionalFormatting sqref="G3:G79">
    <cfRule type="colorScale" priority="12">
      <colorScale>
        <cfvo type="min"/>
        <cfvo type="percentile" val="50"/>
        <cfvo type="max"/>
        <color rgb="FFF8696B"/>
        <color rgb="FFFCFCFF"/>
        <color rgb="FF63BE7B"/>
      </colorScale>
    </cfRule>
  </conditionalFormatting>
  <conditionalFormatting sqref="H2:H79 G78:G1048576 F71:F76">
    <cfRule type="colorScale" priority="71">
      <colorScale>
        <cfvo type="min"/>
        <cfvo type="percentile" val="50"/>
        <cfvo type="max"/>
        <color rgb="FFF8696B"/>
        <color rgb="FFFCFCFF"/>
        <color rgb="FF63BE7B"/>
      </colorScale>
    </cfRule>
  </conditionalFormatting>
  <conditionalFormatting sqref="I1:I1048576">
    <cfRule type="colorScale" priority="5">
      <colorScale>
        <cfvo type="min"/>
        <cfvo type="percentile" val="50"/>
        <cfvo type="max"/>
        <color rgb="FFF8696B"/>
        <color rgb="FFFCFCFF"/>
        <color rgb="FF63BE7B"/>
      </colorScale>
    </cfRule>
  </conditionalFormatting>
  <conditionalFormatting sqref="I2:I79 H78:H1048576 G71:G76">
    <cfRule type="colorScale" priority="74">
      <colorScale>
        <cfvo type="min"/>
        <cfvo type="percentile" val="50"/>
        <cfvo type="max"/>
        <color rgb="FFF8696B"/>
        <color rgb="FFFCFCFF"/>
        <color rgb="FF63BE7B"/>
      </colorScale>
    </cfRule>
  </conditionalFormatting>
  <conditionalFormatting sqref="J1:J1048576">
    <cfRule type="colorScale" priority="4">
      <colorScale>
        <cfvo type="min"/>
        <cfvo type="percentile" val="50"/>
        <cfvo type="max"/>
        <color rgb="FFF8696B"/>
        <color rgb="FFFCFCFF"/>
        <color rgb="FF63BE7B"/>
      </colorScale>
    </cfRule>
  </conditionalFormatting>
  <conditionalFormatting sqref="J2:J79 I78:I1048576 H71:H76">
    <cfRule type="colorScale" priority="77">
      <colorScale>
        <cfvo type="min"/>
        <cfvo type="percentile" val="50"/>
        <cfvo type="max"/>
        <color rgb="FF63BE7B"/>
        <color rgb="FFFCFCFF"/>
        <color rgb="FFF8696B"/>
      </colorScale>
    </cfRule>
  </conditionalFormatting>
  <conditionalFormatting sqref="K1:K1048576">
    <cfRule type="colorScale" priority="3">
      <colorScale>
        <cfvo type="min"/>
        <cfvo type="percentile" val="50"/>
        <cfvo type="max"/>
        <color rgb="FFF8696B"/>
        <color rgb="FFFCFCFF"/>
        <color rgb="FF63BE7B"/>
      </colorScale>
    </cfRule>
  </conditionalFormatting>
  <conditionalFormatting sqref="K2:K79 J78:J1048576 I71:I76">
    <cfRule type="colorScale" priority="80">
      <colorScale>
        <cfvo type="min"/>
        <cfvo type="percentile" val="50"/>
        <cfvo type="max"/>
        <color rgb="FFF8696B"/>
        <color rgb="FFFCFCFF"/>
        <color rgb="FF63BE7B"/>
      </colorScale>
    </cfRule>
  </conditionalFormatting>
  <conditionalFormatting sqref="L2:L79 K78:K1048576 J71:J76">
    <cfRule type="colorScale" priority="83">
      <colorScale>
        <cfvo type="min"/>
        <cfvo type="percentile" val="50"/>
        <cfvo type="max"/>
        <color rgb="FFF8696B"/>
        <color rgb="FFFCFCFF"/>
        <color rgb="FF63BE7B"/>
      </colorScale>
    </cfRule>
  </conditionalFormatting>
  <conditionalFormatting sqref="L3:L79">
    <cfRule type="colorScale" priority="8">
      <colorScale>
        <cfvo type="min"/>
        <cfvo type="percentile" val="50"/>
        <cfvo type="max"/>
        <color rgb="FF63BE7B"/>
        <color rgb="FFFCFCFF"/>
        <color rgb="FFF8696B"/>
      </colorScale>
    </cfRule>
  </conditionalFormatting>
  <conditionalFormatting sqref="M1:M1048576">
    <cfRule type="colorScale" priority="2">
      <colorScale>
        <cfvo type="min"/>
        <cfvo type="percentile" val="50"/>
        <cfvo type="max"/>
        <color rgb="FF63BE7B"/>
        <color rgb="FFFCFCFF"/>
        <color rgb="FFF8696B"/>
      </colorScale>
    </cfRule>
  </conditionalFormatting>
  <conditionalFormatting sqref="M2:M79 L78:L1048576 K71:K76">
    <cfRule type="colorScale" priority="133">
      <colorScale>
        <cfvo type="min"/>
        <cfvo type="percentile" val="50"/>
        <cfvo type="max"/>
        <color rgb="FF63BE7B"/>
        <color rgb="FFFCFCFF"/>
        <color rgb="FFF8696B"/>
      </colorScale>
    </cfRule>
  </conditionalFormatting>
  <conditionalFormatting sqref="M3:M79">
    <cfRule type="colorScale" priority="10">
      <colorScale>
        <cfvo type="min"/>
        <cfvo type="percentile" val="50"/>
        <cfvo type="max"/>
        <color rgb="FFF8696B"/>
        <color rgb="FFFCFCFF"/>
        <color rgb="FF63BE7B"/>
      </colorScale>
    </cfRule>
  </conditionalFormatting>
  <conditionalFormatting sqref="N1:N1048576">
    <cfRule type="colorScale" priority="1">
      <colorScale>
        <cfvo type="min"/>
        <cfvo type="percentile" val="50"/>
        <cfvo type="max"/>
        <color rgb="FF63BE7B"/>
        <color rgb="FFFCFCFF"/>
        <color rgb="FFF8696B"/>
      </colorScale>
    </cfRule>
  </conditionalFormatting>
  <conditionalFormatting sqref="N2:N79 M78:M1048576 L71:L76">
    <cfRule type="colorScale" priority="134">
      <colorScale>
        <cfvo type="min"/>
        <cfvo type="percentile" val="50"/>
        <cfvo type="max"/>
        <color rgb="FFF8696B"/>
        <color rgb="FFFCFCFF"/>
        <color rgb="FF63BE7B"/>
      </colorScale>
    </cfRule>
  </conditionalFormatting>
  <conditionalFormatting sqref="N3:N79">
    <cfRule type="colorScale" priority="9">
      <colorScale>
        <cfvo type="min"/>
        <cfvo type="percentile" val="50"/>
        <cfvo type="max"/>
        <color rgb="FF63BE7B"/>
        <color rgb="FFFCFCFF"/>
        <color rgb="FFF8696B"/>
      </colorScale>
    </cfRule>
  </conditionalFormatting>
  <conditionalFormatting sqref="O3:O79">
    <cfRule type="colorScale" priority="7">
      <colorScale>
        <cfvo type="min"/>
        <cfvo type="percentile" val="50"/>
        <cfvo type="max"/>
        <color rgb="FF63BE7B"/>
        <color rgb="FFFCFCFF"/>
        <color rgb="FFF8696B"/>
      </colorScale>
    </cfRule>
  </conditionalFormatting>
  <conditionalFormatting sqref="O3:R79">
    <cfRule type="colorScale" priority="150">
      <colorScale>
        <cfvo type="min"/>
        <cfvo type="percentile" val="50"/>
        <cfvo type="max"/>
        <color rgb="FF63BE7B"/>
        <color rgb="FFFCFCFF"/>
        <color rgb="FFF8696B"/>
      </colorScale>
    </cfRule>
  </conditionalFormatting>
  <conditionalFormatting sqref="P3:P79">
    <cfRule type="colorScale" priority="14">
      <colorScale>
        <cfvo type="min"/>
        <cfvo type="percentile" val="50"/>
        <cfvo type="max"/>
        <color rgb="FF63BE7B"/>
        <color rgb="FFFCFCFF"/>
        <color rgb="FFF8696B"/>
      </colorScale>
    </cfRule>
  </conditionalFormatting>
  <conditionalFormatting sqref="Q3:Q79">
    <cfRule type="colorScale" priority="13">
      <colorScale>
        <cfvo type="min"/>
        <cfvo type="percentile" val="50"/>
        <cfvo type="max"/>
        <color rgb="FF63BE7B"/>
        <color rgb="FFFCFCFF"/>
        <color rgb="FFF8696B"/>
      </colorScale>
    </cfRule>
  </conditionalFormatting>
  <conditionalFormatting sqref="R3:R79">
    <cfRule type="colorScale" priority="20">
      <colorScale>
        <cfvo type="min"/>
        <cfvo type="percentile" val="50"/>
        <cfvo type="max"/>
        <color rgb="FF63BE7B"/>
        <color rgb="FFFCFCFF"/>
        <color rgb="FFF8696B"/>
      </colorScale>
    </cfRule>
  </conditionalFormatting>
  <conditionalFormatting sqref="S3:S79">
    <cfRule type="colorScale" priority="11">
      <colorScale>
        <cfvo type="min"/>
        <cfvo type="percentile" val="50"/>
        <cfvo type="max"/>
        <color rgb="FFF8696B"/>
        <color rgb="FFFCFCFF"/>
        <color rgb="FF63BE7B"/>
      </colorScale>
    </cfRule>
  </conditionalFormatting>
  <conditionalFormatting sqref="T2:T79 S78:S1048576 R71:R76">
    <cfRule type="colorScale" priority="92">
      <colorScale>
        <cfvo type="min"/>
        <cfvo type="percentile" val="50"/>
        <cfvo type="max"/>
        <color rgb="FFF8696B"/>
        <color rgb="FFFCFCFF"/>
        <color rgb="FF63BE7B"/>
      </colorScale>
    </cfRule>
  </conditionalFormatting>
  <conditionalFormatting sqref="U2:U79 T78:T1048576 S71:S76">
    <cfRule type="colorScale" priority="95">
      <colorScale>
        <cfvo type="min"/>
        <cfvo type="percentile" val="50"/>
        <cfvo type="max"/>
        <color rgb="FFF8696B"/>
        <color rgb="FFFCFCFF"/>
        <color rgb="FF63BE7B"/>
      </colorScale>
    </cfRule>
  </conditionalFormatting>
  <conditionalFormatting sqref="V2:V79 U78:U1048576 T71:T76">
    <cfRule type="colorScale" priority="98">
      <colorScale>
        <cfvo type="min"/>
        <cfvo type="max"/>
        <color rgb="FFFCFCFF"/>
        <color rgb="FF63BE7B"/>
      </colorScale>
    </cfRule>
    <cfRule type="colorScale" priority="99">
      <colorScale>
        <cfvo type="min"/>
        <cfvo type="percentile" val="50"/>
        <cfvo type="max"/>
        <color rgb="FF63BE7B"/>
        <color rgb="FFFCFCFF"/>
        <color rgb="FFF8696B"/>
      </colorScale>
    </cfRule>
  </conditionalFormatting>
  <conditionalFormatting sqref="W2:W79 V78:V1048576 U71:U76">
    <cfRule type="colorScale" priority="104">
      <colorScale>
        <cfvo type="min"/>
        <cfvo type="percentile" val="50"/>
        <cfvo type="max"/>
        <color rgb="FFF8696B"/>
        <color rgb="FFFCFCFF"/>
        <color rgb="FF63BE7B"/>
      </colorScale>
    </cfRule>
  </conditionalFormatting>
  <conditionalFormatting sqref="X2:X79 W78:W1048576 V71:V76">
    <cfRule type="colorScale" priority="107">
      <colorScale>
        <cfvo type="min"/>
        <cfvo type="percentile" val="50"/>
        <cfvo type="max"/>
        <color rgb="FFF8696B"/>
        <color rgb="FFFCFCFF"/>
        <color rgb="FF63BE7B"/>
      </colorScale>
    </cfRule>
  </conditionalFormatting>
  <conditionalFormatting sqref="X78:X1048576 E2:E79 W71:W76">
    <cfRule type="colorScale" priority="110">
      <colorScale>
        <cfvo type="min"/>
        <cfvo type="percentile" val="50"/>
        <cfvo type="max"/>
        <color rgb="FFF8696B"/>
        <color rgb="FFFCFCFF"/>
        <color rgb="FF63BE7B"/>
      </colorScale>
    </cfRule>
  </conditionalFormatting>
  <conditionalFormatting sqref="Y2">
    <cfRule type="colorScale" priority="23">
      <colorScale>
        <cfvo type="min"/>
        <cfvo type="percentile" val="50"/>
        <cfvo type="max"/>
        <color rgb="FFF8696B"/>
        <color rgb="FFFCFCFF"/>
        <color rgb="FF63BE7B"/>
      </colorScale>
    </cfRule>
  </conditionalFormatting>
  <conditionalFormatting sqref="Y3:Y79">
    <cfRule type="colorScale" priority="22">
      <colorScale>
        <cfvo type="min"/>
        <cfvo type="percentile" val="50"/>
        <cfvo type="max"/>
        <color rgb="FFF8696B"/>
        <color rgb="FFFCFCFF"/>
        <color rgb="FF63BE7B"/>
      </colorScale>
    </cfRule>
  </conditionalFormatting>
  <conditionalFormatting sqref="Y78:Y1048576 X71:X76">
    <cfRule type="colorScale" priority="118">
      <colorScale>
        <cfvo type="min"/>
        <cfvo type="percentile" val="50"/>
        <cfvo type="max"/>
        <color rgb="FFF8696B"/>
        <color rgb="FFFCFCFF"/>
        <color rgb="FF63BE7B"/>
      </colorScale>
    </cfRule>
  </conditionalFormatting>
  <conditionalFormatting sqref="Z1:Z1048576">
    <cfRule type="colorScale" priority="6">
      <colorScale>
        <cfvo type="min"/>
        <cfvo type="max"/>
        <color rgb="FFFFEF9C"/>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CE31-0C72-486D-9AC7-B00809632FBF}">
  <sheetPr codeName="Sheet6"/>
  <dimension ref="A1:AA72"/>
  <sheetViews>
    <sheetView showGridLines="0" topLeftCell="M1" zoomScale="90" zoomScaleNormal="90" workbookViewId="0">
      <selection activeCell="R1" activeCellId="1" sqref="C4:C72 R1:Y1"/>
    </sheetView>
  </sheetViews>
  <sheetFormatPr defaultRowHeight="14.4"/>
  <cols>
    <col min="1" max="1" width="12" bestFit="1" customWidth="1"/>
    <col min="2" max="2" width="10.33203125" customWidth="1"/>
    <col min="3" max="3" width="11" customWidth="1"/>
    <col min="4" max="4" width="20.88671875" customWidth="1"/>
    <col min="5" max="5" width="14.5546875" customWidth="1"/>
    <col min="6" max="6" width="24.33203125" customWidth="1"/>
    <col min="7" max="7" width="26.33203125" customWidth="1"/>
    <col min="8" max="8" width="19" customWidth="1"/>
    <col min="13" max="13" width="19.33203125" customWidth="1"/>
    <col min="14" max="14" width="18.6640625" style="20" customWidth="1"/>
    <col min="15" max="15" width="19" style="60" customWidth="1"/>
    <col min="16" max="16" width="18.44140625" style="20" customWidth="1"/>
    <col min="17" max="17" width="16.6640625" customWidth="1"/>
    <col min="18" max="18" width="11.109375" customWidth="1"/>
    <col min="19" max="19" width="10.6640625" customWidth="1"/>
    <col min="20" max="20" width="14" customWidth="1"/>
    <col min="23" max="23" width="10" customWidth="1"/>
    <col min="24" max="24" width="10.109375" customWidth="1"/>
  </cols>
  <sheetData>
    <row r="1" spans="1:27" s="27" customFormat="1" ht="51" customHeight="1">
      <c r="A1" s="29" t="s">
        <v>160</v>
      </c>
      <c r="H1" s="28"/>
      <c r="J1" s="28"/>
      <c r="N1" s="53"/>
      <c r="O1" s="59"/>
      <c r="P1" s="53"/>
      <c r="T1" s="28"/>
    </row>
    <row r="3" spans="1:27">
      <c r="C3" s="128" t="s">
        <v>13</v>
      </c>
      <c r="D3" s="128" t="s">
        <v>15</v>
      </c>
      <c r="E3" s="128" t="s">
        <v>17</v>
      </c>
      <c r="F3" s="128" t="s">
        <v>19</v>
      </c>
      <c r="G3" s="128" t="s">
        <v>21</v>
      </c>
      <c r="H3" s="128" t="s">
        <v>23</v>
      </c>
      <c r="I3" s="129" t="s">
        <v>25</v>
      </c>
      <c r="J3" s="130" t="s">
        <v>27</v>
      </c>
      <c r="K3" s="129" t="s">
        <v>29</v>
      </c>
      <c r="L3" s="130" t="s">
        <v>31</v>
      </c>
      <c r="M3" s="128" t="s">
        <v>33</v>
      </c>
      <c r="N3" s="128" t="s">
        <v>35</v>
      </c>
      <c r="O3" s="128" t="s">
        <v>37</v>
      </c>
      <c r="P3" s="131" t="s">
        <v>39</v>
      </c>
      <c r="Q3" s="131" t="s">
        <v>41</v>
      </c>
      <c r="R3" s="131" t="s">
        <v>43</v>
      </c>
      <c r="S3" s="131" t="s">
        <v>45</v>
      </c>
      <c r="T3" s="131" t="s">
        <v>47</v>
      </c>
      <c r="U3" s="129" t="s">
        <v>49</v>
      </c>
      <c r="V3" s="130" t="s">
        <v>51</v>
      </c>
      <c r="W3" s="128" t="s">
        <v>53</v>
      </c>
      <c r="X3" s="128" t="s">
        <v>55</v>
      </c>
      <c r="Y3" s="128" t="s">
        <v>57</v>
      </c>
      <c r="Z3" s="128" t="s">
        <v>59</v>
      </c>
      <c r="AA3" s="132" t="s">
        <v>61</v>
      </c>
    </row>
    <row r="4" spans="1:27">
      <c r="C4">
        <v>12008907</v>
      </c>
      <c r="D4" t="s">
        <v>81</v>
      </c>
      <c r="E4" t="s">
        <v>82</v>
      </c>
      <c r="F4" t="s">
        <v>83</v>
      </c>
      <c r="G4">
        <v>3.27</v>
      </c>
      <c r="H4" s="20">
        <v>0.79549999999999998</v>
      </c>
      <c r="I4" s="25">
        <v>159</v>
      </c>
      <c r="J4" s="49">
        <v>1.002</v>
      </c>
      <c r="K4">
        <v>61</v>
      </c>
      <c r="L4" s="20">
        <v>0.96830000000000005</v>
      </c>
      <c r="M4">
        <v>2</v>
      </c>
      <c r="N4" s="20">
        <v>3.1699999999999999E-2</v>
      </c>
      <c r="O4" s="60">
        <v>5</v>
      </c>
      <c r="P4" s="20">
        <v>7.5800000000000006E-2</v>
      </c>
      <c r="Q4" s="21">
        <v>0.4152777777777778</v>
      </c>
      <c r="R4" s="21">
        <v>0.44791666666666669</v>
      </c>
      <c r="S4" s="21">
        <v>0.58958333333333335</v>
      </c>
      <c r="T4" s="21">
        <v>0.62638888888888888</v>
      </c>
      <c r="U4" s="50">
        <v>110.68</v>
      </c>
      <c r="V4" s="20">
        <v>0.69610000000000005</v>
      </c>
      <c r="W4">
        <v>21.5</v>
      </c>
      <c r="X4">
        <v>2.5</v>
      </c>
      <c r="Y4">
        <v>176</v>
      </c>
      <c r="Z4">
        <v>18</v>
      </c>
      <c r="AA4">
        <v>18</v>
      </c>
    </row>
    <row r="5" spans="1:27">
      <c r="C5">
        <v>12015180</v>
      </c>
      <c r="D5" t="s">
        <v>81</v>
      </c>
      <c r="E5" t="s">
        <v>175</v>
      </c>
      <c r="F5" t="s">
        <v>83</v>
      </c>
      <c r="G5">
        <v>10.28</v>
      </c>
      <c r="H5" s="20">
        <v>0.1918</v>
      </c>
      <c r="I5" s="25">
        <v>30.5</v>
      </c>
      <c r="J5" s="49">
        <v>1.5326</v>
      </c>
      <c r="K5">
        <v>38</v>
      </c>
      <c r="L5" s="20">
        <v>1</v>
      </c>
      <c r="M5">
        <v>0</v>
      </c>
      <c r="N5" s="20">
        <v>0</v>
      </c>
      <c r="O5" s="60">
        <v>6</v>
      </c>
      <c r="P5" s="20">
        <v>0.13639999999999999</v>
      </c>
      <c r="Q5" s="21">
        <v>0.46249999999999997</v>
      </c>
      <c r="R5" s="21">
        <v>0.47847222222222219</v>
      </c>
      <c r="S5" s="21">
        <v>0.54861111111111105</v>
      </c>
      <c r="T5" s="21">
        <v>0.6</v>
      </c>
      <c r="U5" s="50">
        <v>45.48</v>
      </c>
      <c r="V5" s="20">
        <v>1</v>
      </c>
      <c r="W5">
        <v>0</v>
      </c>
      <c r="X5">
        <v>0</v>
      </c>
      <c r="Y5">
        <v>159</v>
      </c>
      <c r="Z5">
        <v>128.5</v>
      </c>
      <c r="AA5">
        <v>0</v>
      </c>
    </row>
    <row r="6" spans="1:27">
      <c r="C6">
        <v>12001173</v>
      </c>
      <c r="D6" t="s">
        <v>81</v>
      </c>
      <c r="E6" t="s">
        <v>84</v>
      </c>
      <c r="F6" t="s">
        <v>92</v>
      </c>
      <c r="G6">
        <v>2.34</v>
      </c>
      <c r="H6" s="20">
        <v>0.82299999999999995</v>
      </c>
      <c r="I6" s="25">
        <v>165.5</v>
      </c>
      <c r="J6" s="49">
        <v>0.7016</v>
      </c>
      <c r="K6">
        <v>47</v>
      </c>
      <c r="L6" s="20">
        <v>1</v>
      </c>
      <c r="M6">
        <v>0</v>
      </c>
      <c r="N6" s="20">
        <v>0</v>
      </c>
      <c r="O6" s="60">
        <v>6</v>
      </c>
      <c r="P6" s="20">
        <v>0.1132</v>
      </c>
      <c r="Q6" s="21">
        <v>0.45</v>
      </c>
      <c r="R6" s="21">
        <v>0.47083333333333338</v>
      </c>
      <c r="S6" s="21">
        <v>0.58402777777777781</v>
      </c>
      <c r="T6" s="21">
        <v>0.62916666666666665</v>
      </c>
      <c r="U6" s="50">
        <v>108.49</v>
      </c>
      <c r="V6" s="20">
        <v>0.65549999999999997</v>
      </c>
      <c r="W6">
        <v>21.5</v>
      </c>
      <c r="X6">
        <v>2.5</v>
      </c>
      <c r="Y6">
        <v>178</v>
      </c>
      <c r="Z6">
        <v>6</v>
      </c>
      <c r="AA6">
        <v>25.5</v>
      </c>
    </row>
    <row r="7" spans="1:27">
      <c r="C7">
        <v>12012064</v>
      </c>
      <c r="D7" t="s">
        <v>81</v>
      </c>
      <c r="E7" t="s">
        <v>85</v>
      </c>
      <c r="F7" t="s">
        <v>92</v>
      </c>
      <c r="G7">
        <v>3.31</v>
      </c>
      <c r="H7" s="20">
        <v>0.98629999999999995</v>
      </c>
      <c r="I7" s="25">
        <v>181.75</v>
      </c>
      <c r="J7" s="49">
        <v>0.94199999999999995</v>
      </c>
      <c r="K7">
        <v>73</v>
      </c>
      <c r="L7" s="20">
        <v>1</v>
      </c>
      <c r="M7">
        <v>0</v>
      </c>
      <c r="N7" s="20">
        <v>0</v>
      </c>
      <c r="O7" s="60">
        <v>6</v>
      </c>
      <c r="P7" s="20">
        <v>7.5899999999999995E-2</v>
      </c>
      <c r="Q7" s="21">
        <v>0.42569444444444443</v>
      </c>
      <c r="R7" s="21">
        <v>0.4381944444444445</v>
      </c>
      <c r="S7" s="21">
        <v>0.66249999999999998</v>
      </c>
      <c r="T7" s="21">
        <v>0.66527777777777775</v>
      </c>
      <c r="U7" s="50">
        <v>106.55</v>
      </c>
      <c r="V7" s="20">
        <v>0.58620000000000005</v>
      </c>
      <c r="W7">
        <v>3.75</v>
      </c>
      <c r="X7">
        <v>1.5</v>
      </c>
      <c r="Y7">
        <v>182</v>
      </c>
      <c r="Z7">
        <v>2.5</v>
      </c>
      <c r="AA7">
        <v>0</v>
      </c>
    </row>
    <row r="8" spans="1:27">
      <c r="C8">
        <v>12007820</v>
      </c>
      <c r="D8" t="s">
        <v>81</v>
      </c>
      <c r="E8" t="s">
        <v>88</v>
      </c>
      <c r="F8" t="s">
        <v>89</v>
      </c>
      <c r="G8">
        <v>2.72</v>
      </c>
      <c r="H8" s="20">
        <v>0.60329999999999995</v>
      </c>
      <c r="I8" s="25">
        <v>142.5</v>
      </c>
      <c r="J8" s="49">
        <v>0.90190000000000003</v>
      </c>
      <c r="K8">
        <v>46</v>
      </c>
      <c r="L8" s="20">
        <v>0.97870000000000001</v>
      </c>
      <c r="M8">
        <v>1</v>
      </c>
      <c r="N8" s="20">
        <v>2.1299999999999999E-2</v>
      </c>
      <c r="O8" s="60">
        <v>16</v>
      </c>
      <c r="P8" s="20">
        <v>0.2581</v>
      </c>
      <c r="Q8" s="21">
        <v>0.4777777777777778</v>
      </c>
      <c r="R8" s="21">
        <v>0.60972222222222217</v>
      </c>
      <c r="S8" s="21">
        <v>0.50347222222222221</v>
      </c>
      <c r="T8" s="21">
        <v>0.62430555555555556</v>
      </c>
      <c r="U8" s="50">
        <v>102.69</v>
      </c>
      <c r="V8" s="20">
        <v>0.72060000000000002</v>
      </c>
      <c r="W8">
        <v>47.5</v>
      </c>
      <c r="X8">
        <v>14.5</v>
      </c>
      <c r="Y8">
        <v>181.5</v>
      </c>
      <c r="Z8">
        <v>21</v>
      </c>
      <c r="AA8">
        <v>51</v>
      </c>
    </row>
    <row r="9" spans="1:27">
      <c r="C9">
        <v>12010741</v>
      </c>
      <c r="D9" t="s">
        <v>81</v>
      </c>
      <c r="E9" t="s">
        <v>90</v>
      </c>
      <c r="F9" t="s">
        <v>89</v>
      </c>
      <c r="G9">
        <v>4.1900000000000004</v>
      </c>
      <c r="H9" s="20">
        <v>0.88349999999999995</v>
      </c>
      <c r="I9" s="25">
        <v>155.5</v>
      </c>
      <c r="J9" s="49">
        <v>1.0407</v>
      </c>
      <c r="K9">
        <v>74</v>
      </c>
      <c r="L9" s="20">
        <v>0.93669999999999998</v>
      </c>
      <c r="M9">
        <v>5</v>
      </c>
      <c r="N9" s="20">
        <v>6.3299999999999995E-2</v>
      </c>
      <c r="O9" s="60">
        <v>15</v>
      </c>
      <c r="P9" s="20">
        <v>0.16850000000000001</v>
      </c>
      <c r="Q9" s="21">
        <v>0.40208333333333335</v>
      </c>
      <c r="R9" s="21">
        <v>0.44027777777777777</v>
      </c>
      <c r="S9" s="21">
        <v>0.63680555555555551</v>
      </c>
      <c r="T9" s="21">
        <v>0.6694444444444444</v>
      </c>
      <c r="U9" s="50">
        <v>140.54</v>
      </c>
      <c r="V9" s="20">
        <v>0.90380000000000005</v>
      </c>
      <c r="W9">
        <v>0</v>
      </c>
      <c r="X9">
        <v>0</v>
      </c>
      <c r="Y9">
        <v>176</v>
      </c>
      <c r="Z9">
        <v>12</v>
      </c>
      <c r="AA9">
        <v>8.5</v>
      </c>
    </row>
    <row r="10" spans="1:27">
      <c r="C10">
        <v>12009346</v>
      </c>
      <c r="D10" t="s">
        <v>81</v>
      </c>
      <c r="E10" t="s">
        <v>91</v>
      </c>
      <c r="F10" t="s">
        <v>92</v>
      </c>
      <c r="G10">
        <v>1.97</v>
      </c>
      <c r="H10" s="20">
        <v>0.67710000000000004</v>
      </c>
      <c r="I10" s="25">
        <v>172</v>
      </c>
      <c r="J10" s="49">
        <v>1.2189000000000001</v>
      </c>
      <c r="K10">
        <v>36</v>
      </c>
      <c r="L10" s="52">
        <v>0.878</v>
      </c>
      <c r="M10">
        <v>5</v>
      </c>
      <c r="N10" s="20">
        <v>0.122</v>
      </c>
      <c r="O10" s="60">
        <v>11</v>
      </c>
      <c r="P10" s="20">
        <v>0.23400000000000001</v>
      </c>
      <c r="Q10" s="21">
        <v>0.25277777777777777</v>
      </c>
      <c r="R10" s="21">
        <v>0.4826388888888889</v>
      </c>
      <c r="S10" s="21">
        <v>0.44097222222222227</v>
      </c>
      <c r="T10" s="21">
        <v>0.62916666666666665</v>
      </c>
      <c r="U10" s="50">
        <v>107.87</v>
      </c>
      <c r="V10" s="20">
        <v>0.62709999999999999</v>
      </c>
      <c r="W10">
        <v>42</v>
      </c>
      <c r="X10">
        <v>0</v>
      </c>
      <c r="Y10">
        <v>192</v>
      </c>
      <c r="Z10">
        <v>41.75</v>
      </c>
      <c r="AA10">
        <v>20.25</v>
      </c>
    </row>
    <row r="11" spans="1:27">
      <c r="C11">
        <v>10338012</v>
      </c>
      <c r="D11" t="s">
        <v>81</v>
      </c>
      <c r="E11" t="s">
        <v>93</v>
      </c>
      <c r="F11" t="s">
        <v>92</v>
      </c>
      <c r="G11">
        <v>2.87</v>
      </c>
      <c r="H11" s="20">
        <v>0.92730000000000001</v>
      </c>
      <c r="I11" s="25">
        <v>137.75</v>
      </c>
      <c r="J11" s="49">
        <v>1.5103</v>
      </c>
      <c r="K11">
        <v>34</v>
      </c>
      <c r="L11" s="52">
        <v>0.70830000000000004</v>
      </c>
      <c r="M11">
        <v>14</v>
      </c>
      <c r="N11" s="20">
        <v>0.29170000000000001</v>
      </c>
      <c r="O11" s="60">
        <v>29</v>
      </c>
      <c r="P11" s="20">
        <v>0.46029999999999999</v>
      </c>
      <c r="Q11" s="21">
        <v>0.45416666666666666</v>
      </c>
      <c r="R11" s="21">
        <v>0.48888888888888887</v>
      </c>
      <c r="S11" s="21">
        <v>0.6</v>
      </c>
      <c r="T11" s="21">
        <v>0.6</v>
      </c>
      <c r="U11" s="50">
        <v>94.07</v>
      </c>
      <c r="V11" s="20">
        <v>0.68289999999999995</v>
      </c>
      <c r="W11">
        <v>3.75</v>
      </c>
      <c r="X11">
        <v>0</v>
      </c>
      <c r="Y11">
        <v>144.5</v>
      </c>
      <c r="Z11">
        <v>10.5</v>
      </c>
      <c r="AA11">
        <v>0</v>
      </c>
    </row>
    <row r="12" spans="1:27">
      <c r="C12">
        <v>10453485</v>
      </c>
      <c r="D12" t="s">
        <v>81</v>
      </c>
      <c r="E12" t="s">
        <v>94</v>
      </c>
      <c r="F12" t="s">
        <v>89</v>
      </c>
      <c r="G12">
        <v>4.3600000000000003</v>
      </c>
      <c r="H12" s="20">
        <v>0.54910000000000003</v>
      </c>
      <c r="I12" s="25">
        <v>104</v>
      </c>
      <c r="J12" s="49">
        <v>0.92179999999999995</v>
      </c>
      <c r="K12">
        <v>53</v>
      </c>
      <c r="L12" s="20">
        <v>0.96360000000000001</v>
      </c>
      <c r="M12">
        <v>2</v>
      </c>
      <c r="N12" s="20">
        <v>3.6400000000000002E-2</v>
      </c>
      <c r="O12" s="60">
        <v>5</v>
      </c>
      <c r="P12" s="20">
        <v>8.6199999999999999E-2</v>
      </c>
      <c r="Q12" s="21">
        <v>0.39999999999999997</v>
      </c>
      <c r="R12" s="21">
        <v>0.42152777777777778</v>
      </c>
      <c r="S12" s="21">
        <v>0.66666666666666663</v>
      </c>
      <c r="T12" s="21">
        <v>0.66666666666666663</v>
      </c>
      <c r="U12" s="50">
        <v>91.64</v>
      </c>
      <c r="V12" s="20">
        <v>0.88109999999999999</v>
      </c>
      <c r="W12">
        <v>19.5</v>
      </c>
      <c r="X12">
        <v>5</v>
      </c>
      <c r="Y12">
        <v>163</v>
      </c>
      <c r="Z12">
        <v>31</v>
      </c>
      <c r="AA12">
        <v>42.5</v>
      </c>
    </row>
    <row r="13" spans="1:27">
      <c r="C13">
        <v>12005817</v>
      </c>
      <c r="D13" t="s">
        <v>81</v>
      </c>
      <c r="E13" t="s">
        <v>95</v>
      </c>
      <c r="F13" t="s">
        <v>89</v>
      </c>
      <c r="G13">
        <v>2.5499999999999998</v>
      </c>
      <c r="H13" s="20">
        <v>0.86599999999999999</v>
      </c>
      <c r="I13" s="25">
        <v>168</v>
      </c>
      <c r="J13" s="49">
        <v>0.90580000000000005</v>
      </c>
      <c r="K13">
        <v>49</v>
      </c>
      <c r="L13" s="20">
        <v>0.94230000000000003</v>
      </c>
      <c r="M13">
        <v>3</v>
      </c>
      <c r="N13" s="20">
        <v>5.7700000000000001E-2</v>
      </c>
      <c r="O13" s="60">
        <v>12</v>
      </c>
      <c r="P13" s="20">
        <v>0.19670000000000001</v>
      </c>
      <c r="Q13" s="21">
        <v>0.4458333333333333</v>
      </c>
      <c r="R13" s="21">
        <v>0.47222222222222227</v>
      </c>
      <c r="S13" s="21">
        <v>0.52013888888888882</v>
      </c>
      <c r="T13" s="21">
        <v>0.6645833333333333</v>
      </c>
      <c r="U13" s="50">
        <v>121.08</v>
      </c>
      <c r="V13" s="20">
        <v>0.72070000000000001</v>
      </c>
      <c r="W13">
        <v>43.5</v>
      </c>
      <c r="X13">
        <v>1.5</v>
      </c>
      <c r="Y13">
        <v>145.5</v>
      </c>
      <c r="Z13">
        <v>1</v>
      </c>
      <c r="AA13">
        <v>18.5</v>
      </c>
    </row>
    <row r="14" spans="1:27">
      <c r="C14">
        <v>10400507</v>
      </c>
      <c r="D14" t="s">
        <v>81</v>
      </c>
      <c r="E14" t="s">
        <v>97</v>
      </c>
      <c r="F14" t="s">
        <v>92</v>
      </c>
      <c r="G14">
        <v>1.96</v>
      </c>
      <c r="H14" s="20">
        <v>0.37230000000000002</v>
      </c>
      <c r="I14" s="25">
        <v>101.05</v>
      </c>
      <c r="J14" s="49">
        <v>0.98770000000000002</v>
      </c>
      <c r="K14">
        <v>24</v>
      </c>
      <c r="L14" s="20">
        <v>1</v>
      </c>
      <c r="M14">
        <v>0</v>
      </c>
      <c r="N14" s="20">
        <v>0</v>
      </c>
      <c r="O14" s="60">
        <v>9</v>
      </c>
      <c r="P14" s="20">
        <v>0.2727</v>
      </c>
      <c r="Q14" s="21">
        <v>0.56041666666666667</v>
      </c>
      <c r="R14" s="21">
        <v>0.73263888888888884</v>
      </c>
      <c r="S14" s="21">
        <v>0.3298611111111111</v>
      </c>
      <c r="T14" s="21">
        <v>0.65277777777777779</v>
      </c>
      <c r="U14" s="50">
        <v>87.66</v>
      </c>
      <c r="V14" s="20">
        <v>0.86750000000000005</v>
      </c>
      <c r="W14">
        <v>59.55</v>
      </c>
      <c r="X14">
        <v>9.5</v>
      </c>
      <c r="Y14">
        <v>137</v>
      </c>
      <c r="Z14">
        <v>18</v>
      </c>
      <c r="AA14">
        <v>68</v>
      </c>
    </row>
    <row r="15" spans="1:27">
      <c r="C15">
        <v>10426956</v>
      </c>
      <c r="D15" t="s">
        <v>81</v>
      </c>
      <c r="E15" t="s">
        <v>98</v>
      </c>
      <c r="F15" t="s">
        <v>83</v>
      </c>
      <c r="G15">
        <v>2.76</v>
      </c>
      <c r="H15" s="20">
        <v>0.63880000000000003</v>
      </c>
      <c r="I15" s="25">
        <v>95.5</v>
      </c>
      <c r="J15" s="49">
        <v>1.117</v>
      </c>
      <c r="K15">
        <v>32</v>
      </c>
      <c r="L15" s="20">
        <v>1</v>
      </c>
      <c r="M15">
        <v>0</v>
      </c>
      <c r="N15" s="20">
        <v>0</v>
      </c>
      <c r="O15" s="60">
        <v>10</v>
      </c>
      <c r="P15" s="20">
        <v>0.23810000000000001</v>
      </c>
      <c r="Q15" s="21">
        <v>0.4201388888888889</v>
      </c>
      <c r="R15" s="21">
        <v>0.4201388888888889</v>
      </c>
      <c r="S15" s="21">
        <v>0.625</v>
      </c>
      <c r="T15" s="21">
        <v>0.625</v>
      </c>
      <c r="U15" s="50">
        <v>62.68</v>
      </c>
      <c r="V15" s="20">
        <v>0.65639999999999998</v>
      </c>
      <c r="W15">
        <v>0</v>
      </c>
      <c r="X15">
        <v>0</v>
      </c>
      <c r="Y15">
        <v>149.5</v>
      </c>
      <c r="Z15">
        <v>3</v>
      </c>
      <c r="AA15">
        <v>51</v>
      </c>
    </row>
    <row r="16" spans="1:27">
      <c r="C16">
        <v>10426165</v>
      </c>
      <c r="D16" t="s">
        <v>81</v>
      </c>
      <c r="E16" t="s">
        <v>99</v>
      </c>
      <c r="F16" t="s">
        <v>89</v>
      </c>
      <c r="G16">
        <v>4.03</v>
      </c>
      <c r="H16" s="20">
        <v>0.3523</v>
      </c>
      <c r="I16" s="25">
        <v>67.5</v>
      </c>
      <c r="J16" s="49">
        <v>1.0943000000000001</v>
      </c>
      <c r="K16">
        <v>28</v>
      </c>
      <c r="L16" s="20">
        <v>0.84850000000000003</v>
      </c>
      <c r="M16">
        <v>5</v>
      </c>
      <c r="N16" s="20">
        <v>0.1515</v>
      </c>
      <c r="O16" s="60">
        <v>3</v>
      </c>
      <c r="P16" s="20">
        <v>9.6799999999999997E-2</v>
      </c>
      <c r="Q16" s="21">
        <v>0.49236111111111108</v>
      </c>
      <c r="R16" s="21">
        <v>0.5444444444444444</v>
      </c>
      <c r="S16" s="21">
        <v>0.63750000000000007</v>
      </c>
      <c r="T16" s="21">
        <v>0.64861111111111114</v>
      </c>
      <c r="U16" s="50">
        <v>62.31</v>
      </c>
      <c r="V16" s="20">
        <v>0.92320000000000002</v>
      </c>
      <c r="W16">
        <v>7.5</v>
      </c>
      <c r="X16">
        <v>5</v>
      </c>
      <c r="Y16">
        <v>184.5</v>
      </c>
      <c r="Z16">
        <v>10</v>
      </c>
      <c r="AA16">
        <v>109.5</v>
      </c>
    </row>
    <row r="17" spans="3:27">
      <c r="C17">
        <v>12014257</v>
      </c>
      <c r="D17" t="s">
        <v>81</v>
      </c>
      <c r="E17" t="s">
        <v>101</v>
      </c>
      <c r="F17" t="s">
        <v>89</v>
      </c>
      <c r="G17">
        <v>93.5</v>
      </c>
      <c r="H17" s="20">
        <v>3.0700000000000002E-2</v>
      </c>
      <c r="I17" s="25">
        <v>3</v>
      </c>
      <c r="J17" s="49">
        <v>0.86960000000000004</v>
      </c>
      <c r="K17">
        <v>33</v>
      </c>
      <c r="L17" s="20">
        <v>0.97060000000000002</v>
      </c>
      <c r="M17">
        <v>1</v>
      </c>
      <c r="N17" s="20">
        <v>2.9399999999999999E-2</v>
      </c>
      <c r="O17" s="60">
        <v>8</v>
      </c>
      <c r="P17" s="20">
        <v>0.1951</v>
      </c>
      <c r="Q17" s="21">
        <v>0.40069444444444446</v>
      </c>
      <c r="R17" s="21">
        <v>0.4152777777777778</v>
      </c>
      <c r="S17" s="21">
        <v>0.64097222222222217</v>
      </c>
      <c r="T17" s="21">
        <v>0.6479166666666667</v>
      </c>
      <c r="U17" s="50">
        <v>64.45</v>
      </c>
      <c r="V17" s="20">
        <v>1</v>
      </c>
      <c r="W17">
        <v>0</v>
      </c>
      <c r="X17">
        <v>2</v>
      </c>
      <c r="Y17">
        <v>163</v>
      </c>
      <c r="Z17">
        <v>139.5</v>
      </c>
      <c r="AA17">
        <v>18.5</v>
      </c>
    </row>
    <row r="18" spans="3:27">
      <c r="C18">
        <v>12001547</v>
      </c>
      <c r="D18" t="s">
        <v>81</v>
      </c>
      <c r="E18" t="s">
        <v>102</v>
      </c>
      <c r="F18" t="s">
        <v>92</v>
      </c>
      <c r="G18">
        <v>3.15</v>
      </c>
      <c r="H18" s="20">
        <v>0.95189999999999997</v>
      </c>
      <c r="I18" s="25">
        <v>175.2</v>
      </c>
      <c r="J18" s="49">
        <v>0.78910000000000002</v>
      </c>
      <c r="K18">
        <v>64</v>
      </c>
      <c r="L18" s="20">
        <v>0.95520000000000005</v>
      </c>
      <c r="M18">
        <v>3</v>
      </c>
      <c r="N18" s="20">
        <v>4.48E-2</v>
      </c>
      <c r="O18" s="60">
        <v>6</v>
      </c>
      <c r="P18" s="20">
        <v>8.5699999999999998E-2</v>
      </c>
      <c r="Q18" s="21">
        <v>0.37986111111111115</v>
      </c>
      <c r="R18" s="21">
        <v>0.39305555555555555</v>
      </c>
      <c r="S18" s="21">
        <v>0.55069444444444449</v>
      </c>
      <c r="T18" s="21">
        <v>0.56111111111111112</v>
      </c>
      <c r="U18" s="50">
        <v>127.18</v>
      </c>
      <c r="V18" s="20">
        <v>0.72589999999999999</v>
      </c>
      <c r="W18">
        <v>9.5</v>
      </c>
      <c r="X18">
        <v>2.5</v>
      </c>
      <c r="Y18">
        <v>176.7</v>
      </c>
      <c r="Z18">
        <v>8.5</v>
      </c>
      <c r="AA18">
        <v>0</v>
      </c>
    </row>
    <row r="19" spans="3:27">
      <c r="C19">
        <v>12006267</v>
      </c>
      <c r="D19" t="s">
        <v>81</v>
      </c>
      <c r="E19" t="s">
        <v>103</v>
      </c>
      <c r="F19" t="s">
        <v>104</v>
      </c>
      <c r="G19">
        <v>3.39</v>
      </c>
      <c r="H19" s="20">
        <v>0.90880000000000005</v>
      </c>
      <c r="I19" s="25">
        <v>155.75</v>
      </c>
      <c r="J19" s="49">
        <v>0.9899</v>
      </c>
      <c r="K19">
        <v>64</v>
      </c>
      <c r="L19" s="20">
        <v>1</v>
      </c>
      <c r="M19">
        <v>0</v>
      </c>
      <c r="N19" s="20">
        <v>0</v>
      </c>
      <c r="O19" s="60">
        <v>5</v>
      </c>
      <c r="P19" s="20">
        <v>7.2499999999999995E-2</v>
      </c>
      <c r="Q19" s="21">
        <v>0.40902777777777777</v>
      </c>
      <c r="R19" s="21">
        <v>0.41944444444444445</v>
      </c>
      <c r="S19" s="21">
        <v>0.63680555555555551</v>
      </c>
      <c r="T19" s="21">
        <v>0.64513888888888882</v>
      </c>
      <c r="U19" s="50">
        <v>115.86</v>
      </c>
      <c r="V19" s="20">
        <v>0.74390000000000001</v>
      </c>
      <c r="W19">
        <v>1.25</v>
      </c>
      <c r="X19">
        <v>0</v>
      </c>
      <c r="Y19">
        <v>170</v>
      </c>
      <c r="Z19">
        <v>15.5</v>
      </c>
      <c r="AA19">
        <v>0</v>
      </c>
    </row>
    <row r="20" spans="3:27">
      <c r="C20">
        <v>10431321</v>
      </c>
      <c r="D20" t="s">
        <v>81</v>
      </c>
      <c r="E20" t="s">
        <v>103</v>
      </c>
      <c r="F20" t="s">
        <v>83</v>
      </c>
      <c r="G20">
        <v>2.87</v>
      </c>
      <c r="H20" s="20">
        <v>0.39300000000000002</v>
      </c>
      <c r="I20" s="25">
        <v>89.25</v>
      </c>
      <c r="J20" s="49">
        <v>0.84489999999999998</v>
      </c>
      <c r="K20">
        <v>31</v>
      </c>
      <c r="L20" s="52">
        <v>1</v>
      </c>
      <c r="M20">
        <v>0</v>
      </c>
      <c r="N20" s="20">
        <v>0</v>
      </c>
      <c r="O20" s="60">
        <v>0</v>
      </c>
      <c r="P20" s="20">
        <v>0</v>
      </c>
      <c r="Q20" s="21">
        <v>0.30833333333333335</v>
      </c>
      <c r="R20" s="21">
        <v>0.55972222222222223</v>
      </c>
      <c r="S20" s="21">
        <v>0.51041666666666663</v>
      </c>
      <c r="T20" s="21">
        <v>0.81041666666666667</v>
      </c>
      <c r="U20" s="50">
        <v>87.17</v>
      </c>
      <c r="V20" s="20">
        <v>0.97670000000000001</v>
      </c>
      <c r="W20">
        <v>39.75</v>
      </c>
      <c r="X20">
        <v>1</v>
      </c>
      <c r="Y20">
        <v>128.5</v>
      </c>
      <c r="Z20">
        <v>1.5</v>
      </c>
      <c r="AA20">
        <v>76.5</v>
      </c>
    </row>
    <row r="21" spans="3:27">
      <c r="C21">
        <v>10415293</v>
      </c>
      <c r="D21" t="s">
        <v>81</v>
      </c>
      <c r="E21" t="s">
        <v>65</v>
      </c>
      <c r="F21" t="s">
        <v>104</v>
      </c>
      <c r="G21">
        <v>3.22</v>
      </c>
      <c r="H21" s="20">
        <v>0.66769999999999996</v>
      </c>
      <c r="I21" s="25">
        <v>115.25</v>
      </c>
      <c r="J21" s="49">
        <v>0.94179999999999997</v>
      </c>
      <c r="K21">
        <v>45</v>
      </c>
      <c r="L21" s="20">
        <v>1</v>
      </c>
      <c r="M21">
        <v>0</v>
      </c>
      <c r="N21" s="20">
        <v>0</v>
      </c>
      <c r="O21" s="60">
        <v>9</v>
      </c>
      <c r="P21" s="20">
        <v>0.16669999999999999</v>
      </c>
      <c r="Q21" s="21">
        <v>0.41666666666666669</v>
      </c>
      <c r="R21" s="21">
        <v>0.48194444444444445</v>
      </c>
      <c r="S21" s="21">
        <v>0.56458333333333333</v>
      </c>
      <c r="T21" s="21">
        <v>0.63055555555555554</v>
      </c>
      <c r="U21" s="50">
        <v>92.47</v>
      </c>
      <c r="V21" s="20">
        <v>0.80230000000000001</v>
      </c>
      <c r="W21">
        <v>11.5</v>
      </c>
      <c r="X21">
        <v>4.75</v>
      </c>
      <c r="Y21">
        <v>162.5</v>
      </c>
      <c r="Z21">
        <v>15.5</v>
      </c>
      <c r="AA21">
        <v>38.5</v>
      </c>
    </row>
    <row r="22" spans="3:27">
      <c r="C22">
        <v>12014265</v>
      </c>
      <c r="D22" t="s">
        <v>81</v>
      </c>
      <c r="E22" t="s">
        <v>173</v>
      </c>
      <c r="F22" t="s">
        <v>104</v>
      </c>
      <c r="G22">
        <v>16.989999999999998</v>
      </c>
      <c r="H22" s="20">
        <v>0.191</v>
      </c>
      <c r="I22" s="25">
        <v>34</v>
      </c>
      <c r="J22" s="49">
        <v>0.9133</v>
      </c>
      <c r="K22">
        <v>70</v>
      </c>
      <c r="L22" s="20">
        <v>1</v>
      </c>
      <c r="M22">
        <v>0</v>
      </c>
      <c r="N22" s="20">
        <v>0</v>
      </c>
      <c r="O22" s="60">
        <v>0</v>
      </c>
      <c r="P22" s="20">
        <v>0</v>
      </c>
      <c r="Q22" s="21">
        <v>0.40625</v>
      </c>
      <c r="R22" s="21">
        <v>0.42430555555555555</v>
      </c>
      <c r="S22" s="21">
        <v>0.60138888888888886</v>
      </c>
      <c r="T22" s="21">
        <v>0.60555555555555551</v>
      </c>
      <c r="U22" s="50">
        <v>104.66</v>
      </c>
      <c r="V22" s="20">
        <v>1</v>
      </c>
      <c r="W22">
        <v>0</v>
      </c>
      <c r="X22">
        <v>0</v>
      </c>
      <c r="Y22">
        <v>178</v>
      </c>
      <c r="Z22">
        <v>110</v>
      </c>
      <c r="AA22">
        <v>34</v>
      </c>
    </row>
    <row r="23" spans="3:27">
      <c r="C23">
        <v>10423867</v>
      </c>
      <c r="D23" t="s">
        <v>81</v>
      </c>
      <c r="E23" t="s">
        <v>106</v>
      </c>
      <c r="F23" t="s">
        <v>83</v>
      </c>
      <c r="G23">
        <v>2.8</v>
      </c>
      <c r="H23" s="20">
        <v>0.90229999999999999</v>
      </c>
      <c r="I23" s="25">
        <v>144.19999999999999</v>
      </c>
      <c r="J23" s="49">
        <v>0.88929999999999998</v>
      </c>
      <c r="K23">
        <v>49</v>
      </c>
      <c r="L23" s="20">
        <v>1</v>
      </c>
      <c r="M23">
        <v>0</v>
      </c>
      <c r="N23" s="20">
        <v>0</v>
      </c>
      <c r="O23" s="60">
        <v>0</v>
      </c>
      <c r="P23" s="20">
        <v>0</v>
      </c>
      <c r="Q23" s="21">
        <v>0.41319444444444442</v>
      </c>
      <c r="R23" s="21">
        <v>0.45347222222222222</v>
      </c>
      <c r="S23" s="21">
        <v>0.55069444444444449</v>
      </c>
      <c r="T23" s="21">
        <v>0.6333333333333333</v>
      </c>
      <c r="U23" s="50">
        <v>144.4</v>
      </c>
      <c r="V23" s="20">
        <v>1</v>
      </c>
      <c r="W23">
        <v>12</v>
      </c>
      <c r="X23">
        <v>3.5</v>
      </c>
      <c r="Y23">
        <v>150.4</v>
      </c>
      <c r="Z23">
        <v>12.5</v>
      </c>
      <c r="AA23">
        <v>2.2000000000000002</v>
      </c>
    </row>
    <row r="24" spans="3:27">
      <c r="C24">
        <v>10473202</v>
      </c>
      <c r="D24" t="s">
        <v>81</v>
      </c>
      <c r="E24" t="s">
        <v>107</v>
      </c>
      <c r="F24" t="s">
        <v>104</v>
      </c>
      <c r="G24">
        <v>3.22</v>
      </c>
      <c r="H24" s="20">
        <v>0.66979999999999995</v>
      </c>
      <c r="I24" s="25">
        <v>118</v>
      </c>
      <c r="J24" s="49">
        <v>0.59930000000000005</v>
      </c>
      <c r="K24">
        <v>46</v>
      </c>
      <c r="L24" s="20">
        <v>1</v>
      </c>
      <c r="M24">
        <v>0</v>
      </c>
      <c r="N24" s="20">
        <v>0</v>
      </c>
      <c r="O24" s="60">
        <v>8</v>
      </c>
      <c r="P24" s="20">
        <v>0.14810000000000001</v>
      </c>
      <c r="Q24" s="21">
        <v>0.375</v>
      </c>
      <c r="R24" s="21">
        <v>0.44236111111111115</v>
      </c>
      <c r="S24" s="21">
        <v>0.61319444444444449</v>
      </c>
      <c r="T24" s="21">
        <v>0.68194444444444446</v>
      </c>
      <c r="U24" s="50">
        <v>125.21</v>
      </c>
      <c r="V24" s="20">
        <v>1</v>
      </c>
      <c r="W24">
        <v>23.5</v>
      </c>
      <c r="X24">
        <v>12</v>
      </c>
      <c r="Y24">
        <v>159</v>
      </c>
      <c r="Z24">
        <v>11</v>
      </c>
      <c r="AA24">
        <v>41.5</v>
      </c>
    </row>
    <row r="25" spans="3:27">
      <c r="C25">
        <v>12003820</v>
      </c>
      <c r="D25" t="s">
        <v>81</v>
      </c>
      <c r="E25" t="s">
        <v>108</v>
      </c>
      <c r="F25" t="s">
        <v>89</v>
      </c>
      <c r="G25">
        <v>4.47</v>
      </c>
      <c r="H25" s="20">
        <v>0.93259999999999998</v>
      </c>
      <c r="I25" s="25">
        <v>175.5</v>
      </c>
      <c r="J25" s="49">
        <v>1.0745</v>
      </c>
      <c r="K25">
        <v>69</v>
      </c>
      <c r="L25" s="20">
        <v>0.72629999999999995</v>
      </c>
      <c r="M25">
        <v>26</v>
      </c>
      <c r="N25" s="20">
        <v>0.2737</v>
      </c>
      <c r="O25" s="60">
        <v>4</v>
      </c>
      <c r="P25" s="20">
        <v>5.4800000000000001E-2</v>
      </c>
      <c r="Q25" s="21">
        <v>0.31458333333333333</v>
      </c>
      <c r="R25" s="21">
        <v>0.40416666666666662</v>
      </c>
      <c r="S25" s="21">
        <v>0.62986111111111109</v>
      </c>
      <c r="T25" s="21">
        <v>0.64513888888888882</v>
      </c>
      <c r="U25" s="50">
        <v>140.63999999999999</v>
      </c>
      <c r="V25" s="20">
        <v>0.8014</v>
      </c>
      <c r="W25">
        <v>11</v>
      </c>
      <c r="X25">
        <v>1.5</v>
      </c>
      <c r="Y25">
        <v>178</v>
      </c>
      <c r="Z25">
        <v>8</v>
      </c>
      <c r="AA25">
        <v>4</v>
      </c>
    </row>
    <row r="26" spans="3:27">
      <c r="C26">
        <v>12012031</v>
      </c>
      <c r="D26" t="s">
        <v>81</v>
      </c>
      <c r="E26" t="s">
        <v>109</v>
      </c>
      <c r="F26" t="s">
        <v>92</v>
      </c>
      <c r="G26">
        <v>1.41</v>
      </c>
      <c r="H26" s="20">
        <v>0.91110000000000002</v>
      </c>
      <c r="I26" s="25">
        <v>157.75</v>
      </c>
      <c r="J26" s="49">
        <v>0.86209999999999998</v>
      </c>
      <c r="K26">
        <v>27</v>
      </c>
      <c r="L26" s="20">
        <v>1</v>
      </c>
      <c r="M26">
        <v>0</v>
      </c>
      <c r="N26" s="20">
        <v>0</v>
      </c>
      <c r="O26" s="60">
        <v>6</v>
      </c>
      <c r="P26" s="20">
        <v>0.18179999999999999</v>
      </c>
      <c r="Q26" s="21">
        <v>0.51180555555555551</v>
      </c>
      <c r="R26" s="21">
        <v>0.51180555555555551</v>
      </c>
      <c r="S26" s="21">
        <v>0.64722222222222225</v>
      </c>
      <c r="T26" s="21">
        <v>0.64722222222222225</v>
      </c>
      <c r="U26" s="50">
        <v>59.87</v>
      </c>
      <c r="V26" s="20">
        <v>0.3795</v>
      </c>
      <c r="W26">
        <v>27</v>
      </c>
      <c r="X26">
        <v>0</v>
      </c>
      <c r="Y26">
        <v>143.5</v>
      </c>
      <c r="Z26">
        <v>4.5</v>
      </c>
      <c r="AA26">
        <v>8.25</v>
      </c>
    </row>
    <row r="27" spans="3:27">
      <c r="C27">
        <v>12005516</v>
      </c>
      <c r="D27" t="s">
        <v>81</v>
      </c>
      <c r="E27" t="s">
        <v>111</v>
      </c>
      <c r="F27" t="s">
        <v>104</v>
      </c>
      <c r="G27">
        <v>3.02</v>
      </c>
      <c r="H27" s="20">
        <v>0.66849999999999998</v>
      </c>
      <c r="I27" s="25">
        <v>117.5</v>
      </c>
      <c r="J27" s="49">
        <v>0.8911</v>
      </c>
      <c r="K27">
        <v>42</v>
      </c>
      <c r="L27" s="20">
        <v>0.97670000000000001</v>
      </c>
      <c r="M27">
        <v>1</v>
      </c>
      <c r="N27" s="20">
        <v>2.3300000000000001E-2</v>
      </c>
      <c r="O27" s="60">
        <v>2</v>
      </c>
      <c r="P27" s="20">
        <v>4.5499999999999999E-2</v>
      </c>
      <c r="Q27" s="21">
        <v>0.41875000000000001</v>
      </c>
      <c r="R27" s="21">
        <v>0.47291666666666665</v>
      </c>
      <c r="S27" s="21">
        <v>0.63888888888888895</v>
      </c>
      <c r="T27" s="21">
        <v>0.64722222222222225</v>
      </c>
      <c r="U27" s="50">
        <v>60.25</v>
      </c>
      <c r="V27" s="20">
        <v>0.51280000000000003</v>
      </c>
      <c r="W27">
        <v>0</v>
      </c>
      <c r="X27">
        <v>1.5</v>
      </c>
      <c r="Y27">
        <v>178</v>
      </c>
      <c r="Z27">
        <v>8.5</v>
      </c>
      <c r="AA27">
        <v>50.5</v>
      </c>
    </row>
    <row r="28" spans="3:27">
      <c r="C28">
        <v>12007980</v>
      </c>
      <c r="D28" t="s">
        <v>81</v>
      </c>
      <c r="E28" t="s">
        <v>112</v>
      </c>
      <c r="F28" t="s">
        <v>89</v>
      </c>
      <c r="G28">
        <v>2.65</v>
      </c>
      <c r="H28" s="20">
        <v>0.74329999999999996</v>
      </c>
      <c r="I28" s="25">
        <v>124.5</v>
      </c>
      <c r="J28" s="49">
        <v>0.80689999999999995</v>
      </c>
      <c r="K28">
        <v>38</v>
      </c>
      <c r="L28" s="20">
        <v>0.95</v>
      </c>
      <c r="M28">
        <v>2</v>
      </c>
      <c r="N28" s="20">
        <v>0.05</v>
      </c>
      <c r="O28" s="60">
        <v>12</v>
      </c>
      <c r="P28" s="20">
        <v>0.24</v>
      </c>
      <c r="Q28" s="21">
        <v>0.46388888888888885</v>
      </c>
      <c r="R28" s="21">
        <v>0.47222222222222227</v>
      </c>
      <c r="S28" s="21">
        <v>0.66180555555555554</v>
      </c>
      <c r="T28" s="21">
        <v>0.70486111111111116</v>
      </c>
      <c r="U28" s="50">
        <v>120.15</v>
      </c>
      <c r="V28" s="20">
        <v>0.96499999999999997</v>
      </c>
      <c r="W28">
        <v>0</v>
      </c>
      <c r="X28">
        <v>0</v>
      </c>
      <c r="Y28">
        <v>167.5</v>
      </c>
      <c r="Z28">
        <v>5</v>
      </c>
      <c r="AA28">
        <v>38</v>
      </c>
    </row>
    <row r="29" spans="3:27">
      <c r="C29">
        <v>12007765</v>
      </c>
      <c r="D29" t="s">
        <v>81</v>
      </c>
      <c r="E29" t="s">
        <v>113</v>
      </c>
      <c r="F29" t="s">
        <v>92</v>
      </c>
      <c r="G29">
        <v>2.34</v>
      </c>
      <c r="H29" s="20">
        <v>0.88070000000000004</v>
      </c>
      <c r="I29" s="25">
        <v>176.5</v>
      </c>
      <c r="J29" s="49">
        <v>0.69340000000000002</v>
      </c>
      <c r="K29">
        <v>50</v>
      </c>
      <c r="L29" s="20">
        <v>1</v>
      </c>
      <c r="M29">
        <v>0</v>
      </c>
      <c r="N29" s="20">
        <v>0</v>
      </c>
      <c r="O29" s="60">
        <v>6</v>
      </c>
      <c r="P29" s="20">
        <v>0.1071</v>
      </c>
      <c r="Q29" s="21">
        <v>0.4680555555555555</v>
      </c>
      <c r="R29" s="21">
        <v>0.48541666666666666</v>
      </c>
      <c r="S29" s="21">
        <v>0.63611111111111118</v>
      </c>
      <c r="T29" s="21">
        <v>0.70138888888888884</v>
      </c>
      <c r="U29" s="50">
        <v>159.35</v>
      </c>
      <c r="V29" s="20">
        <v>0.90280000000000005</v>
      </c>
      <c r="W29">
        <v>21.5</v>
      </c>
      <c r="X29">
        <v>0</v>
      </c>
      <c r="Y29">
        <v>176</v>
      </c>
      <c r="Z29">
        <v>21</v>
      </c>
      <c r="AA29">
        <v>0</v>
      </c>
    </row>
    <row r="30" spans="3:27">
      <c r="C30">
        <v>12008521</v>
      </c>
      <c r="D30" t="s">
        <v>81</v>
      </c>
      <c r="E30" t="s">
        <v>114</v>
      </c>
      <c r="F30" t="s">
        <v>89</v>
      </c>
      <c r="G30">
        <v>4.1100000000000003</v>
      </c>
      <c r="H30" s="20">
        <v>0.90629999999999999</v>
      </c>
      <c r="I30" s="25">
        <v>162.5</v>
      </c>
      <c r="J30" s="49">
        <v>0.90029999999999999</v>
      </c>
      <c r="K30">
        <v>80</v>
      </c>
      <c r="L30" s="20">
        <v>0.98770000000000002</v>
      </c>
      <c r="M30">
        <v>1</v>
      </c>
      <c r="N30" s="20">
        <v>1.23E-2</v>
      </c>
      <c r="O30" s="60">
        <v>41</v>
      </c>
      <c r="P30" s="20">
        <v>0.33879999999999999</v>
      </c>
      <c r="Q30" s="21">
        <v>0.41319444444444442</v>
      </c>
      <c r="R30" s="21">
        <v>0.4284722222222222</v>
      </c>
      <c r="S30" s="21">
        <v>0.66180555555555554</v>
      </c>
      <c r="T30" s="21">
        <v>0.6645833333333333</v>
      </c>
      <c r="U30" s="50">
        <v>132.19</v>
      </c>
      <c r="V30" s="20">
        <v>0.8135</v>
      </c>
      <c r="W30">
        <v>3</v>
      </c>
      <c r="X30">
        <v>0</v>
      </c>
      <c r="Y30">
        <v>176</v>
      </c>
      <c r="Z30">
        <v>8</v>
      </c>
      <c r="AA30">
        <v>8.5</v>
      </c>
    </row>
    <row r="31" spans="3:27">
      <c r="C31">
        <v>10363179</v>
      </c>
      <c r="D31" t="s">
        <v>81</v>
      </c>
      <c r="E31" t="s">
        <v>115</v>
      </c>
      <c r="F31" t="s">
        <v>89</v>
      </c>
      <c r="G31">
        <v>3.08</v>
      </c>
      <c r="H31" s="20">
        <v>0.59819999999999995</v>
      </c>
      <c r="I31" s="25">
        <v>99</v>
      </c>
      <c r="J31" s="49">
        <v>0.69820000000000004</v>
      </c>
      <c r="K31">
        <v>33</v>
      </c>
      <c r="L31" s="20">
        <v>0.89190000000000003</v>
      </c>
      <c r="M31">
        <v>4</v>
      </c>
      <c r="N31" s="20">
        <v>0.1081</v>
      </c>
      <c r="O31" s="60">
        <v>15</v>
      </c>
      <c r="P31" s="20">
        <v>0.3125</v>
      </c>
      <c r="Q31" s="21">
        <v>0.35000000000000003</v>
      </c>
      <c r="R31" s="21">
        <v>0.43541666666666662</v>
      </c>
      <c r="S31" s="21">
        <v>0.58472222222222225</v>
      </c>
      <c r="T31" s="21">
        <v>0.62083333333333335</v>
      </c>
      <c r="U31" s="50">
        <v>100.74</v>
      </c>
      <c r="V31" s="20">
        <v>1</v>
      </c>
      <c r="W31">
        <v>0</v>
      </c>
      <c r="X31">
        <v>0</v>
      </c>
      <c r="Y31">
        <v>165.5</v>
      </c>
      <c r="Z31">
        <v>13</v>
      </c>
      <c r="AA31">
        <v>53.5</v>
      </c>
    </row>
    <row r="32" spans="3:27">
      <c r="C32">
        <v>12003237</v>
      </c>
      <c r="D32" t="s">
        <v>81</v>
      </c>
      <c r="E32" t="s">
        <v>116</v>
      </c>
      <c r="F32" t="s">
        <v>83</v>
      </c>
      <c r="G32">
        <v>3.1</v>
      </c>
      <c r="H32" s="20">
        <v>0.74719999999999998</v>
      </c>
      <c r="I32" s="25">
        <v>148.97999999999999</v>
      </c>
      <c r="J32" s="49">
        <v>0.69320000000000004</v>
      </c>
      <c r="K32">
        <v>55</v>
      </c>
      <c r="L32" s="52">
        <v>0.98209999999999997</v>
      </c>
      <c r="M32">
        <v>1</v>
      </c>
      <c r="N32" s="20">
        <v>1.7899999999999999E-2</v>
      </c>
      <c r="O32" s="60">
        <v>6</v>
      </c>
      <c r="P32" s="20">
        <v>9.8400000000000001E-2</v>
      </c>
      <c r="Q32" s="21">
        <v>0.46736111111111112</v>
      </c>
      <c r="R32" s="21">
        <v>0.47222222222222227</v>
      </c>
      <c r="S32" s="21">
        <v>0.68472222222222223</v>
      </c>
      <c r="T32" s="21">
        <v>0.73263888888888884</v>
      </c>
      <c r="U32" s="50">
        <v>161.15</v>
      </c>
      <c r="V32" s="20">
        <v>1</v>
      </c>
      <c r="W32">
        <v>17.98</v>
      </c>
      <c r="X32">
        <v>0.5</v>
      </c>
      <c r="Y32">
        <v>176</v>
      </c>
      <c r="Z32">
        <v>44.5</v>
      </c>
      <c r="AA32">
        <v>0</v>
      </c>
    </row>
    <row r="33" spans="3:27">
      <c r="C33">
        <v>12007928</v>
      </c>
      <c r="D33" t="s">
        <v>81</v>
      </c>
      <c r="E33" t="s">
        <v>158</v>
      </c>
      <c r="F33" t="s">
        <v>89</v>
      </c>
      <c r="G33">
        <v>66</v>
      </c>
      <c r="H33" s="20">
        <v>0</v>
      </c>
      <c r="I33" s="25">
        <v>5.5</v>
      </c>
      <c r="J33" s="49">
        <v>1.3765000000000001</v>
      </c>
      <c r="K33">
        <v>42</v>
      </c>
      <c r="L33" s="20">
        <v>0.95450000000000002</v>
      </c>
      <c r="M33">
        <v>2</v>
      </c>
      <c r="N33" s="20">
        <v>4.5499999999999999E-2</v>
      </c>
      <c r="O33" s="60">
        <v>33</v>
      </c>
      <c r="P33" s="20">
        <v>0.44</v>
      </c>
      <c r="Q33" s="21">
        <v>0.49791666666666662</v>
      </c>
      <c r="R33" s="21">
        <v>0.52777777777777779</v>
      </c>
      <c r="S33" s="21">
        <v>0.68958333333333333</v>
      </c>
      <c r="T33" s="21">
        <v>0.74722222222222223</v>
      </c>
      <c r="U33" s="50">
        <v>92.49</v>
      </c>
      <c r="V33" s="20">
        <v>1</v>
      </c>
      <c r="W33">
        <v>5.5</v>
      </c>
      <c r="X33">
        <v>0</v>
      </c>
      <c r="Y33">
        <v>159</v>
      </c>
      <c r="Z33">
        <v>159</v>
      </c>
      <c r="AA33">
        <v>0</v>
      </c>
    </row>
    <row r="34" spans="3:27">
      <c r="C34">
        <v>12014291</v>
      </c>
      <c r="D34" t="s">
        <v>81</v>
      </c>
      <c r="E34" t="s">
        <v>159</v>
      </c>
      <c r="F34" t="s">
        <v>92</v>
      </c>
      <c r="G34">
        <v>1.05</v>
      </c>
      <c r="H34" s="20">
        <v>0.83709999999999996</v>
      </c>
      <c r="I34" s="25">
        <v>149</v>
      </c>
      <c r="J34" s="49">
        <v>0.96989999999999998</v>
      </c>
      <c r="K34">
        <v>18</v>
      </c>
      <c r="L34" s="20">
        <v>0.94740000000000002</v>
      </c>
      <c r="M34">
        <v>1</v>
      </c>
      <c r="N34" s="20">
        <v>5.2600000000000001E-2</v>
      </c>
      <c r="O34" s="60">
        <v>3</v>
      </c>
      <c r="P34" s="20">
        <v>0.1429</v>
      </c>
      <c r="Q34" s="21">
        <v>0.44305555555555554</v>
      </c>
      <c r="R34" s="21">
        <v>0.44305555555555554</v>
      </c>
      <c r="S34" s="21">
        <v>0.65486111111111112</v>
      </c>
      <c r="T34" s="21">
        <v>0.65486111111111112</v>
      </c>
      <c r="U34" s="50">
        <v>29.22</v>
      </c>
      <c r="V34" s="20">
        <v>0.1961</v>
      </c>
      <c r="W34">
        <v>0</v>
      </c>
      <c r="X34">
        <v>0</v>
      </c>
      <c r="Y34">
        <v>178</v>
      </c>
      <c r="Z34">
        <v>20.5</v>
      </c>
      <c r="AA34">
        <v>8.5</v>
      </c>
    </row>
    <row r="35" spans="3:27">
      <c r="C35">
        <v>10333471</v>
      </c>
      <c r="D35" t="s">
        <v>81</v>
      </c>
      <c r="E35" t="s">
        <v>117</v>
      </c>
      <c r="F35" t="s">
        <v>92</v>
      </c>
      <c r="G35">
        <v>2.88</v>
      </c>
      <c r="H35" s="20">
        <v>0.99429999999999996</v>
      </c>
      <c r="I35" s="25">
        <v>177.5</v>
      </c>
      <c r="J35" s="49">
        <v>1.1044</v>
      </c>
      <c r="K35">
        <v>61</v>
      </c>
      <c r="L35" s="20">
        <v>0.9839</v>
      </c>
      <c r="M35">
        <v>1</v>
      </c>
      <c r="N35" s="20">
        <v>1.61E-2</v>
      </c>
      <c r="O35" s="60">
        <v>11</v>
      </c>
      <c r="P35" s="20">
        <v>0.15279999999999999</v>
      </c>
      <c r="Q35" s="21">
        <v>0.42430555555555555</v>
      </c>
      <c r="R35" s="21">
        <v>0.45416666666666666</v>
      </c>
      <c r="S35" s="21">
        <v>0.67291666666666661</v>
      </c>
      <c r="T35" s="21">
        <v>0.67291666666666661</v>
      </c>
      <c r="U35" s="50">
        <v>150.16999999999999</v>
      </c>
      <c r="V35" s="20">
        <v>0.84599999999999997</v>
      </c>
      <c r="W35">
        <v>2.5</v>
      </c>
      <c r="X35">
        <v>0</v>
      </c>
      <c r="Y35">
        <v>176</v>
      </c>
      <c r="Z35">
        <v>1</v>
      </c>
      <c r="AA35">
        <v>0</v>
      </c>
    </row>
    <row r="36" spans="3:27">
      <c r="C36">
        <v>12012873</v>
      </c>
      <c r="D36" t="s">
        <v>81</v>
      </c>
      <c r="E36" t="s">
        <v>119</v>
      </c>
      <c r="F36" t="s">
        <v>104</v>
      </c>
      <c r="G36">
        <v>3.64</v>
      </c>
      <c r="H36" s="20">
        <v>0.88690000000000002</v>
      </c>
      <c r="I36" s="25">
        <v>156.29</v>
      </c>
      <c r="J36" s="49">
        <v>0.98119999999999996</v>
      </c>
      <c r="K36">
        <v>69</v>
      </c>
      <c r="L36" s="20">
        <v>1</v>
      </c>
      <c r="M36">
        <v>0</v>
      </c>
      <c r="N36" s="20">
        <v>0</v>
      </c>
      <c r="O36" s="60">
        <v>3</v>
      </c>
      <c r="P36" s="20">
        <v>4.1700000000000001E-2</v>
      </c>
      <c r="Q36" s="21">
        <v>0.53749999999999998</v>
      </c>
      <c r="R36" s="21">
        <v>0.59166666666666667</v>
      </c>
      <c r="S36" s="21">
        <v>0.57013888888888886</v>
      </c>
      <c r="T36" s="21">
        <v>0.7270833333333333</v>
      </c>
      <c r="U36" s="50">
        <v>141.16</v>
      </c>
      <c r="V36" s="20">
        <v>0.9032</v>
      </c>
      <c r="W36">
        <v>36.29</v>
      </c>
      <c r="X36">
        <v>1.5</v>
      </c>
      <c r="Y36">
        <v>137</v>
      </c>
      <c r="Z36">
        <v>7</v>
      </c>
      <c r="AA36">
        <v>8.5</v>
      </c>
    </row>
    <row r="37" spans="3:27">
      <c r="C37">
        <v>12006435</v>
      </c>
      <c r="D37" t="s">
        <v>81</v>
      </c>
      <c r="E37" t="s">
        <v>120</v>
      </c>
      <c r="F37" t="s">
        <v>104</v>
      </c>
      <c r="G37">
        <v>1.27</v>
      </c>
      <c r="H37" s="20">
        <v>0.77429999999999999</v>
      </c>
      <c r="I37" s="25">
        <v>286</v>
      </c>
      <c r="J37" s="49">
        <v>1.1511</v>
      </c>
      <c r="K37">
        <v>42</v>
      </c>
      <c r="L37" s="52">
        <v>0.95450000000000002</v>
      </c>
      <c r="M37">
        <v>2</v>
      </c>
      <c r="N37" s="20">
        <v>4.5499999999999999E-2</v>
      </c>
      <c r="O37" s="60">
        <v>3</v>
      </c>
      <c r="P37" s="20">
        <v>6.6699999999999995E-2</v>
      </c>
      <c r="Q37" s="21">
        <v>0.50069444444444444</v>
      </c>
      <c r="R37" s="21">
        <v>0.57916666666666672</v>
      </c>
      <c r="S37" s="21">
        <v>0.56944444444444442</v>
      </c>
      <c r="T37" s="21">
        <v>0.625</v>
      </c>
      <c r="U37" s="50">
        <v>100</v>
      </c>
      <c r="V37" s="20">
        <v>0.34970000000000001</v>
      </c>
      <c r="W37">
        <v>37.75</v>
      </c>
      <c r="X37">
        <v>10.75</v>
      </c>
      <c r="Y37">
        <v>334.5</v>
      </c>
      <c r="Z37">
        <v>8</v>
      </c>
      <c r="AA37">
        <v>67.5</v>
      </c>
    </row>
    <row r="38" spans="3:27">
      <c r="C38">
        <v>10459890</v>
      </c>
      <c r="D38" t="s">
        <v>81</v>
      </c>
      <c r="E38" t="s">
        <v>121</v>
      </c>
      <c r="F38" t="s">
        <v>83</v>
      </c>
      <c r="G38">
        <v>3.92</v>
      </c>
      <c r="H38" s="20">
        <v>0.87460000000000004</v>
      </c>
      <c r="I38" s="25">
        <v>147.5</v>
      </c>
      <c r="J38" s="49">
        <v>1.2584</v>
      </c>
      <c r="K38">
        <v>69</v>
      </c>
      <c r="L38" s="20">
        <v>0.98570000000000002</v>
      </c>
      <c r="M38">
        <v>1</v>
      </c>
      <c r="N38" s="20">
        <v>1.43E-2</v>
      </c>
      <c r="O38" s="60">
        <v>12</v>
      </c>
      <c r="P38" s="20">
        <v>0.14810000000000001</v>
      </c>
      <c r="Q38" s="21">
        <v>0.41736111111111113</v>
      </c>
      <c r="R38" s="21">
        <v>0.47222222222222227</v>
      </c>
      <c r="S38" s="21">
        <v>0.60277777777777775</v>
      </c>
      <c r="T38" s="21">
        <v>0.66180555555555554</v>
      </c>
      <c r="U38" s="50">
        <v>124.36</v>
      </c>
      <c r="V38" s="20">
        <v>0.84309999999999996</v>
      </c>
      <c r="W38">
        <v>8</v>
      </c>
      <c r="X38">
        <v>0</v>
      </c>
      <c r="Y38">
        <v>159.5</v>
      </c>
      <c r="Z38">
        <v>3</v>
      </c>
      <c r="AA38">
        <v>17</v>
      </c>
    </row>
    <row r="39" spans="3:27">
      <c r="C39">
        <v>10417312</v>
      </c>
      <c r="D39" t="s">
        <v>81</v>
      </c>
      <c r="E39" t="s">
        <v>122</v>
      </c>
      <c r="F39" t="s">
        <v>92</v>
      </c>
      <c r="G39">
        <v>1.51</v>
      </c>
      <c r="H39" s="20">
        <v>0.68</v>
      </c>
      <c r="I39" s="25">
        <v>136.5</v>
      </c>
      <c r="J39" s="49">
        <v>0.97889999999999999</v>
      </c>
      <c r="K39">
        <v>25</v>
      </c>
      <c r="L39" s="20">
        <v>1</v>
      </c>
      <c r="M39">
        <v>0</v>
      </c>
      <c r="N39" s="20">
        <v>0</v>
      </c>
      <c r="O39" s="60">
        <v>6</v>
      </c>
      <c r="P39" s="20">
        <v>0.19350000000000001</v>
      </c>
      <c r="Q39" s="21">
        <v>0.60416666666666663</v>
      </c>
      <c r="R39" s="21">
        <v>0.61597222222222225</v>
      </c>
      <c r="S39" s="21">
        <v>0.39097222222222222</v>
      </c>
      <c r="T39" s="21">
        <v>0.39999999999999997</v>
      </c>
      <c r="U39" s="50">
        <v>99.5</v>
      </c>
      <c r="V39" s="20">
        <v>0.72899999999999998</v>
      </c>
      <c r="W39">
        <v>34</v>
      </c>
      <c r="X39">
        <v>8</v>
      </c>
      <c r="Y39">
        <v>162.5</v>
      </c>
      <c r="Z39">
        <v>9.5</v>
      </c>
      <c r="AA39">
        <v>42.5</v>
      </c>
    </row>
    <row r="40" spans="3:27">
      <c r="C40">
        <v>10403916</v>
      </c>
      <c r="D40" t="s">
        <v>81</v>
      </c>
      <c r="E40" t="s">
        <v>123</v>
      </c>
      <c r="F40" t="s">
        <v>92</v>
      </c>
      <c r="G40">
        <v>2.97</v>
      </c>
      <c r="H40" s="20">
        <v>0.85860000000000003</v>
      </c>
      <c r="I40" s="25">
        <v>130.5</v>
      </c>
      <c r="J40" s="49">
        <v>1.0651999999999999</v>
      </c>
      <c r="K40">
        <v>45</v>
      </c>
      <c r="L40" s="20">
        <v>0.95740000000000003</v>
      </c>
      <c r="M40">
        <v>2</v>
      </c>
      <c r="N40" s="20">
        <v>4.2599999999999999E-2</v>
      </c>
      <c r="O40" s="60">
        <v>10</v>
      </c>
      <c r="P40" s="20">
        <v>0.18179999999999999</v>
      </c>
      <c r="Q40" s="21">
        <v>0.3354166666666667</v>
      </c>
      <c r="R40" s="21">
        <v>0.5229166666666667</v>
      </c>
      <c r="S40" s="21">
        <v>0.39305555555555555</v>
      </c>
      <c r="T40" s="21">
        <v>0.49374999999999997</v>
      </c>
      <c r="U40" s="50">
        <v>116.73</v>
      </c>
      <c r="V40" s="20">
        <v>0.89449999999999996</v>
      </c>
      <c r="W40">
        <v>0</v>
      </c>
      <c r="X40">
        <v>0</v>
      </c>
      <c r="Y40">
        <v>152</v>
      </c>
      <c r="Z40">
        <v>1.5</v>
      </c>
      <c r="AA40">
        <v>20</v>
      </c>
    </row>
    <row r="41" spans="3:27">
      <c r="C41">
        <v>10458923</v>
      </c>
      <c r="D41" t="s">
        <v>81</v>
      </c>
      <c r="E41" t="s">
        <v>124</v>
      </c>
      <c r="F41" t="s">
        <v>83</v>
      </c>
      <c r="G41">
        <v>2.97</v>
      </c>
      <c r="H41" s="20">
        <v>0.65449999999999997</v>
      </c>
      <c r="I41" s="25">
        <v>116.5</v>
      </c>
      <c r="J41" s="49">
        <v>0.6784</v>
      </c>
      <c r="K41">
        <v>37</v>
      </c>
      <c r="L41" s="20">
        <v>0.88100000000000001</v>
      </c>
      <c r="M41">
        <v>5</v>
      </c>
      <c r="N41" s="20">
        <v>0.11899999999999999</v>
      </c>
      <c r="O41" s="60">
        <v>3</v>
      </c>
      <c r="P41" s="20">
        <v>7.4999999999999997E-2</v>
      </c>
      <c r="Q41" s="21">
        <v>0.35000000000000003</v>
      </c>
      <c r="R41" s="21">
        <v>0.375</v>
      </c>
      <c r="S41" s="21">
        <v>0.61597222222222225</v>
      </c>
      <c r="T41" s="21">
        <v>0.61944444444444446</v>
      </c>
      <c r="U41" s="50">
        <v>100.78</v>
      </c>
      <c r="V41" s="20">
        <v>0.86499999999999999</v>
      </c>
      <c r="W41">
        <v>0</v>
      </c>
      <c r="X41">
        <v>0</v>
      </c>
      <c r="Y41">
        <v>178</v>
      </c>
      <c r="Z41">
        <v>19</v>
      </c>
      <c r="AA41">
        <v>42.5</v>
      </c>
    </row>
    <row r="42" spans="3:27">
      <c r="C42">
        <v>12012847</v>
      </c>
      <c r="D42" t="s">
        <v>81</v>
      </c>
      <c r="E42" t="s">
        <v>125</v>
      </c>
      <c r="F42" t="s">
        <v>104</v>
      </c>
      <c r="G42">
        <v>4.8600000000000003</v>
      </c>
      <c r="H42" s="20">
        <v>0.72699999999999998</v>
      </c>
      <c r="I42" s="25">
        <v>115.5</v>
      </c>
      <c r="J42" s="49">
        <v>1.5872999999999999</v>
      </c>
      <c r="K42">
        <v>68</v>
      </c>
      <c r="L42" s="20">
        <v>1</v>
      </c>
      <c r="M42">
        <v>0</v>
      </c>
      <c r="N42" s="20">
        <v>0</v>
      </c>
      <c r="O42" s="60">
        <v>2</v>
      </c>
      <c r="P42" s="20">
        <v>2.86E-2</v>
      </c>
      <c r="Q42" s="21">
        <v>0.4465277777777778</v>
      </c>
      <c r="R42" s="21">
        <v>0.45833333333333331</v>
      </c>
      <c r="S42" s="21">
        <v>0.64236111111111105</v>
      </c>
      <c r="T42" s="21">
        <v>0.64236111111111105</v>
      </c>
      <c r="U42" s="50">
        <v>95.92</v>
      </c>
      <c r="V42" s="20">
        <v>0.83050000000000002</v>
      </c>
      <c r="W42">
        <v>0</v>
      </c>
      <c r="X42">
        <v>3</v>
      </c>
      <c r="Y42">
        <v>163</v>
      </c>
      <c r="Z42">
        <v>2</v>
      </c>
      <c r="AA42">
        <v>42.5</v>
      </c>
    </row>
    <row r="43" spans="3:27">
      <c r="C43">
        <v>12012848</v>
      </c>
      <c r="D43" t="s">
        <v>81</v>
      </c>
      <c r="E43" t="s">
        <v>126</v>
      </c>
      <c r="F43" t="s">
        <v>92</v>
      </c>
      <c r="G43">
        <v>1.59</v>
      </c>
      <c r="H43" s="20">
        <v>0.97850000000000004</v>
      </c>
      <c r="I43" s="25">
        <v>202.92</v>
      </c>
      <c r="J43" s="49">
        <v>0.86480000000000001</v>
      </c>
      <c r="K43">
        <v>39</v>
      </c>
      <c r="L43" s="52">
        <v>1</v>
      </c>
      <c r="M43">
        <v>0</v>
      </c>
      <c r="N43" s="20">
        <v>0</v>
      </c>
      <c r="O43" s="60">
        <v>8</v>
      </c>
      <c r="P43" s="20">
        <v>0.17019999999999999</v>
      </c>
      <c r="Q43" s="21">
        <v>0.52222222222222225</v>
      </c>
      <c r="R43" s="21">
        <v>0.52222222222222225</v>
      </c>
      <c r="S43" s="21">
        <v>0.44444444444444442</v>
      </c>
      <c r="T43" s="21">
        <v>0.45</v>
      </c>
      <c r="U43" s="50">
        <v>119.49</v>
      </c>
      <c r="V43" s="20">
        <v>0.58889999999999998</v>
      </c>
      <c r="W43">
        <v>51.92</v>
      </c>
      <c r="X43">
        <v>8</v>
      </c>
      <c r="Y43">
        <v>162.5</v>
      </c>
      <c r="Z43">
        <v>3.5</v>
      </c>
      <c r="AA43">
        <v>0</v>
      </c>
    </row>
    <row r="44" spans="3:27">
      <c r="C44">
        <v>10426305</v>
      </c>
      <c r="D44" t="s">
        <v>81</v>
      </c>
      <c r="E44" t="s">
        <v>127</v>
      </c>
      <c r="F44" t="s">
        <v>104</v>
      </c>
      <c r="G44">
        <v>3.28</v>
      </c>
      <c r="H44" s="20">
        <v>0.72629999999999995</v>
      </c>
      <c r="I44" s="25">
        <v>141</v>
      </c>
      <c r="J44" s="49">
        <v>0.9577</v>
      </c>
      <c r="K44">
        <v>53</v>
      </c>
      <c r="L44" s="20">
        <v>0.94640000000000002</v>
      </c>
      <c r="M44">
        <v>3</v>
      </c>
      <c r="N44" s="20">
        <v>5.3600000000000002E-2</v>
      </c>
      <c r="O44" s="60">
        <v>2</v>
      </c>
      <c r="P44" s="20">
        <v>3.6400000000000002E-2</v>
      </c>
      <c r="Q44" s="21">
        <v>0.40833333333333338</v>
      </c>
      <c r="R44" s="21">
        <v>0.40833333333333338</v>
      </c>
      <c r="S44" s="21">
        <v>0.68333333333333324</v>
      </c>
      <c r="T44" s="21">
        <v>0.68611111111111101</v>
      </c>
      <c r="U44" s="50">
        <v>106.72</v>
      </c>
      <c r="V44" s="20">
        <v>0.75690000000000002</v>
      </c>
      <c r="W44">
        <v>7</v>
      </c>
      <c r="X44">
        <v>0</v>
      </c>
      <c r="Y44">
        <v>184.5</v>
      </c>
      <c r="Z44">
        <v>1</v>
      </c>
      <c r="AA44">
        <v>49.5</v>
      </c>
    </row>
    <row r="45" spans="3:27">
      <c r="C45">
        <v>12006197</v>
      </c>
      <c r="D45" t="s">
        <v>81</v>
      </c>
      <c r="E45" t="s">
        <v>128</v>
      </c>
      <c r="F45" t="s">
        <v>104</v>
      </c>
      <c r="G45">
        <v>4.5</v>
      </c>
      <c r="H45" s="20">
        <v>0.68179999999999996</v>
      </c>
      <c r="I45" s="25">
        <v>121</v>
      </c>
      <c r="J45" s="49">
        <v>1.1307</v>
      </c>
      <c r="K45">
        <v>66</v>
      </c>
      <c r="L45" s="20">
        <v>1</v>
      </c>
      <c r="M45">
        <v>0</v>
      </c>
      <c r="N45" s="20">
        <v>0</v>
      </c>
      <c r="O45" s="60">
        <v>1</v>
      </c>
      <c r="P45" s="20">
        <v>1.49E-2</v>
      </c>
      <c r="Q45" s="21">
        <v>0.47847222222222219</v>
      </c>
      <c r="R45" s="21">
        <v>0.48125000000000001</v>
      </c>
      <c r="S45" s="21">
        <v>0.67986111111111114</v>
      </c>
      <c r="T45" s="21">
        <v>0.68680555555555556</v>
      </c>
      <c r="U45" s="50">
        <v>87.54</v>
      </c>
      <c r="V45" s="20">
        <v>0.72350000000000003</v>
      </c>
      <c r="W45">
        <v>1</v>
      </c>
      <c r="X45">
        <v>0</v>
      </c>
      <c r="Y45">
        <v>176</v>
      </c>
      <c r="Z45">
        <v>5</v>
      </c>
      <c r="AA45">
        <v>51</v>
      </c>
    </row>
    <row r="46" spans="3:27">
      <c r="C46">
        <v>12003194</v>
      </c>
      <c r="D46" t="s">
        <v>81</v>
      </c>
      <c r="E46" t="s">
        <v>130</v>
      </c>
      <c r="F46" t="s">
        <v>83</v>
      </c>
      <c r="G46">
        <v>2.48</v>
      </c>
      <c r="H46" s="20">
        <v>0.65380000000000005</v>
      </c>
      <c r="I46" s="25">
        <v>112.92</v>
      </c>
      <c r="J46" s="49">
        <v>0.88780000000000003</v>
      </c>
      <c r="K46">
        <v>33</v>
      </c>
      <c r="L46" s="20">
        <v>0.97060000000000002</v>
      </c>
      <c r="M46">
        <v>1</v>
      </c>
      <c r="N46" s="20">
        <v>2.9399999999999999E-2</v>
      </c>
      <c r="O46" s="60">
        <v>0</v>
      </c>
      <c r="P46" s="20">
        <v>0</v>
      </c>
      <c r="Q46" s="21">
        <v>0.48472222222222222</v>
      </c>
      <c r="R46" s="21">
        <v>0.55763888888888891</v>
      </c>
      <c r="S46" s="21">
        <v>0.59166666666666667</v>
      </c>
      <c r="T46" s="21">
        <v>0.67569444444444438</v>
      </c>
      <c r="U46" s="50">
        <v>85.53</v>
      </c>
      <c r="V46" s="20">
        <v>0.75739999999999996</v>
      </c>
      <c r="W46">
        <v>30.42</v>
      </c>
      <c r="X46">
        <v>2.5</v>
      </c>
      <c r="Y46">
        <v>130</v>
      </c>
      <c r="Z46">
        <v>6</v>
      </c>
      <c r="AA46">
        <v>39</v>
      </c>
    </row>
    <row r="47" spans="3:27">
      <c r="C47">
        <v>12014370</v>
      </c>
      <c r="D47" t="s">
        <v>81</v>
      </c>
      <c r="E47" t="s">
        <v>131</v>
      </c>
      <c r="F47" t="s">
        <v>92</v>
      </c>
      <c r="G47">
        <v>3.59</v>
      </c>
      <c r="H47" s="20">
        <v>0.93069999999999997</v>
      </c>
      <c r="I47" s="25">
        <v>131</v>
      </c>
      <c r="J47" s="49">
        <v>1.4908999999999999</v>
      </c>
      <c r="K47">
        <v>54</v>
      </c>
      <c r="L47" s="20">
        <v>0.94740000000000002</v>
      </c>
      <c r="M47">
        <v>3</v>
      </c>
      <c r="N47" s="20">
        <v>5.2600000000000001E-2</v>
      </c>
      <c r="O47" s="60">
        <v>2</v>
      </c>
      <c r="P47" s="20">
        <v>3.5700000000000003E-2</v>
      </c>
      <c r="Q47" s="21">
        <v>0.25486111111111109</v>
      </c>
      <c r="R47" s="21">
        <v>0.48819444444444443</v>
      </c>
      <c r="S47" s="21">
        <v>0.59166666666666667</v>
      </c>
      <c r="T47" s="21">
        <v>0.71805555555555556</v>
      </c>
      <c r="U47" s="50">
        <v>95.5</v>
      </c>
      <c r="V47" s="20">
        <v>0.72899999999999998</v>
      </c>
      <c r="W47">
        <v>3.5</v>
      </c>
      <c r="X47">
        <v>0</v>
      </c>
      <c r="Y47">
        <v>137</v>
      </c>
      <c r="Z47">
        <v>9.5</v>
      </c>
      <c r="AA47">
        <v>0</v>
      </c>
    </row>
    <row r="48" spans="3:27">
      <c r="C48">
        <v>10358914</v>
      </c>
      <c r="D48" t="s">
        <v>81</v>
      </c>
      <c r="E48" t="s">
        <v>132</v>
      </c>
      <c r="F48" t="s">
        <v>92</v>
      </c>
      <c r="G48">
        <v>1.64</v>
      </c>
      <c r="H48" s="20">
        <v>0.33239999999999997</v>
      </c>
      <c r="I48" s="25">
        <v>65.5</v>
      </c>
      <c r="J48" s="49">
        <v>0.85980000000000001</v>
      </c>
      <c r="K48">
        <v>13</v>
      </c>
      <c r="L48" s="20">
        <v>1</v>
      </c>
      <c r="M48">
        <v>0</v>
      </c>
      <c r="N48" s="20">
        <v>0</v>
      </c>
      <c r="O48" s="60">
        <v>4</v>
      </c>
      <c r="P48" s="20">
        <v>0.23530000000000001</v>
      </c>
      <c r="Q48" s="21">
        <v>0.44166666666666665</v>
      </c>
      <c r="R48" s="21">
        <v>0.46875</v>
      </c>
      <c r="S48" s="21">
        <v>0.48402777777777778</v>
      </c>
      <c r="T48" s="21">
        <v>0.60277777777777775</v>
      </c>
      <c r="U48" s="50">
        <v>34.5</v>
      </c>
      <c r="V48" s="20">
        <v>0.52680000000000005</v>
      </c>
      <c r="W48">
        <v>7.5</v>
      </c>
      <c r="X48">
        <v>0.5</v>
      </c>
      <c r="Y48">
        <v>176</v>
      </c>
      <c r="Z48">
        <v>8.5</v>
      </c>
      <c r="AA48">
        <v>109</v>
      </c>
    </row>
    <row r="49" spans="3:27">
      <c r="C49">
        <v>12001764</v>
      </c>
      <c r="D49" t="s">
        <v>81</v>
      </c>
      <c r="E49" t="s">
        <v>133</v>
      </c>
      <c r="F49" t="s">
        <v>92</v>
      </c>
      <c r="G49">
        <v>2.0099999999999998</v>
      </c>
      <c r="H49" s="20">
        <v>0.96719999999999995</v>
      </c>
      <c r="I49" s="25">
        <v>193</v>
      </c>
      <c r="J49" s="49">
        <v>0.80149999999999999</v>
      </c>
      <c r="K49">
        <v>47</v>
      </c>
      <c r="L49" s="20">
        <v>1</v>
      </c>
      <c r="M49">
        <v>0</v>
      </c>
      <c r="N49" s="20">
        <v>0</v>
      </c>
      <c r="O49" s="60">
        <v>9</v>
      </c>
      <c r="P49" s="20">
        <v>0.16070000000000001</v>
      </c>
      <c r="Q49" s="21">
        <v>0.51111111111111118</v>
      </c>
      <c r="R49" s="21">
        <v>0.56458333333333333</v>
      </c>
      <c r="S49" s="21">
        <v>0.51666666666666672</v>
      </c>
      <c r="T49" s="21">
        <v>0.68680555555555556</v>
      </c>
      <c r="U49" s="50">
        <v>145.41999999999999</v>
      </c>
      <c r="V49" s="20">
        <v>0.75349999999999995</v>
      </c>
      <c r="W49">
        <v>66</v>
      </c>
      <c r="X49">
        <v>5.5</v>
      </c>
      <c r="Y49">
        <v>137</v>
      </c>
      <c r="Z49">
        <v>4.5</v>
      </c>
      <c r="AA49">
        <v>0</v>
      </c>
    </row>
    <row r="50" spans="3:27">
      <c r="C50">
        <v>12007850</v>
      </c>
      <c r="D50" t="s">
        <v>81</v>
      </c>
      <c r="E50" t="s">
        <v>134</v>
      </c>
      <c r="F50" t="s">
        <v>104</v>
      </c>
      <c r="G50">
        <v>2.48</v>
      </c>
      <c r="H50" s="20">
        <v>0.79769999999999996</v>
      </c>
      <c r="I50" s="25">
        <v>149.5</v>
      </c>
      <c r="J50" s="49">
        <v>1.1564000000000001</v>
      </c>
      <c r="K50">
        <v>45</v>
      </c>
      <c r="L50" s="20">
        <v>1</v>
      </c>
      <c r="M50">
        <v>0</v>
      </c>
      <c r="N50" s="20">
        <v>0</v>
      </c>
      <c r="O50" s="60">
        <v>1</v>
      </c>
      <c r="P50" s="20">
        <v>2.1700000000000001E-2</v>
      </c>
      <c r="Q50" s="21">
        <v>0.3611111111111111</v>
      </c>
      <c r="R50" s="21">
        <v>0.38819444444444445</v>
      </c>
      <c r="S50" s="21">
        <v>0.59027777777777779</v>
      </c>
      <c r="T50" s="21">
        <v>0.63263888888888886</v>
      </c>
      <c r="U50" s="50">
        <v>101.27</v>
      </c>
      <c r="V50" s="20">
        <v>0.6774</v>
      </c>
      <c r="W50">
        <v>47</v>
      </c>
      <c r="X50">
        <v>0</v>
      </c>
      <c r="Y50">
        <v>128.5</v>
      </c>
      <c r="Z50">
        <v>12.5</v>
      </c>
      <c r="AA50">
        <v>13.5</v>
      </c>
    </row>
    <row r="51" spans="3:27">
      <c r="C51">
        <v>12012272</v>
      </c>
      <c r="D51" t="s">
        <v>81</v>
      </c>
      <c r="E51" t="s">
        <v>135</v>
      </c>
      <c r="F51" t="s">
        <v>89</v>
      </c>
      <c r="G51">
        <v>2.35</v>
      </c>
      <c r="H51" s="20">
        <v>0.86099999999999999</v>
      </c>
      <c r="I51" s="25">
        <v>175.75</v>
      </c>
      <c r="J51" s="49">
        <v>1.0972</v>
      </c>
      <c r="K51">
        <v>49</v>
      </c>
      <c r="L51" s="20">
        <v>0.98</v>
      </c>
      <c r="M51">
        <v>1</v>
      </c>
      <c r="N51" s="20">
        <v>0.02</v>
      </c>
      <c r="O51" s="60">
        <v>11</v>
      </c>
      <c r="P51" s="20">
        <v>0.18329999999999999</v>
      </c>
      <c r="Q51" s="21">
        <v>0.60833333333333328</v>
      </c>
      <c r="R51" s="21">
        <v>0.67847222222222225</v>
      </c>
      <c r="S51" s="21">
        <v>0.44305555555555554</v>
      </c>
      <c r="T51" s="21">
        <v>0.59583333333333333</v>
      </c>
      <c r="U51" s="50">
        <v>125.45</v>
      </c>
      <c r="V51" s="20">
        <v>0.71379999999999999</v>
      </c>
      <c r="W51">
        <v>70.75</v>
      </c>
      <c r="X51">
        <v>6.5</v>
      </c>
      <c r="Y51">
        <v>129.5</v>
      </c>
      <c r="Z51">
        <v>1</v>
      </c>
      <c r="AA51">
        <v>17</v>
      </c>
    </row>
    <row r="52" spans="3:27">
      <c r="C52">
        <v>10453527</v>
      </c>
      <c r="D52" t="s">
        <v>81</v>
      </c>
      <c r="E52" t="s">
        <v>136</v>
      </c>
      <c r="F52" t="s">
        <v>87</v>
      </c>
      <c r="G52">
        <v>0.11</v>
      </c>
      <c r="H52" s="20">
        <v>0.99399999999999999</v>
      </c>
      <c r="I52" s="25">
        <v>229.75</v>
      </c>
      <c r="J52" s="49">
        <v>1.1734</v>
      </c>
      <c r="K52">
        <v>3</v>
      </c>
      <c r="L52" s="20">
        <v>1</v>
      </c>
      <c r="M52">
        <v>0</v>
      </c>
      <c r="N52" s="20">
        <v>0</v>
      </c>
      <c r="O52" s="60">
        <v>0</v>
      </c>
      <c r="P52" s="20">
        <v>0</v>
      </c>
      <c r="Q52" s="21">
        <v>0.50763888888888886</v>
      </c>
      <c r="R52" s="21">
        <v>0.50763888888888886</v>
      </c>
      <c r="S52" s="21">
        <v>0.62083333333333335</v>
      </c>
      <c r="T52" s="21">
        <v>0.62083333333333335</v>
      </c>
      <c r="U52" s="50">
        <v>2.38</v>
      </c>
      <c r="V52" s="20">
        <v>1.04E-2</v>
      </c>
      <c r="W52">
        <v>64.25</v>
      </c>
      <c r="X52">
        <v>0</v>
      </c>
      <c r="Y52">
        <v>166.5</v>
      </c>
      <c r="Z52">
        <v>1</v>
      </c>
      <c r="AA52">
        <v>0</v>
      </c>
    </row>
    <row r="53" spans="3:27">
      <c r="C53">
        <v>10320022</v>
      </c>
      <c r="D53" t="s">
        <v>81</v>
      </c>
      <c r="E53" t="s">
        <v>137</v>
      </c>
      <c r="F53" t="s">
        <v>92</v>
      </c>
      <c r="G53">
        <v>2.71</v>
      </c>
      <c r="H53" s="20">
        <v>0.77810000000000001</v>
      </c>
      <c r="I53" s="25">
        <v>140</v>
      </c>
      <c r="J53" s="49">
        <v>0.88100000000000001</v>
      </c>
      <c r="K53">
        <v>42</v>
      </c>
      <c r="L53" s="20">
        <v>0.91300000000000003</v>
      </c>
      <c r="M53">
        <v>4</v>
      </c>
      <c r="N53" s="20">
        <v>8.6999999999999994E-2</v>
      </c>
      <c r="O53" s="60">
        <v>4</v>
      </c>
      <c r="P53" s="20">
        <v>8.6999999999999994E-2</v>
      </c>
      <c r="Q53" s="21">
        <v>0.4694444444444445</v>
      </c>
      <c r="R53" s="21">
        <v>0.47638888888888892</v>
      </c>
      <c r="S53" s="21">
        <v>0.53611111111111109</v>
      </c>
      <c r="T53" s="21">
        <v>0.55763888888888891</v>
      </c>
      <c r="U53" s="50">
        <v>82.82</v>
      </c>
      <c r="V53" s="20">
        <v>0.59160000000000001</v>
      </c>
      <c r="W53">
        <v>2</v>
      </c>
      <c r="X53">
        <v>0.5</v>
      </c>
      <c r="Y53">
        <v>178</v>
      </c>
      <c r="Z53">
        <v>5.5</v>
      </c>
      <c r="AA53">
        <v>34</v>
      </c>
    </row>
    <row r="54" spans="3:27">
      <c r="C54">
        <v>12005645</v>
      </c>
      <c r="D54" t="s">
        <v>81</v>
      </c>
      <c r="E54" t="s">
        <v>138</v>
      </c>
      <c r="F54" t="s">
        <v>92</v>
      </c>
      <c r="G54">
        <v>3.25</v>
      </c>
      <c r="H54" s="20">
        <v>0.65059999999999996</v>
      </c>
      <c r="I54" s="25">
        <v>116.75</v>
      </c>
      <c r="J54" s="49">
        <v>0.76839999999999997</v>
      </c>
      <c r="K54">
        <v>46</v>
      </c>
      <c r="L54" s="20">
        <v>1</v>
      </c>
      <c r="M54">
        <v>0</v>
      </c>
      <c r="N54" s="20">
        <v>0</v>
      </c>
      <c r="O54" s="60">
        <v>17</v>
      </c>
      <c r="P54" s="20">
        <v>0.26979999999999998</v>
      </c>
      <c r="Q54" s="21">
        <v>0.4777777777777778</v>
      </c>
      <c r="R54" s="21">
        <v>0.52777777777777779</v>
      </c>
      <c r="S54" s="21">
        <v>0.69861111111111107</v>
      </c>
      <c r="T54" s="21">
        <v>0.73611111111111116</v>
      </c>
      <c r="U54" s="50">
        <v>125.79</v>
      </c>
      <c r="V54" s="20">
        <v>1</v>
      </c>
      <c r="W54">
        <v>2.25</v>
      </c>
      <c r="X54">
        <v>0</v>
      </c>
      <c r="Y54">
        <v>176</v>
      </c>
      <c r="Z54">
        <v>45</v>
      </c>
      <c r="AA54">
        <v>16.5</v>
      </c>
    </row>
    <row r="55" spans="3:27">
      <c r="C55">
        <v>12007776</v>
      </c>
      <c r="D55" t="s">
        <v>81</v>
      </c>
      <c r="E55" t="s">
        <v>139</v>
      </c>
      <c r="F55" t="s">
        <v>92</v>
      </c>
      <c r="G55">
        <v>2.5299999999999998</v>
      </c>
      <c r="H55" s="20">
        <v>0.94140000000000001</v>
      </c>
      <c r="I55" s="25">
        <v>202.25</v>
      </c>
      <c r="J55" s="49">
        <v>1.0895999999999999</v>
      </c>
      <c r="K55">
        <v>55</v>
      </c>
      <c r="L55" s="20">
        <v>0.8871</v>
      </c>
      <c r="M55">
        <v>7</v>
      </c>
      <c r="N55" s="20">
        <v>0.1129</v>
      </c>
      <c r="O55" s="60">
        <v>12</v>
      </c>
      <c r="P55" s="20">
        <v>0.17910000000000001</v>
      </c>
      <c r="Q55" s="21">
        <v>0.24791666666666667</v>
      </c>
      <c r="R55" s="21">
        <v>0.4680555555555555</v>
      </c>
      <c r="S55" s="21">
        <v>0.53611111111111109</v>
      </c>
      <c r="T55" s="21">
        <v>0.75902777777777775</v>
      </c>
      <c r="U55" s="50">
        <v>169.47</v>
      </c>
      <c r="V55" s="20">
        <v>0.83789999999999998</v>
      </c>
      <c r="W55">
        <v>21.5</v>
      </c>
      <c r="X55">
        <v>0</v>
      </c>
      <c r="Y55">
        <v>192</v>
      </c>
      <c r="Z55">
        <v>1</v>
      </c>
      <c r="AA55">
        <v>10.25</v>
      </c>
    </row>
    <row r="56" spans="3:27">
      <c r="C56">
        <v>12007824</v>
      </c>
      <c r="D56" t="s">
        <v>81</v>
      </c>
      <c r="E56" t="s">
        <v>140</v>
      </c>
      <c r="F56" t="s">
        <v>92</v>
      </c>
      <c r="G56">
        <v>2.29</v>
      </c>
      <c r="H56" s="20">
        <v>0.875</v>
      </c>
      <c r="I56" s="25">
        <v>126</v>
      </c>
      <c r="J56" s="49">
        <v>0.50019999999999998</v>
      </c>
      <c r="K56">
        <v>33</v>
      </c>
      <c r="L56" s="20">
        <v>0.94289999999999996</v>
      </c>
      <c r="M56">
        <v>2</v>
      </c>
      <c r="N56" s="20">
        <v>5.7099999999999998E-2</v>
      </c>
      <c r="O56" s="60">
        <v>4</v>
      </c>
      <c r="P56" s="20">
        <v>0.1081</v>
      </c>
      <c r="Q56" s="21">
        <v>0.46180555555555558</v>
      </c>
      <c r="R56" s="21">
        <v>0.48472222222222222</v>
      </c>
      <c r="S56" s="21">
        <v>0.63263888888888886</v>
      </c>
      <c r="T56" s="21">
        <v>0.68402777777777779</v>
      </c>
      <c r="U56" s="50">
        <v>82.12</v>
      </c>
      <c r="V56" s="20">
        <v>0.65180000000000005</v>
      </c>
      <c r="W56">
        <v>0</v>
      </c>
      <c r="X56">
        <v>0</v>
      </c>
      <c r="Y56">
        <v>144</v>
      </c>
      <c r="Z56">
        <v>1</v>
      </c>
      <c r="AA56">
        <v>17</v>
      </c>
    </row>
    <row r="57" spans="3:27">
      <c r="C57">
        <v>12003911</v>
      </c>
      <c r="D57" t="s">
        <v>81</v>
      </c>
      <c r="E57" t="s">
        <v>141</v>
      </c>
      <c r="F57" t="s">
        <v>92</v>
      </c>
      <c r="G57">
        <v>3.12</v>
      </c>
      <c r="H57" s="20">
        <v>0.83089999999999997</v>
      </c>
      <c r="I57" s="25">
        <v>148.25</v>
      </c>
      <c r="J57" s="49">
        <v>0.76449999999999996</v>
      </c>
      <c r="K57">
        <v>56</v>
      </c>
      <c r="L57" s="20">
        <v>1</v>
      </c>
      <c r="M57">
        <v>0</v>
      </c>
      <c r="N57" s="20">
        <v>0</v>
      </c>
      <c r="O57" s="60">
        <v>6</v>
      </c>
      <c r="P57" s="20">
        <v>9.6799999999999997E-2</v>
      </c>
      <c r="Q57" s="21">
        <v>0.3756944444444445</v>
      </c>
      <c r="R57" s="21">
        <v>0.42152777777777778</v>
      </c>
      <c r="S57" s="21">
        <v>0.59513888888888888</v>
      </c>
      <c r="T57" s="21">
        <v>0.59722222222222221</v>
      </c>
      <c r="U57" s="50">
        <v>109.32</v>
      </c>
      <c r="V57" s="20">
        <v>0.73740000000000006</v>
      </c>
      <c r="W57">
        <v>9</v>
      </c>
      <c r="X57">
        <v>3.25</v>
      </c>
      <c r="Y57">
        <v>171.5</v>
      </c>
      <c r="Z57">
        <v>12</v>
      </c>
      <c r="AA57">
        <v>17</v>
      </c>
    </row>
    <row r="58" spans="3:27">
      <c r="C58">
        <v>10353553</v>
      </c>
      <c r="D58" t="s">
        <v>81</v>
      </c>
      <c r="E58" t="s">
        <v>142</v>
      </c>
      <c r="F58" t="s">
        <v>104</v>
      </c>
      <c r="G58">
        <v>3.06</v>
      </c>
      <c r="H58" s="20">
        <v>0.95920000000000005</v>
      </c>
      <c r="I58" s="25">
        <v>189</v>
      </c>
      <c r="J58" s="49">
        <v>1.0532999999999999</v>
      </c>
      <c r="K58">
        <v>70</v>
      </c>
      <c r="L58" s="52">
        <v>1</v>
      </c>
      <c r="M58">
        <v>0</v>
      </c>
      <c r="N58" s="20">
        <v>0</v>
      </c>
      <c r="O58" s="60">
        <v>2</v>
      </c>
      <c r="P58" s="20">
        <v>2.7799999999999998E-2</v>
      </c>
      <c r="Q58" s="21">
        <v>0.4381944444444445</v>
      </c>
      <c r="R58" s="21">
        <v>0.44722222222222219</v>
      </c>
      <c r="S58" s="21">
        <v>0.65555555555555556</v>
      </c>
      <c r="T58" s="21">
        <v>0.66527777777777775</v>
      </c>
      <c r="U58" s="50">
        <v>138.76</v>
      </c>
      <c r="V58" s="20">
        <v>0.73419999999999996</v>
      </c>
      <c r="W58">
        <v>24.5</v>
      </c>
      <c r="X58">
        <v>0</v>
      </c>
      <c r="Y58">
        <v>171.5</v>
      </c>
      <c r="Z58">
        <v>7</v>
      </c>
      <c r="AA58">
        <v>0</v>
      </c>
    </row>
    <row r="59" spans="3:27">
      <c r="C59">
        <v>10498999</v>
      </c>
      <c r="D59" t="s">
        <v>81</v>
      </c>
      <c r="E59" t="s">
        <v>143</v>
      </c>
      <c r="F59" t="s">
        <v>89</v>
      </c>
      <c r="G59">
        <v>1.84</v>
      </c>
      <c r="H59" s="20">
        <v>0.66190000000000004</v>
      </c>
      <c r="I59" s="25">
        <v>139</v>
      </c>
      <c r="J59" s="49">
        <v>0.57769999999999999</v>
      </c>
      <c r="K59">
        <v>31</v>
      </c>
      <c r="L59" s="20">
        <v>1</v>
      </c>
      <c r="M59">
        <v>0</v>
      </c>
      <c r="N59" s="20">
        <v>0</v>
      </c>
      <c r="O59" s="60">
        <v>1</v>
      </c>
      <c r="P59" s="20">
        <v>3.1300000000000001E-2</v>
      </c>
      <c r="Q59" s="21">
        <v>0.43263888888888885</v>
      </c>
      <c r="R59" s="21">
        <v>0.47361111111111115</v>
      </c>
      <c r="S59" s="21">
        <v>0.56805555555555554</v>
      </c>
      <c r="T59" s="21">
        <v>0.62152777777777779</v>
      </c>
      <c r="U59" s="50">
        <v>90.63</v>
      </c>
      <c r="V59" s="20">
        <v>0.65200000000000002</v>
      </c>
      <c r="W59">
        <v>23</v>
      </c>
      <c r="X59">
        <v>0.5</v>
      </c>
      <c r="Y59">
        <v>176</v>
      </c>
      <c r="Z59">
        <v>13</v>
      </c>
      <c r="AA59">
        <v>46.5</v>
      </c>
    </row>
    <row r="60" spans="3:27">
      <c r="C60">
        <v>12007537</v>
      </c>
      <c r="D60" t="s">
        <v>81</v>
      </c>
      <c r="E60" t="s">
        <v>144</v>
      </c>
      <c r="F60" t="s">
        <v>92</v>
      </c>
      <c r="G60">
        <v>2.81</v>
      </c>
      <c r="H60" s="20">
        <v>0.75849999999999995</v>
      </c>
      <c r="I60" s="25">
        <v>135</v>
      </c>
      <c r="J60" s="49">
        <v>0.71489999999999998</v>
      </c>
      <c r="K60">
        <v>46</v>
      </c>
      <c r="L60" s="20">
        <v>1</v>
      </c>
      <c r="M60">
        <v>0</v>
      </c>
      <c r="N60" s="20">
        <v>0</v>
      </c>
      <c r="O60" s="60">
        <v>10</v>
      </c>
      <c r="P60" s="20">
        <v>0.17860000000000001</v>
      </c>
      <c r="Q60" s="21">
        <v>0.45069444444444445</v>
      </c>
      <c r="R60" s="21">
        <v>0.46249999999999997</v>
      </c>
      <c r="S60" s="21">
        <v>0.5756944444444444</v>
      </c>
      <c r="T60" s="21">
        <v>0.60555555555555551</v>
      </c>
      <c r="U60" s="50">
        <v>108.63</v>
      </c>
      <c r="V60" s="20">
        <v>0.80469999999999997</v>
      </c>
      <c r="W60">
        <v>4</v>
      </c>
      <c r="X60">
        <v>2.5</v>
      </c>
      <c r="Y60">
        <v>176</v>
      </c>
      <c r="Z60">
        <v>0</v>
      </c>
      <c r="AA60">
        <v>42.5</v>
      </c>
    </row>
    <row r="61" spans="3:27">
      <c r="C61">
        <v>12015344</v>
      </c>
      <c r="D61" t="s">
        <v>81</v>
      </c>
      <c r="E61" t="s">
        <v>174</v>
      </c>
      <c r="F61" t="s">
        <v>83</v>
      </c>
      <c r="G61">
        <v>214.5</v>
      </c>
      <c r="H61" s="20">
        <v>0</v>
      </c>
      <c r="I61" s="25">
        <v>1</v>
      </c>
      <c r="J61" s="49">
        <v>1.8928</v>
      </c>
      <c r="K61">
        <v>26</v>
      </c>
      <c r="L61" s="20">
        <v>1</v>
      </c>
      <c r="M61">
        <v>0</v>
      </c>
      <c r="N61" s="20">
        <v>0</v>
      </c>
      <c r="O61" s="60">
        <v>18</v>
      </c>
      <c r="P61" s="20">
        <v>0.40910000000000002</v>
      </c>
      <c r="Q61" s="21">
        <v>0.45624999999999999</v>
      </c>
      <c r="R61" s="21">
        <v>0.45694444444444443</v>
      </c>
      <c r="S61" s="21">
        <v>0.56666666666666665</v>
      </c>
      <c r="T61" s="21">
        <v>0.5756944444444444</v>
      </c>
      <c r="U61" s="50">
        <v>36.82</v>
      </c>
      <c r="V61" s="20">
        <v>1</v>
      </c>
      <c r="W61">
        <v>1</v>
      </c>
      <c r="X61">
        <v>0</v>
      </c>
      <c r="Y61">
        <v>145.5</v>
      </c>
      <c r="Z61">
        <v>137</v>
      </c>
      <c r="AA61">
        <v>8.5</v>
      </c>
    </row>
    <row r="62" spans="3:27">
      <c r="C62">
        <v>10450811</v>
      </c>
      <c r="D62" t="s">
        <v>81</v>
      </c>
      <c r="E62" t="s">
        <v>145</v>
      </c>
      <c r="F62" t="s">
        <v>83</v>
      </c>
      <c r="G62">
        <v>2.2400000000000002</v>
      </c>
      <c r="H62" s="20">
        <v>0.86329999999999996</v>
      </c>
      <c r="I62" s="25">
        <v>169.17</v>
      </c>
      <c r="J62" s="49">
        <v>0.79610000000000003</v>
      </c>
      <c r="K62">
        <v>42</v>
      </c>
      <c r="L62" s="20">
        <v>0.91300000000000003</v>
      </c>
      <c r="M62">
        <v>4</v>
      </c>
      <c r="N62" s="20">
        <v>8.6999999999999994E-2</v>
      </c>
      <c r="O62" s="60">
        <v>7</v>
      </c>
      <c r="P62" s="20">
        <v>0.1429</v>
      </c>
      <c r="Q62" s="21">
        <v>0.3840277777777778</v>
      </c>
      <c r="R62" s="21">
        <v>0.51388888888888895</v>
      </c>
      <c r="S62" s="21">
        <v>0.58194444444444449</v>
      </c>
      <c r="T62" s="21">
        <v>0.66805555555555562</v>
      </c>
      <c r="U62" s="50">
        <v>130.13</v>
      </c>
      <c r="V62" s="20">
        <v>0.76919999999999999</v>
      </c>
      <c r="W62">
        <v>21.5</v>
      </c>
      <c r="X62">
        <v>6</v>
      </c>
      <c r="Y62">
        <v>178</v>
      </c>
      <c r="Z62">
        <v>7.33</v>
      </c>
      <c r="AA62">
        <v>17</v>
      </c>
    </row>
    <row r="63" spans="3:27">
      <c r="C63">
        <v>12013938</v>
      </c>
      <c r="D63" t="s">
        <v>81</v>
      </c>
      <c r="E63" t="s">
        <v>146</v>
      </c>
      <c r="F63" t="s">
        <v>92</v>
      </c>
      <c r="G63">
        <v>2.66</v>
      </c>
      <c r="H63" s="20">
        <v>0.89880000000000004</v>
      </c>
      <c r="I63" s="25">
        <v>155</v>
      </c>
      <c r="J63" s="49">
        <v>0.86129999999999995</v>
      </c>
      <c r="K63">
        <v>50</v>
      </c>
      <c r="L63" s="20">
        <v>1</v>
      </c>
      <c r="M63">
        <v>0</v>
      </c>
      <c r="N63" s="20">
        <v>0</v>
      </c>
      <c r="O63" s="60">
        <v>12</v>
      </c>
      <c r="P63" s="20">
        <v>0.19350000000000001</v>
      </c>
      <c r="Q63" s="21">
        <v>0.40833333333333338</v>
      </c>
      <c r="R63" s="21">
        <v>0.4548611111111111</v>
      </c>
      <c r="S63" s="21">
        <v>0.5493055555555556</v>
      </c>
      <c r="T63" s="21">
        <v>0.54999999999999993</v>
      </c>
      <c r="U63" s="50">
        <v>84.1</v>
      </c>
      <c r="V63" s="20">
        <v>0.54259999999999997</v>
      </c>
      <c r="W63">
        <v>11</v>
      </c>
      <c r="X63">
        <v>2.5</v>
      </c>
      <c r="Y63">
        <v>163</v>
      </c>
      <c r="Z63">
        <v>8</v>
      </c>
      <c r="AA63">
        <v>8.5</v>
      </c>
    </row>
    <row r="64" spans="3:27">
      <c r="C64">
        <v>12008362</v>
      </c>
      <c r="D64" t="s">
        <v>81</v>
      </c>
      <c r="E64" t="s">
        <v>147</v>
      </c>
      <c r="F64" t="s">
        <v>83</v>
      </c>
      <c r="G64">
        <v>2.0099999999999998</v>
      </c>
      <c r="H64" s="20">
        <v>0.99390000000000001</v>
      </c>
      <c r="I64" s="25">
        <v>209</v>
      </c>
      <c r="J64" s="49">
        <v>0.89590000000000003</v>
      </c>
      <c r="K64">
        <v>49</v>
      </c>
      <c r="L64" s="20">
        <v>0.96079999999999999</v>
      </c>
      <c r="M64">
        <v>2</v>
      </c>
      <c r="N64" s="20">
        <v>3.9199999999999999E-2</v>
      </c>
      <c r="O64" s="60">
        <v>8</v>
      </c>
      <c r="P64" s="20">
        <v>0.1404</v>
      </c>
      <c r="Q64" s="21">
        <v>0.42569444444444443</v>
      </c>
      <c r="R64" s="21">
        <v>0.48749999999999999</v>
      </c>
      <c r="S64" s="21">
        <v>0.62291666666666667</v>
      </c>
      <c r="T64" s="21">
        <v>0.69236111111111109</v>
      </c>
      <c r="U64" s="50">
        <v>155.97</v>
      </c>
      <c r="V64" s="20">
        <v>0.74629999999999996</v>
      </c>
      <c r="W64">
        <v>57.5</v>
      </c>
      <c r="X64">
        <v>11.5</v>
      </c>
      <c r="Y64">
        <v>164</v>
      </c>
      <c r="Z64">
        <v>1</v>
      </c>
      <c r="AA64">
        <v>0</v>
      </c>
    </row>
    <row r="65" spans="3:27">
      <c r="C65">
        <v>10452159</v>
      </c>
      <c r="D65" t="s">
        <v>81</v>
      </c>
      <c r="E65" t="s">
        <v>148</v>
      </c>
      <c r="F65" t="s">
        <v>104</v>
      </c>
      <c r="G65">
        <v>3.32</v>
      </c>
      <c r="H65" s="20">
        <v>0.91759999999999997</v>
      </c>
      <c r="I65" s="25">
        <v>173.75</v>
      </c>
      <c r="J65" s="49">
        <v>0.87829999999999997</v>
      </c>
      <c r="K65">
        <v>69</v>
      </c>
      <c r="L65" s="20">
        <v>0.98570000000000002</v>
      </c>
      <c r="M65">
        <v>1</v>
      </c>
      <c r="N65" s="20">
        <v>1.43E-2</v>
      </c>
      <c r="O65" s="60">
        <v>9</v>
      </c>
      <c r="P65" s="20">
        <v>0.1154</v>
      </c>
      <c r="Q65" s="21">
        <v>0.40347222222222223</v>
      </c>
      <c r="R65" s="21">
        <v>0.44166666666666665</v>
      </c>
      <c r="S65" s="21">
        <v>0.63541666666666663</v>
      </c>
      <c r="T65" s="21">
        <v>0.65763888888888888</v>
      </c>
      <c r="U65" s="50">
        <v>134.04</v>
      </c>
      <c r="V65" s="20">
        <v>0.77139999999999997</v>
      </c>
      <c r="W65">
        <v>16</v>
      </c>
      <c r="X65">
        <v>3.75</v>
      </c>
      <c r="Y65">
        <v>176</v>
      </c>
      <c r="Z65">
        <v>6</v>
      </c>
      <c r="AA65">
        <v>8.5</v>
      </c>
    </row>
    <row r="66" spans="3:27">
      <c r="C66">
        <v>12000840</v>
      </c>
      <c r="D66" t="s">
        <v>81</v>
      </c>
      <c r="E66" t="s">
        <v>149</v>
      </c>
      <c r="F66" t="s">
        <v>83</v>
      </c>
      <c r="G66">
        <v>3.77</v>
      </c>
      <c r="H66" s="20">
        <v>0.96740000000000004</v>
      </c>
      <c r="I66" s="25">
        <v>184</v>
      </c>
      <c r="J66" s="49">
        <v>0.96199999999999997</v>
      </c>
      <c r="K66">
        <v>84</v>
      </c>
      <c r="L66" s="20">
        <v>1</v>
      </c>
      <c r="M66">
        <v>0</v>
      </c>
      <c r="N66" s="20">
        <v>0</v>
      </c>
      <c r="O66" s="60">
        <v>9</v>
      </c>
      <c r="P66" s="20">
        <v>9.6799999999999997E-2</v>
      </c>
      <c r="Q66" s="21">
        <v>0.44027777777777777</v>
      </c>
      <c r="R66" s="21">
        <v>0.50277777777777777</v>
      </c>
      <c r="S66" s="21">
        <v>0.65694444444444444</v>
      </c>
      <c r="T66" s="21">
        <v>0.72083333333333333</v>
      </c>
      <c r="U66" s="50">
        <v>136.77000000000001</v>
      </c>
      <c r="V66" s="20">
        <v>0.74329999999999996</v>
      </c>
      <c r="W66">
        <v>38.5</v>
      </c>
      <c r="X66">
        <v>3</v>
      </c>
      <c r="Y66">
        <v>153.5</v>
      </c>
      <c r="Z66">
        <v>5</v>
      </c>
      <c r="AA66">
        <v>0</v>
      </c>
    </row>
    <row r="67" spans="3:27">
      <c r="C67">
        <v>10494799</v>
      </c>
      <c r="D67" t="s">
        <v>81</v>
      </c>
      <c r="E67" t="s">
        <v>150</v>
      </c>
      <c r="F67" t="s">
        <v>104</v>
      </c>
      <c r="G67">
        <v>3.02</v>
      </c>
      <c r="H67" s="20">
        <v>0.84440000000000004</v>
      </c>
      <c r="I67" s="25">
        <v>150.25</v>
      </c>
      <c r="J67" s="49">
        <v>1.1091</v>
      </c>
      <c r="K67">
        <v>55</v>
      </c>
      <c r="L67" s="20">
        <v>1</v>
      </c>
      <c r="M67">
        <v>0</v>
      </c>
      <c r="N67" s="20">
        <v>0</v>
      </c>
      <c r="O67" s="60">
        <v>7</v>
      </c>
      <c r="P67" s="20">
        <v>0.1129</v>
      </c>
      <c r="Q67" s="21">
        <v>0.54583333333333328</v>
      </c>
      <c r="R67" s="21">
        <v>0.58402777777777781</v>
      </c>
      <c r="S67" s="21">
        <v>0.52500000000000002</v>
      </c>
      <c r="T67" s="21">
        <v>0.68333333333333324</v>
      </c>
      <c r="U67" s="50">
        <v>117.39</v>
      </c>
      <c r="V67" s="20">
        <v>0.78129999999999999</v>
      </c>
      <c r="W67">
        <v>41.75</v>
      </c>
      <c r="X67">
        <v>0</v>
      </c>
      <c r="Y67">
        <v>128.5</v>
      </c>
      <c r="Z67">
        <v>11.5</v>
      </c>
      <c r="AA67">
        <v>8.5</v>
      </c>
    </row>
    <row r="68" spans="3:27">
      <c r="C68">
        <v>10475709</v>
      </c>
      <c r="D68" t="s">
        <v>81</v>
      </c>
      <c r="E68" t="s">
        <v>151</v>
      </c>
      <c r="F68" t="s">
        <v>104</v>
      </c>
      <c r="G68">
        <v>3.33</v>
      </c>
      <c r="H68" s="20">
        <v>0.80500000000000005</v>
      </c>
      <c r="I68" s="25">
        <v>195.75</v>
      </c>
      <c r="J68" s="49">
        <v>1.0952</v>
      </c>
      <c r="K68">
        <v>75</v>
      </c>
      <c r="L68" s="20">
        <v>0.94940000000000002</v>
      </c>
      <c r="M68">
        <v>4</v>
      </c>
      <c r="N68" s="20">
        <v>5.0599999999999999E-2</v>
      </c>
      <c r="O68" s="60">
        <v>11</v>
      </c>
      <c r="P68" s="20">
        <v>0.12790000000000001</v>
      </c>
      <c r="Q68" s="21">
        <v>0.4069444444444445</v>
      </c>
      <c r="R68" s="21">
        <v>0.53333333333333333</v>
      </c>
      <c r="S68" s="21">
        <v>0.58472222222222225</v>
      </c>
      <c r="T68" s="21">
        <v>0.75416666666666676</v>
      </c>
      <c r="U68" s="50">
        <v>139.68</v>
      </c>
      <c r="V68" s="20">
        <v>0.71360000000000001</v>
      </c>
      <c r="W68">
        <v>56.75</v>
      </c>
      <c r="X68">
        <v>5.5</v>
      </c>
      <c r="Y68">
        <v>179.5</v>
      </c>
      <c r="Z68">
        <v>18</v>
      </c>
      <c r="AA68">
        <v>17</v>
      </c>
    </row>
    <row r="69" spans="3:27">
      <c r="C69">
        <v>12002018</v>
      </c>
      <c r="D69" t="s">
        <v>81</v>
      </c>
      <c r="E69" t="s">
        <v>153</v>
      </c>
      <c r="F69" t="s">
        <v>92</v>
      </c>
      <c r="G69">
        <v>2.2000000000000002</v>
      </c>
      <c r="H69" s="20">
        <v>0.88160000000000005</v>
      </c>
      <c r="I69" s="25">
        <v>131.25</v>
      </c>
      <c r="J69" s="49">
        <v>0.58560000000000001</v>
      </c>
      <c r="K69">
        <v>35</v>
      </c>
      <c r="L69" s="20">
        <v>1</v>
      </c>
      <c r="M69">
        <v>0</v>
      </c>
      <c r="N69" s="20">
        <v>0</v>
      </c>
      <c r="O69" s="60">
        <v>5</v>
      </c>
      <c r="P69" s="20">
        <v>0.125</v>
      </c>
      <c r="Q69" s="21">
        <v>0.47916666666666669</v>
      </c>
      <c r="R69" s="21">
        <v>0.48402777777777778</v>
      </c>
      <c r="S69" s="21">
        <v>0.62638888888888888</v>
      </c>
      <c r="T69" s="21">
        <v>0.62638888888888888</v>
      </c>
      <c r="U69" s="50">
        <v>100.3</v>
      </c>
      <c r="V69" s="20">
        <v>0.76419999999999999</v>
      </c>
      <c r="W69">
        <v>0</v>
      </c>
      <c r="X69">
        <v>2.75</v>
      </c>
      <c r="Y69">
        <v>152</v>
      </c>
      <c r="Z69">
        <v>9.5</v>
      </c>
      <c r="AA69">
        <v>8.5</v>
      </c>
    </row>
    <row r="70" spans="3:27">
      <c r="C70">
        <v>10438407</v>
      </c>
      <c r="D70" t="s">
        <v>81</v>
      </c>
      <c r="E70" t="s">
        <v>154</v>
      </c>
      <c r="F70" t="s">
        <v>89</v>
      </c>
      <c r="G70">
        <v>4.01</v>
      </c>
      <c r="H70" s="20">
        <v>0.79200000000000004</v>
      </c>
      <c r="I70" s="25">
        <v>129.5</v>
      </c>
      <c r="J70" s="49">
        <v>1.0416000000000001</v>
      </c>
      <c r="K70">
        <v>60</v>
      </c>
      <c r="L70" s="20">
        <v>0.95240000000000002</v>
      </c>
      <c r="M70">
        <v>3</v>
      </c>
      <c r="N70" s="20">
        <v>4.7600000000000003E-2</v>
      </c>
      <c r="O70" s="60">
        <v>9</v>
      </c>
      <c r="P70" s="20">
        <v>0.13039999999999999</v>
      </c>
      <c r="Q70" s="21">
        <v>0.44722222222222219</v>
      </c>
      <c r="R70" s="21">
        <v>0.46666666666666662</v>
      </c>
      <c r="S70" s="21">
        <v>0.61805555555555558</v>
      </c>
      <c r="T70" s="21">
        <v>0.65486111111111112</v>
      </c>
      <c r="U70" s="50">
        <v>107.68</v>
      </c>
      <c r="V70" s="20">
        <v>0.83150000000000002</v>
      </c>
      <c r="W70">
        <v>27.25</v>
      </c>
      <c r="X70">
        <v>6.25</v>
      </c>
      <c r="Y70">
        <v>137</v>
      </c>
      <c r="Z70">
        <v>20</v>
      </c>
      <c r="AA70">
        <v>8.5</v>
      </c>
    </row>
    <row r="71" spans="3:27">
      <c r="C71">
        <v>10430997</v>
      </c>
      <c r="D71" t="s">
        <v>81</v>
      </c>
      <c r="E71" t="s">
        <v>155</v>
      </c>
      <c r="F71" t="s">
        <v>83</v>
      </c>
      <c r="G71">
        <v>2.3199999999999998</v>
      </c>
      <c r="H71" s="20">
        <v>0.62770000000000004</v>
      </c>
      <c r="I71" s="25">
        <v>131.5</v>
      </c>
      <c r="J71" s="49">
        <v>0.99270000000000003</v>
      </c>
      <c r="K71">
        <v>34</v>
      </c>
      <c r="L71" s="20">
        <v>0.91890000000000005</v>
      </c>
      <c r="M71">
        <v>3</v>
      </c>
      <c r="N71" s="20">
        <v>8.1100000000000005E-2</v>
      </c>
      <c r="O71" s="60">
        <v>9</v>
      </c>
      <c r="P71" s="20">
        <v>0.20930000000000001</v>
      </c>
      <c r="Q71" s="21">
        <v>0.55486111111111114</v>
      </c>
      <c r="R71" s="21">
        <v>0.59236111111111112</v>
      </c>
      <c r="S71" s="21">
        <v>0.60416666666666663</v>
      </c>
      <c r="T71" s="21">
        <v>0.68472222222222223</v>
      </c>
      <c r="U71" s="50">
        <v>91.44</v>
      </c>
      <c r="V71" s="20">
        <v>0.69540000000000002</v>
      </c>
      <c r="W71">
        <v>32</v>
      </c>
      <c r="X71">
        <v>2.5</v>
      </c>
      <c r="Y71">
        <v>162.5</v>
      </c>
      <c r="Z71">
        <v>1</v>
      </c>
      <c r="AA71">
        <v>59.5</v>
      </c>
    </row>
    <row r="72" spans="3:27">
      <c r="C72">
        <v>12007240</v>
      </c>
      <c r="D72" t="s">
        <v>81</v>
      </c>
      <c r="E72" t="s">
        <v>156</v>
      </c>
      <c r="F72" t="s">
        <v>92</v>
      </c>
      <c r="G72">
        <v>2.59</v>
      </c>
      <c r="H72" s="20">
        <v>0.8841</v>
      </c>
      <c r="I72" s="25">
        <v>159.25</v>
      </c>
      <c r="J72" s="49">
        <v>1.1012</v>
      </c>
      <c r="K72">
        <v>44</v>
      </c>
      <c r="L72" s="20">
        <v>0.88</v>
      </c>
      <c r="M72">
        <v>6</v>
      </c>
      <c r="N72" s="20">
        <v>0.12</v>
      </c>
      <c r="O72" s="60">
        <v>8</v>
      </c>
      <c r="P72" s="20">
        <v>0.15379999999999999</v>
      </c>
      <c r="Q72" s="21">
        <v>0.43611111111111112</v>
      </c>
      <c r="R72" s="21">
        <v>0.62361111111111112</v>
      </c>
      <c r="S72" s="21">
        <v>0.57708333333333328</v>
      </c>
      <c r="T72" s="21">
        <v>0.74513888888888891</v>
      </c>
      <c r="U72" s="50">
        <v>92.13</v>
      </c>
      <c r="V72" s="20">
        <v>0.57850000000000001</v>
      </c>
      <c r="W72">
        <v>48</v>
      </c>
      <c r="X72">
        <v>10.75</v>
      </c>
      <c r="Y72">
        <v>138</v>
      </c>
      <c r="Z72">
        <v>2.5</v>
      </c>
      <c r="AA72">
        <v>13.5</v>
      </c>
    </row>
  </sheetData>
  <phoneticPr fontId="21" type="noConversion"/>
  <conditionalFormatting sqref="E74:E1048576">
    <cfRule type="colorScale" priority="130">
      <colorScale>
        <cfvo type="min"/>
        <cfvo type="percentile" val="50"/>
        <cfvo type="max"/>
        <color rgb="FFF8696B"/>
        <color rgb="FFFCFCFF"/>
        <color rgb="FF63BE7B"/>
      </colorScale>
    </cfRule>
  </conditionalFormatting>
  <conditionalFormatting sqref="F3:F72">
    <cfRule type="colorScale" priority="168">
      <colorScale>
        <cfvo type="min"/>
        <cfvo type="percentile" val="50"/>
        <cfvo type="max"/>
        <color rgb="FFF8696B"/>
        <color rgb="FFFCFCFF"/>
        <color rgb="FF63BE7B"/>
      </colorScale>
    </cfRule>
  </conditionalFormatting>
  <conditionalFormatting sqref="F70">
    <cfRule type="colorScale" priority="36">
      <colorScale>
        <cfvo type="min"/>
        <cfvo type="percentile" val="50"/>
        <cfvo type="max"/>
        <color rgb="FFF8696B"/>
        <color rgb="FFFCFCFF"/>
        <color rgb="FF63BE7B"/>
      </colorScale>
    </cfRule>
  </conditionalFormatting>
  <conditionalFormatting sqref="F71:F72 Z70:Z72">
    <cfRule type="colorScale" priority="169">
      <colorScale>
        <cfvo type="min"/>
        <cfvo type="percentile" val="50"/>
        <cfvo type="max"/>
        <color rgb="FFF8696B"/>
        <color rgb="FFFCFCFF"/>
        <color rgb="FF63BE7B"/>
      </colorScale>
    </cfRule>
  </conditionalFormatting>
  <conditionalFormatting sqref="F74:F1048576">
    <cfRule type="colorScale" priority="129">
      <colorScale>
        <cfvo type="min"/>
        <cfvo type="percentile" val="50"/>
        <cfvo type="max"/>
        <color rgb="FFF8696B"/>
        <color rgb="FFFCFCFF"/>
        <color rgb="FF63BE7B"/>
      </colorScale>
    </cfRule>
  </conditionalFormatting>
  <conditionalFormatting sqref="G3:G72">
    <cfRule type="colorScale" priority="171">
      <colorScale>
        <cfvo type="min"/>
        <cfvo type="percentile" val="50"/>
        <cfvo type="max"/>
        <color rgb="FFF8696B"/>
        <color rgb="FFFCFCFF"/>
        <color rgb="FF63BE7B"/>
      </colorScale>
    </cfRule>
  </conditionalFormatting>
  <conditionalFormatting sqref="G70:G72">
    <cfRule type="colorScale" priority="172">
      <colorScale>
        <cfvo type="min"/>
        <cfvo type="percentile" val="50"/>
        <cfvo type="max"/>
        <color rgb="FFF8696B"/>
        <color rgb="FFFCFCFF"/>
        <color rgb="FF63BE7B"/>
      </colorScale>
    </cfRule>
  </conditionalFormatting>
  <conditionalFormatting sqref="G74:G1048576">
    <cfRule type="colorScale" priority="128">
      <colorScale>
        <cfvo type="min"/>
        <cfvo type="percentile" val="50"/>
        <cfvo type="max"/>
        <color rgb="FFF8696B"/>
        <color rgb="FFFCFCFF"/>
        <color rgb="FF63BE7B"/>
      </colorScale>
    </cfRule>
  </conditionalFormatting>
  <conditionalFormatting sqref="H4:H72">
    <cfRule type="colorScale" priority="173">
      <colorScale>
        <cfvo type="min"/>
        <cfvo type="percentile" val="50"/>
        <cfvo type="max"/>
        <color rgb="FFF8696B"/>
        <color rgb="FFFCFCFF"/>
        <color rgb="FF63BE7B"/>
      </colorScale>
    </cfRule>
  </conditionalFormatting>
  <conditionalFormatting sqref="H74:H1048576">
    <cfRule type="colorScale" priority="127">
      <colorScale>
        <cfvo type="min"/>
        <cfvo type="percentile" val="50"/>
        <cfvo type="max"/>
        <color rgb="FFF8696B"/>
        <color rgb="FFFCFCFF"/>
        <color rgb="FF63BE7B"/>
      </colorScale>
    </cfRule>
  </conditionalFormatting>
  <conditionalFormatting sqref="I70:I72">
    <cfRule type="colorScale" priority="174">
      <colorScale>
        <cfvo type="min"/>
        <cfvo type="percentile" val="50"/>
        <cfvo type="max"/>
        <color rgb="FFF8696B"/>
        <color rgb="FFFCFCFF"/>
        <color rgb="FF63BE7B"/>
      </colorScale>
    </cfRule>
  </conditionalFormatting>
  <conditionalFormatting sqref="I74:I1048576">
    <cfRule type="colorScale" priority="126">
      <colorScale>
        <cfvo type="min"/>
        <cfvo type="percentile" val="50"/>
        <cfvo type="max"/>
        <color rgb="FFF8696B"/>
        <color rgb="FFFCFCFF"/>
        <color rgb="FF63BE7B"/>
      </colorScale>
    </cfRule>
  </conditionalFormatting>
  <conditionalFormatting sqref="I3:J72">
    <cfRule type="colorScale" priority="175">
      <colorScale>
        <cfvo type="min"/>
        <cfvo type="percentile" val="50"/>
        <cfvo type="max"/>
        <color rgb="FFF8696B"/>
        <color rgb="FFFCFCFF"/>
        <color rgb="FF63BE7B"/>
      </colorScale>
    </cfRule>
  </conditionalFormatting>
  <conditionalFormatting sqref="J3:J72">
    <cfRule type="colorScale" priority="176">
      <colorScale>
        <cfvo type="min"/>
        <cfvo type="percentile" val="50"/>
        <cfvo type="max"/>
        <color rgb="FFF8696B"/>
        <color rgb="FFFCFCFF"/>
        <color rgb="FF63BE7B"/>
      </colorScale>
    </cfRule>
  </conditionalFormatting>
  <conditionalFormatting sqref="J70:J72">
    <cfRule type="colorScale" priority="177">
      <colorScale>
        <cfvo type="min"/>
        <cfvo type="percentile" val="50"/>
        <cfvo type="max"/>
        <color rgb="FFF8696B"/>
        <color rgb="FFFCFCFF"/>
        <color rgb="FF63BE7B"/>
      </colorScale>
    </cfRule>
  </conditionalFormatting>
  <conditionalFormatting sqref="J74:J1048576">
    <cfRule type="colorScale" priority="125">
      <colorScale>
        <cfvo type="min"/>
        <cfvo type="percentile" val="50"/>
        <cfvo type="max"/>
        <color rgb="FF63BE7B"/>
        <color rgb="FFFCFCFF"/>
        <color rgb="FFF8696B"/>
      </colorScale>
    </cfRule>
  </conditionalFormatting>
  <conditionalFormatting sqref="K3:K72">
    <cfRule type="colorScale" priority="178">
      <colorScale>
        <cfvo type="min"/>
        <cfvo type="percentile" val="50"/>
        <cfvo type="max"/>
        <color rgb="FF63BE7B"/>
        <color rgb="FFFCFCFF"/>
        <color rgb="FFF8696B"/>
      </colorScale>
    </cfRule>
  </conditionalFormatting>
  <conditionalFormatting sqref="K4:K72">
    <cfRule type="colorScale" priority="179">
      <colorScale>
        <cfvo type="min"/>
        <cfvo type="percentile" val="50"/>
        <cfvo type="max"/>
        <color rgb="FFF8696B"/>
        <color rgb="FFFCFCFF"/>
        <color rgb="FF63BE7B"/>
      </colorScale>
    </cfRule>
  </conditionalFormatting>
  <conditionalFormatting sqref="K70:K72">
    <cfRule type="colorScale" priority="180">
      <colorScale>
        <cfvo type="min"/>
        <cfvo type="percentile" val="50"/>
        <cfvo type="max"/>
        <color rgb="FFF8696B"/>
        <color rgb="FFFCFCFF"/>
        <color rgb="FF63BE7B"/>
      </colorScale>
    </cfRule>
  </conditionalFormatting>
  <conditionalFormatting sqref="K73:K1048576 K1:K2">
    <cfRule type="colorScale" priority="78">
      <colorScale>
        <cfvo type="min"/>
        <cfvo type="percentile" val="50"/>
        <cfvo type="max"/>
        <color rgb="FFF8696B"/>
        <color rgb="FFFCFCFF"/>
        <color rgb="FF63BE7B"/>
      </colorScale>
    </cfRule>
  </conditionalFormatting>
  <conditionalFormatting sqref="K74:K1048576">
    <cfRule type="colorScale" priority="124">
      <colorScale>
        <cfvo type="min"/>
        <cfvo type="percentile" val="50"/>
        <cfvo type="max"/>
        <color rgb="FFF8696B"/>
        <color rgb="FFFCFCFF"/>
        <color rgb="FF63BE7B"/>
      </colorScale>
    </cfRule>
  </conditionalFormatting>
  <conditionalFormatting sqref="L3:L72">
    <cfRule type="colorScale" priority="181">
      <colorScale>
        <cfvo type="min"/>
        <cfvo type="percentile" val="50"/>
        <cfvo type="max"/>
        <color rgb="FFF8696B"/>
        <color rgb="FFFCFCFF"/>
        <color rgb="FF63BE7B"/>
      </colorScale>
    </cfRule>
  </conditionalFormatting>
  <conditionalFormatting sqref="L70:L72">
    <cfRule type="colorScale" priority="182">
      <colorScale>
        <cfvo type="min"/>
        <cfvo type="percentile" val="50"/>
        <cfvo type="max"/>
        <color rgb="FFF8696B"/>
        <color rgb="FFFCFCFF"/>
        <color rgb="FF63BE7B"/>
      </colorScale>
    </cfRule>
  </conditionalFormatting>
  <conditionalFormatting sqref="M3:M72">
    <cfRule type="colorScale" priority="183">
      <colorScale>
        <cfvo type="min"/>
        <cfvo type="percentile" val="50"/>
        <cfvo type="max"/>
        <color rgb="FFF8696B"/>
        <color rgb="FFFCFCFF"/>
        <color rgb="FF63BE7B"/>
      </colorScale>
    </cfRule>
  </conditionalFormatting>
  <conditionalFormatting sqref="M4:M72">
    <cfRule type="colorScale" priority="184">
      <colorScale>
        <cfvo type="min"/>
        <cfvo type="percentile" val="50"/>
        <cfvo type="max"/>
        <color rgb="FF63BE7B"/>
        <color rgb="FFFCFCFF"/>
        <color rgb="FFF8696B"/>
      </colorScale>
    </cfRule>
  </conditionalFormatting>
  <conditionalFormatting sqref="M73:M1048576 M1:M2">
    <cfRule type="colorScale" priority="77">
      <colorScale>
        <cfvo type="min"/>
        <cfvo type="percentile" val="50"/>
        <cfvo type="max"/>
        <color rgb="FF63BE7B"/>
        <color rgb="FFFCFCFF"/>
        <color rgb="FFF8696B"/>
      </colorScale>
    </cfRule>
  </conditionalFormatting>
  <conditionalFormatting sqref="N3:N72">
    <cfRule type="colorScale" priority="185">
      <colorScale>
        <cfvo type="min"/>
        <cfvo type="percentile" val="50"/>
        <cfvo type="max"/>
        <color rgb="FF63BE7B"/>
        <color rgb="FFFCFCFF"/>
        <color rgb="FFF8696B"/>
      </colorScale>
    </cfRule>
  </conditionalFormatting>
  <conditionalFormatting sqref="N70:N72">
    <cfRule type="colorScale" priority="186">
      <colorScale>
        <cfvo type="min"/>
        <cfvo type="percentile" val="50"/>
        <cfvo type="max"/>
        <color rgb="FF63BE7B"/>
        <color rgb="FFFCFCFF"/>
        <color rgb="FFF8696B"/>
      </colorScale>
    </cfRule>
  </conditionalFormatting>
  <conditionalFormatting sqref="O3:O72">
    <cfRule type="colorScale" priority="187">
      <colorScale>
        <cfvo type="min"/>
        <cfvo type="percentile" val="50"/>
        <cfvo type="max"/>
        <color rgb="FFF8696B"/>
        <color rgb="FFFCFCFF"/>
        <color rgb="FF63BE7B"/>
      </colorScale>
    </cfRule>
  </conditionalFormatting>
  <conditionalFormatting sqref="O4:O72">
    <cfRule type="colorScale" priority="188">
      <colorScale>
        <cfvo type="min"/>
        <cfvo type="percentile" val="50"/>
        <cfvo type="max"/>
        <color rgb="FF63BE7B"/>
        <color rgb="FFFCFCFF"/>
        <color rgb="FFF8696B"/>
      </colorScale>
    </cfRule>
  </conditionalFormatting>
  <conditionalFormatting sqref="O70:O72">
    <cfRule type="colorScale" priority="189">
      <colorScale>
        <cfvo type="min"/>
        <cfvo type="percentile" val="50"/>
        <cfvo type="max"/>
        <color rgb="FF63BE7B"/>
        <color rgb="FFFCFCFF"/>
        <color rgb="FFF8696B"/>
      </colorScale>
    </cfRule>
  </conditionalFormatting>
  <conditionalFormatting sqref="P4:P72">
    <cfRule type="colorScale" priority="190">
      <colorScale>
        <cfvo type="min"/>
        <cfvo type="percentile" val="50"/>
        <cfvo type="max"/>
        <color rgb="FF63BE7B"/>
        <color rgb="FFFCFCFF"/>
        <color rgb="FFF8696B"/>
      </colorScale>
    </cfRule>
  </conditionalFormatting>
  <conditionalFormatting sqref="Q4:Q72">
    <cfRule type="colorScale" priority="191">
      <colorScale>
        <cfvo type="min"/>
        <cfvo type="percentile" val="50"/>
        <cfvo type="max"/>
        <color rgb="FF63BE7B"/>
        <color rgb="FFFCFCFF"/>
        <color rgb="FFF8696B"/>
      </colorScale>
    </cfRule>
  </conditionalFormatting>
  <conditionalFormatting sqref="Q74:Q1048576">
    <cfRule type="colorScale" priority="123">
      <colorScale>
        <cfvo type="min"/>
        <cfvo type="percentile" val="50"/>
        <cfvo type="max"/>
        <color rgb="FFF8696B"/>
        <color rgb="FFFCFCFF"/>
        <color rgb="FF63BE7B"/>
      </colorScale>
    </cfRule>
  </conditionalFormatting>
  <conditionalFormatting sqref="R4:R72">
    <cfRule type="colorScale" priority="192">
      <colorScale>
        <cfvo type="min"/>
        <cfvo type="percentile" val="50"/>
        <cfvo type="max"/>
        <color rgb="FF63BE7B"/>
        <color rgb="FFFCFCFF"/>
        <color rgb="FFF8696B"/>
      </colorScale>
    </cfRule>
  </conditionalFormatting>
  <conditionalFormatting sqref="R74:R1048576">
    <cfRule type="colorScale" priority="122">
      <colorScale>
        <cfvo type="min"/>
        <cfvo type="percentile" val="50"/>
        <cfvo type="max"/>
        <color rgb="FFF8696B"/>
        <color rgb="FFFCFCFF"/>
        <color rgb="FF63BE7B"/>
      </colorScale>
    </cfRule>
  </conditionalFormatting>
  <conditionalFormatting sqref="S4:S72">
    <cfRule type="colorScale" priority="193">
      <colorScale>
        <cfvo type="min"/>
        <cfvo type="percentile" val="50"/>
        <cfvo type="max"/>
        <color rgb="FF63BE7B"/>
        <color rgb="FFFCFCFF"/>
        <color rgb="FFF8696B"/>
      </colorScale>
    </cfRule>
  </conditionalFormatting>
  <conditionalFormatting sqref="S74:S1048576">
    <cfRule type="colorScale" priority="120">
      <colorScale>
        <cfvo type="min"/>
        <cfvo type="max"/>
        <color rgb="FFFCFCFF"/>
        <color rgb="FF63BE7B"/>
      </colorScale>
    </cfRule>
  </conditionalFormatting>
  <conditionalFormatting sqref="T4:T72">
    <cfRule type="colorScale" priority="194">
      <colorScale>
        <cfvo type="min"/>
        <cfvo type="percentile" val="50"/>
        <cfvo type="max"/>
        <color rgb="FFF8696B"/>
        <color rgb="FFFCFCFF"/>
        <color rgb="FF63BE7B"/>
      </colorScale>
    </cfRule>
  </conditionalFormatting>
  <conditionalFormatting sqref="T74:T1048576">
    <cfRule type="colorScale" priority="119">
      <colorScale>
        <cfvo type="min"/>
        <cfvo type="percentile" val="50"/>
        <cfvo type="max"/>
        <color rgb="FFF8696B"/>
        <color rgb="FFFCFCFF"/>
        <color rgb="FF63BE7B"/>
      </colorScale>
    </cfRule>
  </conditionalFormatting>
  <conditionalFormatting sqref="U3:U72">
    <cfRule type="colorScale" priority="195">
      <colorScale>
        <cfvo type="min"/>
        <cfvo type="percentile" val="50"/>
        <cfvo type="max"/>
        <color rgb="FFF8696B"/>
        <color rgb="FFFCFCFF"/>
        <color rgb="FF63BE7B"/>
      </colorScale>
    </cfRule>
  </conditionalFormatting>
  <conditionalFormatting sqref="U70:U72">
    <cfRule type="colorScale" priority="196">
      <colorScale>
        <cfvo type="min"/>
        <cfvo type="percentile" val="50"/>
        <cfvo type="max"/>
        <color rgb="FFF8696B"/>
        <color rgb="FFFCFCFF"/>
        <color rgb="FF63BE7B"/>
      </colorScale>
    </cfRule>
  </conditionalFormatting>
  <conditionalFormatting sqref="U74:U1048576">
    <cfRule type="colorScale" priority="118">
      <colorScale>
        <cfvo type="min"/>
        <cfvo type="percentile" val="50"/>
        <cfvo type="max"/>
        <color rgb="FFF8696B"/>
        <color rgb="FFFCFCFF"/>
        <color rgb="FF63BE7B"/>
      </colorScale>
    </cfRule>
  </conditionalFormatting>
  <conditionalFormatting sqref="V3:V72">
    <cfRule type="colorScale" priority="197">
      <colorScale>
        <cfvo type="min"/>
        <cfvo type="percentile" val="50"/>
        <cfvo type="max"/>
        <color rgb="FFF8696B"/>
        <color rgb="FFFCFCFF"/>
        <color rgb="FF63BE7B"/>
      </colorScale>
    </cfRule>
  </conditionalFormatting>
  <conditionalFormatting sqref="V70:V72">
    <cfRule type="colorScale" priority="198">
      <colorScale>
        <cfvo type="min"/>
        <cfvo type="percentile" val="50"/>
        <cfvo type="max"/>
        <color rgb="FFF8696B"/>
        <color rgb="FFFCFCFF"/>
        <color rgb="FF63BE7B"/>
      </colorScale>
    </cfRule>
  </conditionalFormatting>
  <conditionalFormatting sqref="V74:V1048576">
    <cfRule type="colorScale" priority="117">
      <colorScale>
        <cfvo type="min"/>
        <cfvo type="percentile" val="50"/>
        <cfvo type="max"/>
        <color rgb="FFF8696B"/>
        <color rgb="FFFCFCFF"/>
        <color rgb="FF63BE7B"/>
      </colorScale>
    </cfRule>
  </conditionalFormatting>
  <conditionalFormatting sqref="W3:W72">
    <cfRule type="colorScale" priority="199">
      <colorScale>
        <cfvo type="min"/>
        <cfvo type="percentile" val="50"/>
        <cfvo type="max"/>
        <color rgb="FF63BE7B"/>
        <color rgb="FFFCFCFF"/>
        <color rgb="FFF8696B"/>
      </colorScale>
    </cfRule>
  </conditionalFormatting>
  <conditionalFormatting sqref="W70:W72">
    <cfRule type="colorScale" priority="200">
      <colorScale>
        <cfvo type="min"/>
        <cfvo type="max"/>
        <color rgb="FFFCFCFF"/>
        <color rgb="FF63BE7B"/>
      </colorScale>
    </cfRule>
    <cfRule type="colorScale" priority="201">
      <colorScale>
        <cfvo type="min"/>
        <cfvo type="percentile" val="50"/>
        <cfvo type="max"/>
        <color rgb="FF63BE7B"/>
        <color rgb="FFFCFCFF"/>
        <color rgb="FFF8696B"/>
      </colorScale>
    </cfRule>
  </conditionalFormatting>
  <conditionalFormatting sqref="W74:W1048576">
    <cfRule type="colorScale" priority="116">
      <colorScale>
        <cfvo type="min"/>
        <cfvo type="percentile" val="50"/>
        <cfvo type="max"/>
        <color rgb="FFF8696B"/>
        <color rgb="FFFCFCFF"/>
        <color rgb="FF63BE7B"/>
      </colorScale>
    </cfRule>
  </conditionalFormatting>
  <conditionalFormatting sqref="X3:X72">
    <cfRule type="colorScale" priority="202">
      <colorScale>
        <cfvo type="min"/>
        <cfvo type="percentile" val="50"/>
        <cfvo type="max"/>
        <color rgb="FFF8696B"/>
        <color rgb="FFFCFCFF"/>
        <color rgb="FF63BE7B"/>
      </colorScale>
    </cfRule>
  </conditionalFormatting>
  <conditionalFormatting sqref="X74:X1048576">
    <cfRule type="colorScale" priority="115">
      <colorScale>
        <cfvo type="min"/>
        <cfvo type="percentile" val="50"/>
        <cfvo type="max"/>
        <color rgb="FFF8696B"/>
        <color rgb="FFFCFCFF"/>
        <color rgb="FF63BE7B"/>
      </colorScale>
    </cfRule>
  </conditionalFormatting>
  <conditionalFormatting sqref="Y3:Y72">
    <cfRule type="colorScale" priority="203">
      <colorScale>
        <cfvo type="min"/>
        <cfvo type="percentile" val="50"/>
        <cfvo type="max"/>
        <color rgb="FFF8696B"/>
        <color rgb="FFFCFCFF"/>
        <color rgb="FF63BE7B"/>
      </colorScale>
    </cfRule>
  </conditionalFormatting>
  <conditionalFormatting sqref="Y70:Y72">
    <cfRule type="colorScale" priority="204">
      <colorScale>
        <cfvo type="min"/>
        <cfvo type="percentile" val="50"/>
        <cfvo type="max"/>
        <color rgb="FFF8696B"/>
        <color rgb="FFFCFCFF"/>
        <color rgb="FF63BE7B"/>
      </colorScale>
    </cfRule>
  </conditionalFormatting>
  <conditionalFormatting sqref="Z3:Z72">
    <cfRule type="colorScale" priority="205">
      <colorScale>
        <cfvo type="min"/>
        <cfvo type="percentile" val="50"/>
        <cfvo type="max"/>
        <color rgb="FFF8696B"/>
        <color rgb="FFFCFCFF"/>
        <color rgb="FF63BE7B"/>
      </colorScale>
    </cfRule>
  </conditionalFormatting>
  <conditionalFormatting sqref="AA73:AA1048576 AA1:AA2">
    <cfRule type="colorScale" priority="79">
      <colorScale>
        <cfvo type="min"/>
        <cfvo type="max"/>
        <color rgb="FFFFEF9C"/>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5D54-DF3F-484B-88FE-C0957A0CEE68}">
  <sheetPr codeName="Sheet7"/>
  <dimension ref="A1:Z10"/>
  <sheetViews>
    <sheetView showGridLines="0" zoomScale="90" workbookViewId="0">
      <selection activeCell="C3" sqref="C3:Z10"/>
    </sheetView>
  </sheetViews>
  <sheetFormatPr defaultRowHeight="14.4"/>
  <cols>
    <col min="1" max="1" width="19.6640625" customWidth="1"/>
    <col min="2" max="2" width="11" customWidth="1"/>
    <col min="3" max="3" width="11.33203125" customWidth="1"/>
    <col min="4" max="4" width="14.5546875" customWidth="1"/>
    <col min="5" max="5" width="24.33203125" customWidth="1"/>
    <col min="6" max="6" width="26.33203125" customWidth="1"/>
    <col min="7" max="7" width="19" customWidth="1"/>
    <col min="12" max="12" width="19.33203125" style="20" customWidth="1"/>
    <col min="13" max="13" width="18.6640625" style="25" customWidth="1"/>
    <col min="14" max="14" width="19" style="20" customWidth="1"/>
    <col min="15" max="15" width="18.44140625" customWidth="1"/>
    <col min="16" max="16" width="16.6640625" customWidth="1"/>
    <col min="17" max="17" width="11.109375" customWidth="1"/>
    <col min="18" max="18" width="10.6640625" customWidth="1"/>
    <col min="19" max="19" width="14" customWidth="1"/>
    <col min="21" max="21" width="11.44140625" customWidth="1"/>
    <col min="22" max="22" width="10" customWidth="1"/>
    <col min="23" max="23" width="10.109375" customWidth="1"/>
  </cols>
  <sheetData>
    <row r="1" spans="1:26" s="27" customFormat="1" ht="51" customHeight="1">
      <c r="A1" s="29" t="s">
        <v>161</v>
      </c>
      <c r="H1" s="28"/>
      <c r="J1" s="28"/>
      <c r="L1" s="53"/>
      <c r="M1" s="28"/>
      <c r="N1" s="53"/>
      <c r="T1" s="28"/>
    </row>
    <row r="3" spans="1:26">
      <c r="C3" s="26" t="s">
        <v>162</v>
      </c>
      <c r="D3" s="26" t="s">
        <v>19</v>
      </c>
      <c r="E3" s="26" t="s">
        <v>15</v>
      </c>
      <c r="F3" s="26" t="s">
        <v>21</v>
      </c>
      <c r="G3" s="26" t="s">
        <v>23</v>
      </c>
      <c r="H3" s="26" t="s">
        <v>25</v>
      </c>
      <c r="I3" s="26" t="s">
        <v>27</v>
      </c>
      <c r="J3" s="26" t="s">
        <v>29</v>
      </c>
      <c r="K3" s="26" t="s">
        <v>31</v>
      </c>
      <c r="L3" s="26" t="s">
        <v>33</v>
      </c>
      <c r="M3" s="26" t="s">
        <v>35</v>
      </c>
      <c r="N3" s="26" t="s">
        <v>37</v>
      </c>
      <c r="O3" s="26" t="s">
        <v>39</v>
      </c>
      <c r="P3" s="26" t="s">
        <v>41</v>
      </c>
      <c r="Q3" s="26" t="s">
        <v>43</v>
      </c>
      <c r="R3" s="26" t="s">
        <v>45</v>
      </c>
      <c r="S3" s="26" t="s">
        <v>47</v>
      </c>
      <c r="T3" s="26" t="s">
        <v>49</v>
      </c>
      <c r="U3" s="26" t="s">
        <v>51</v>
      </c>
      <c r="V3" s="26" t="s">
        <v>53</v>
      </c>
      <c r="W3" s="26" t="s">
        <v>55</v>
      </c>
      <c r="X3" s="26" t="s">
        <v>57</v>
      </c>
      <c r="Y3" s="26" t="s">
        <v>59</v>
      </c>
      <c r="Z3" s="26" t="s">
        <v>61</v>
      </c>
    </row>
    <row r="4" spans="1:26">
      <c r="C4">
        <v>12007313</v>
      </c>
      <c r="D4" t="s">
        <v>87</v>
      </c>
      <c r="E4" t="s">
        <v>81</v>
      </c>
      <c r="F4">
        <v>2.6</v>
      </c>
      <c r="G4" s="20">
        <v>0.68789999999999996</v>
      </c>
      <c r="H4">
        <v>1308.25</v>
      </c>
      <c r="I4" s="20">
        <v>1.0019</v>
      </c>
      <c r="J4">
        <v>406</v>
      </c>
      <c r="K4" s="20">
        <v>0.98309999999999997</v>
      </c>
      <c r="L4">
        <v>7</v>
      </c>
      <c r="M4" s="20">
        <v>1.6899999999999998E-2</v>
      </c>
      <c r="N4">
        <v>55</v>
      </c>
      <c r="O4" s="20">
        <v>0.1193</v>
      </c>
      <c r="P4" s="21">
        <v>0.24930555555555556</v>
      </c>
      <c r="Q4" s="21">
        <v>0.4055555555555555</v>
      </c>
      <c r="R4" s="21">
        <v>0.60486111111111118</v>
      </c>
      <c r="S4" s="21">
        <v>0.77986111111111101</v>
      </c>
      <c r="T4">
        <v>825.11</v>
      </c>
      <c r="U4" s="20">
        <v>0.63070000000000004</v>
      </c>
      <c r="V4">
        <v>282</v>
      </c>
      <c r="W4">
        <v>4.75</v>
      </c>
      <c r="X4">
        <v>1498.75</v>
      </c>
      <c r="Y4">
        <v>209.5</v>
      </c>
      <c r="Z4">
        <v>258.25</v>
      </c>
    </row>
    <row r="5" spans="1:26">
      <c r="C5">
        <v>12009446</v>
      </c>
      <c r="D5" t="s">
        <v>83</v>
      </c>
      <c r="E5" t="s">
        <v>81</v>
      </c>
      <c r="F5">
        <v>2.5</v>
      </c>
      <c r="G5" s="20">
        <v>0.74050000000000005</v>
      </c>
      <c r="H5">
        <v>1634.32</v>
      </c>
      <c r="I5" s="20">
        <v>0.84770000000000001</v>
      </c>
      <c r="J5">
        <v>483</v>
      </c>
      <c r="K5" s="20">
        <v>0.9758</v>
      </c>
      <c r="L5">
        <v>12</v>
      </c>
      <c r="M5" s="20">
        <v>2.4199999999999999E-2</v>
      </c>
      <c r="N5">
        <v>88</v>
      </c>
      <c r="O5" s="20">
        <v>0.15409999999999999</v>
      </c>
      <c r="P5" s="21">
        <v>0.15277777777777776</v>
      </c>
      <c r="Q5" s="21">
        <v>0.53055555555555556</v>
      </c>
      <c r="R5" s="21">
        <v>0.52013888888888882</v>
      </c>
      <c r="S5" s="21">
        <v>0.87916666666666676</v>
      </c>
      <c r="T5">
        <v>1466.74</v>
      </c>
      <c r="U5" s="20">
        <v>0.89749999999999996</v>
      </c>
      <c r="V5">
        <v>428.17</v>
      </c>
      <c r="W5">
        <v>58.25</v>
      </c>
      <c r="X5">
        <v>1707.5</v>
      </c>
      <c r="Y5">
        <v>161.35</v>
      </c>
      <c r="Z5">
        <v>281.75</v>
      </c>
    </row>
    <row r="6" spans="1:26">
      <c r="C6">
        <v>12001711</v>
      </c>
      <c r="D6" t="s">
        <v>89</v>
      </c>
      <c r="E6" t="s">
        <v>81</v>
      </c>
      <c r="F6">
        <v>3.65</v>
      </c>
      <c r="G6" s="20">
        <v>0.66400000000000003</v>
      </c>
      <c r="H6">
        <v>1637.75</v>
      </c>
      <c r="I6" s="20">
        <v>0.92459999999999998</v>
      </c>
      <c r="J6">
        <v>680</v>
      </c>
      <c r="K6" s="20">
        <v>0.93789999999999996</v>
      </c>
      <c r="L6">
        <v>45</v>
      </c>
      <c r="M6" s="20">
        <v>6.2100000000000002E-2</v>
      </c>
      <c r="N6">
        <v>162</v>
      </c>
      <c r="O6" s="20">
        <v>0.19239999999999999</v>
      </c>
      <c r="P6" s="21">
        <v>0.12916666666666668</v>
      </c>
      <c r="Q6" s="21">
        <v>0.48402777777777778</v>
      </c>
      <c r="R6" s="21">
        <v>0.6166666666666667</v>
      </c>
      <c r="S6" s="21">
        <v>0.875</v>
      </c>
      <c r="T6">
        <v>1478.11</v>
      </c>
      <c r="U6" s="20">
        <v>0.90249999999999997</v>
      </c>
      <c r="V6">
        <v>146.75</v>
      </c>
      <c r="W6">
        <v>22</v>
      </c>
      <c r="X6">
        <v>2278.5</v>
      </c>
      <c r="Y6">
        <v>502.5</v>
      </c>
      <c r="Z6">
        <v>263</v>
      </c>
    </row>
    <row r="7" spans="1:26">
      <c r="C7">
        <v>12003390</v>
      </c>
      <c r="D7" t="s">
        <v>64</v>
      </c>
      <c r="E7" t="s">
        <v>81</v>
      </c>
      <c r="F7">
        <v>2.27</v>
      </c>
      <c r="G7" s="20">
        <v>0.7762</v>
      </c>
      <c r="H7">
        <v>2106.73</v>
      </c>
      <c r="I7" s="20">
        <v>0.80389999999999995</v>
      </c>
      <c r="J7">
        <v>574</v>
      </c>
      <c r="K7" s="20">
        <v>0.99139999999999995</v>
      </c>
      <c r="L7">
        <v>5</v>
      </c>
      <c r="M7" s="20">
        <v>8.6E-3</v>
      </c>
      <c r="N7">
        <v>91</v>
      </c>
      <c r="O7" s="20">
        <v>0.1368</v>
      </c>
      <c r="P7" s="21">
        <v>0.21458333333333335</v>
      </c>
      <c r="Q7" s="21">
        <v>0.48749999999999999</v>
      </c>
      <c r="R7" s="21">
        <v>0.62430555555555556</v>
      </c>
      <c r="S7" s="21">
        <v>0.86736111111111114</v>
      </c>
      <c r="T7">
        <v>1518.33</v>
      </c>
      <c r="U7" s="20">
        <v>0.72070000000000001</v>
      </c>
      <c r="V7">
        <v>296.08</v>
      </c>
      <c r="W7">
        <v>39.25</v>
      </c>
      <c r="X7">
        <v>2383.4</v>
      </c>
      <c r="Y7">
        <v>208</v>
      </c>
      <c r="Z7">
        <v>325.5</v>
      </c>
    </row>
    <row r="8" spans="1:26">
      <c r="C8">
        <v>12012441</v>
      </c>
      <c r="D8" t="s">
        <v>104</v>
      </c>
      <c r="E8" t="s">
        <v>81</v>
      </c>
      <c r="F8">
        <v>3.48</v>
      </c>
      <c r="G8" s="20">
        <v>0.70189999999999997</v>
      </c>
      <c r="H8">
        <v>2130.5700000000002</v>
      </c>
      <c r="I8" s="20">
        <v>1.0176000000000001</v>
      </c>
      <c r="J8">
        <v>887</v>
      </c>
      <c r="K8" s="20">
        <v>0.98670000000000002</v>
      </c>
      <c r="L8">
        <v>12</v>
      </c>
      <c r="M8" s="20">
        <v>1.3299999999999999E-2</v>
      </c>
      <c r="N8">
        <v>53</v>
      </c>
      <c r="O8" s="20">
        <v>5.6399999999999999E-2</v>
      </c>
      <c r="P8" s="21">
        <v>0.16666666666666666</v>
      </c>
      <c r="Q8" s="21">
        <v>0.55069444444444449</v>
      </c>
      <c r="R8" s="21">
        <v>0.57361111111111118</v>
      </c>
      <c r="S8" s="21">
        <v>0.90208333333333324</v>
      </c>
      <c r="T8">
        <v>1720.73</v>
      </c>
      <c r="U8" s="20">
        <v>0.80759999999999998</v>
      </c>
      <c r="V8">
        <v>295.32</v>
      </c>
      <c r="W8">
        <v>3.75</v>
      </c>
      <c r="X8">
        <v>2620</v>
      </c>
      <c r="Y8">
        <v>392.5</v>
      </c>
      <c r="Z8">
        <v>388.5</v>
      </c>
    </row>
    <row r="9" spans="1:26">
      <c r="C9">
        <v>12001902</v>
      </c>
      <c r="D9" t="s">
        <v>92</v>
      </c>
      <c r="E9" t="s">
        <v>81</v>
      </c>
      <c r="F9">
        <v>3.21</v>
      </c>
      <c r="G9" s="20">
        <v>0.61199999999999999</v>
      </c>
      <c r="H9">
        <v>1398.73</v>
      </c>
      <c r="I9" s="20">
        <v>1.0666</v>
      </c>
      <c r="J9">
        <v>502</v>
      </c>
      <c r="K9" s="20">
        <v>0.92279999999999995</v>
      </c>
      <c r="L9">
        <v>42</v>
      </c>
      <c r="M9" s="20">
        <v>7.7200000000000005E-2</v>
      </c>
      <c r="N9">
        <v>106</v>
      </c>
      <c r="O9" s="20">
        <v>0.17430000000000001</v>
      </c>
      <c r="P9" s="21">
        <v>2.7083333333333334E-2</v>
      </c>
      <c r="Q9" s="21">
        <v>0.3840277777777778</v>
      </c>
      <c r="R9" s="21">
        <v>0.4513888888888889</v>
      </c>
      <c r="S9" s="21">
        <v>0.92083333333333339</v>
      </c>
      <c r="T9">
        <v>1143.73</v>
      </c>
      <c r="U9" s="20">
        <v>0.81769999999999998</v>
      </c>
      <c r="V9">
        <v>244.73</v>
      </c>
      <c r="W9">
        <v>8.75</v>
      </c>
      <c r="X9">
        <v>1900</v>
      </c>
      <c r="Y9">
        <v>373.75</v>
      </c>
      <c r="Z9">
        <v>363.5</v>
      </c>
    </row>
    <row r="10" spans="1:26">
      <c r="F10">
        <f t="shared" ref="F10:Y10" si="0">AVERAGE(F4:F9)</f>
        <v>2.9516666666666667</v>
      </c>
      <c r="G10" s="20">
        <f t="shared" si="0"/>
        <v>0.69708333333333339</v>
      </c>
      <c r="H10">
        <f t="shared" si="0"/>
        <v>1702.7249999999997</v>
      </c>
      <c r="I10" s="20">
        <f t="shared" si="0"/>
        <v>0.94371666666666665</v>
      </c>
      <c r="J10">
        <f t="shared" si="0"/>
        <v>588.66666666666663</v>
      </c>
      <c r="K10" s="20">
        <f t="shared" si="0"/>
        <v>0.96628333333333327</v>
      </c>
      <c r="L10">
        <f t="shared" si="0"/>
        <v>20.5</v>
      </c>
      <c r="M10" s="20">
        <f t="shared" si="0"/>
        <v>3.3716666666666666E-2</v>
      </c>
      <c r="N10">
        <f t="shared" si="0"/>
        <v>92.5</v>
      </c>
      <c r="O10" s="20">
        <f t="shared" si="0"/>
        <v>0.13888333333333333</v>
      </c>
      <c r="P10" s="21">
        <f t="shared" si="0"/>
        <v>0.15659722222222222</v>
      </c>
      <c r="Q10" s="21">
        <f t="shared" si="0"/>
        <v>0.47372685185185187</v>
      </c>
      <c r="R10" s="21">
        <f t="shared" si="0"/>
        <v>0.56516203703703705</v>
      </c>
      <c r="S10" s="21">
        <f t="shared" si="0"/>
        <v>0.87071759259259263</v>
      </c>
      <c r="T10" s="25">
        <f t="shared" si="0"/>
        <v>1358.7916666666667</v>
      </c>
      <c r="U10" s="20">
        <f t="shared" si="0"/>
        <v>0.79611666666666669</v>
      </c>
      <c r="V10" s="25">
        <f t="shared" si="0"/>
        <v>282.17500000000001</v>
      </c>
      <c r="W10" s="25">
        <f t="shared" si="0"/>
        <v>22.791666666666668</v>
      </c>
      <c r="X10" s="25">
        <f t="shared" si="0"/>
        <v>2064.6916666666666</v>
      </c>
      <c r="Y10" s="25">
        <f t="shared" si="0"/>
        <v>307.93333333333334</v>
      </c>
    </row>
  </sheetData>
  <conditionalFormatting sqref="F4:F9">
    <cfRule type="colorScale" priority="20">
      <colorScale>
        <cfvo type="min"/>
        <cfvo type="percentile" val="50"/>
        <cfvo type="max"/>
        <color rgb="FFF8696B"/>
        <color rgb="FFFCFCFF"/>
        <color rgb="FF63BE7B"/>
      </colorScale>
    </cfRule>
  </conditionalFormatting>
  <conditionalFormatting sqref="G4:G9">
    <cfRule type="colorScale" priority="19">
      <colorScale>
        <cfvo type="min"/>
        <cfvo type="percentile" val="50"/>
        <cfvo type="max"/>
        <color rgb="FFF8696B"/>
        <color rgb="FFFCFCFF"/>
        <color rgb="FF63BE7B"/>
      </colorScale>
    </cfRule>
  </conditionalFormatting>
  <conditionalFormatting sqref="H4:H9">
    <cfRule type="colorScale" priority="18">
      <colorScale>
        <cfvo type="min"/>
        <cfvo type="max"/>
        <color rgb="FF63BE7B"/>
        <color rgb="FFFCFCFF"/>
      </colorScale>
    </cfRule>
  </conditionalFormatting>
  <conditionalFormatting sqref="I4:I9">
    <cfRule type="colorScale" priority="17">
      <colorScale>
        <cfvo type="min"/>
        <cfvo type="percentile" val="50"/>
        <cfvo type="max"/>
        <color rgb="FFF8696B"/>
        <color rgb="FFFCFCFF"/>
        <color rgb="FF63BE7B"/>
      </colorScale>
    </cfRule>
  </conditionalFormatting>
  <conditionalFormatting sqref="J1:J2 J11:J1048576">
    <cfRule type="colorScale" priority="24">
      <colorScale>
        <cfvo type="min"/>
        <cfvo type="percentile" val="50"/>
        <cfvo type="max"/>
        <color rgb="FFF8696B"/>
        <color rgb="FFFCFCFF"/>
        <color rgb="FF63BE7B"/>
      </colorScale>
    </cfRule>
  </conditionalFormatting>
  <conditionalFormatting sqref="J4:J9">
    <cfRule type="colorScale" priority="16">
      <colorScale>
        <cfvo type="min"/>
        <cfvo type="percentile" val="50"/>
        <cfvo type="max"/>
        <color rgb="FFF8696B"/>
        <color rgb="FFFCFCFF"/>
        <color rgb="FF63BE7B"/>
      </colorScale>
    </cfRule>
  </conditionalFormatting>
  <conditionalFormatting sqref="K4:K9">
    <cfRule type="colorScale" priority="2">
      <colorScale>
        <cfvo type="min"/>
        <cfvo type="percentile" val="50"/>
        <cfvo type="max"/>
        <color rgb="FFF8696B"/>
        <color rgb="FFFCFCFF"/>
        <color rgb="FF63BE7B"/>
      </colorScale>
    </cfRule>
  </conditionalFormatting>
  <conditionalFormatting sqref="L1:L2 L11:L1048576">
    <cfRule type="colorScale" priority="23">
      <colorScale>
        <cfvo type="min"/>
        <cfvo type="percentile" val="50"/>
        <cfvo type="max"/>
        <color rgb="FF63BE7B"/>
        <color rgb="FFFCFCFF"/>
        <color rgb="FFF8696B"/>
      </colorScale>
    </cfRule>
  </conditionalFormatting>
  <conditionalFormatting sqref="L4:L9">
    <cfRule type="colorScale" priority="15">
      <colorScale>
        <cfvo type="min"/>
        <cfvo type="percentile" val="50"/>
        <cfvo type="max"/>
        <color rgb="FF63BE7B"/>
        <color rgb="FFFCFCFF"/>
        <color rgb="FFF8696B"/>
      </colorScale>
    </cfRule>
  </conditionalFormatting>
  <conditionalFormatting sqref="M4:M9">
    <cfRule type="colorScale" priority="1">
      <colorScale>
        <cfvo type="min"/>
        <cfvo type="percentile" val="50"/>
        <cfvo type="max"/>
        <color rgb="FF63BE7B"/>
        <color rgb="FFFCFCFF"/>
        <color rgb="FFF8696B"/>
      </colorScale>
    </cfRule>
  </conditionalFormatting>
  <conditionalFormatting sqref="N4:N9">
    <cfRule type="colorScale" priority="14">
      <colorScale>
        <cfvo type="min"/>
        <cfvo type="percentile" val="50"/>
        <cfvo type="max"/>
        <color rgb="FF63BE7B"/>
        <color rgb="FFFCFCFF"/>
        <color rgb="FFF8696B"/>
      </colorScale>
    </cfRule>
  </conditionalFormatting>
  <conditionalFormatting sqref="O4:O9">
    <cfRule type="colorScale" priority="13">
      <colorScale>
        <cfvo type="min"/>
        <cfvo type="percentile" val="50"/>
        <cfvo type="max"/>
        <color rgb="FF63BE7B"/>
        <color rgb="FFFCFCFF"/>
        <color rgb="FFF8696B"/>
      </colorScale>
    </cfRule>
  </conditionalFormatting>
  <conditionalFormatting sqref="P4:P9">
    <cfRule type="colorScale" priority="12">
      <colorScale>
        <cfvo type="min"/>
        <cfvo type="percentile" val="50"/>
        <cfvo type="max"/>
        <color rgb="FF63BE7B"/>
        <color rgb="FFFCFCFF"/>
        <color rgb="FFF8696B"/>
      </colorScale>
    </cfRule>
  </conditionalFormatting>
  <conditionalFormatting sqref="Q4:Q9">
    <cfRule type="colorScale" priority="11">
      <colorScale>
        <cfvo type="min"/>
        <cfvo type="percentile" val="50"/>
        <cfvo type="max"/>
        <color rgb="FF63BE7B"/>
        <color rgb="FFFCFCFF"/>
        <color rgb="FFF8696B"/>
      </colorScale>
    </cfRule>
  </conditionalFormatting>
  <conditionalFormatting sqref="R4:R9">
    <cfRule type="colorScale" priority="10">
      <colorScale>
        <cfvo type="min"/>
        <cfvo type="percentile" val="50"/>
        <cfvo type="max"/>
        <color rgb="FF63BE7B"/>
        <color rgb="FFFCFCFF"/>
        <color rgb="FFF8696B"/>
      </colorScale>
    </cfRule>
  </conditionalFormatting>
  <conditionalFormatting sqref="S4:S9">
    <cfRule type="colorScale" priority="9">
      <colorScale>
        <cfvo type="min"/>
        <cfvo type="percentile" val="50"/>
        <cfvo type="max"/>
        <color rgb="FFF8696B"/>
        <color rgb="FFFCFCFF"/>
        <color rgb="FF63BE7B"/>
      </colorScale>
    </cfRule>
  </conditionalFormatting>
  <conditionalFormatting sqref="T4:T9">
    <cfRule type="colorScale" priority="8">
      <colorScale>
        <cfvo type="min"/>
        <cfvo type="percentile" val="50"/>
        <cfvo type="max"/>
        <color rgb="FFF8696B"/>
        <color rgb="FFFCFCFF"/>
        <color rgb="FF63BE7B"/>
      </colorScale>
    </cfRule>
  </conditionalFormatting>
  <conditionalFormatting sqref="U4:U9">
    <cfRule type="colorScale" priority="7">
      <colorScale>
        <cfvo type="min"/>
        <cfvo type="percentile" val="50"/>
        <cfvo type="max"/>
        <color rgb="FFF8696B"/>
        <color rgb="FFFCFCFF"/>
        <color rgb="FF63BE7B"/>
      </colorScale>
    </cfRule>
  </conditionalFormatting>
  <conditionalFormatting sqref="V4:V9">
    <cfRule type="colorScale" priority="6">
      <colorScale>
        <cfvo type="min"/>
        <cfvo type="percentile" val="50"/>
        <cfvo type="max"/>
        <color rgb="FF63BE7B"/>
        <color rgb="FFFCFCFF"/>
        <color rgb="FFF8696B"/>
      </colorScale>
    </cfRule>
  </conditionalFormatting>
  <conditionalFormatting sqref="W4:W9">
    <cfRule type="colorScale" priority="5">
      <colorScale>
        <cfvo type="min"/>
        <cfvo type="percentile" val="50"/>
        <cfvo type="max"/>
        <color rgb="FFF8696B"/>
        <color rgb="FFFCFCFF"/>
        <color rgb="FF63BE7B"/>
      </colorScale>
    </cfRule>
  </conditionalFormatting>
  <conditionalFormatting sqref="X4:X9">
    <cfRule type="colorScale" priority="4">
      <colorScale>
        <cfvo type="min"/>
        <cfvo type="percentile" val="50"/>
        <cfvo type="max"/>
        <color rgb="FFF8696B"/>
        <color rgb="FFFCFCFF"/>
        <color rgb="FF63BE7B"/>
      </colorScale>
    </cfRule>
  </conditionalFormatting>
  <conditionalFormatting sqref="Y1:Y2 Y11:Y1048576">
    <cfRule type="colorScale" priority="26">
      <colorScale>
        <cfvo type="min"/>
        <cfvo type="percentile" val="50"/>
        <cfvo type="max"/>
        <color rgb="FFF8696B"/>
        <color rgb="FFFCFCFF"/>
        <color rgb="FF63BE7B"/>
      </colorScale>
    </cfRule>
    <cfRule type="colorScale" priority="29">
      <colorScale>
        <cfvo type="min"/>
        <cfvo type="max"/>
        <color rgb="FFFFEF9C"/>
        <color rgb="FF63BE7B"/>
      </colorScale>
    </cfRule>
  </conditionalFormatting>
  <conditionalFormatting sqref="Y4:Y9">
    <cfRule type="colorScale" priority="3">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E434-C0F2-42FF-BFFE-DDDC07F21D7F}">
  <sheetPr codeName="Sheet8"/>
  <dimension ref="A1:Z9"/>
  <sheetViews>
    <sheetView showGridLines="0" tabSelected="1" workbookViewId="0">
      <selection activeCell="E9" sqref="E9"/>
    </sheetView>
  </sheetViews>
  <sheetFormatPr defaultRowHeight="14.4"/>
  <cols>
    <col min="1" max="1" width="19.33203125" customWidth="1"/>
    <col min="2" max="2" width="10" customWidth="1"/>
    <col min="3" max="3" width="38.44140625" customWidth="1"/>
    <col min="4" max="4" width="14.5546875" customWidth="1"/>
    <col min="5" max="5" width="24.33203125" customWidth="1"/>
    <col min="6" max="6" width="26.33203125" customWidth="1"/>
    <col min="7" max="7" width="19" customWidth="1"/>
    <col min="12" max="12" width="19.33203125" style="20" customWidth="1"/>
    <col min="13" max="13" width="18.6640625" customWidth="1"/>
    <col min="14" max="14" width="19" style="20" customWidth="1"/>
    <col min="15" max="15" width="18.44140625" customWidth="1"/>
    <col min="16" max="16" width="16.6640625" customWidth="1"/>
    <col min="17" max="17" width="11.109375" customWidth="1"/>
    <col min="18" max="18" width="10.6640625" customWidth="1"/>
    <col min="19" max="19" width="14" style="21" customWidth="1"/>
    <col min="22" max="22" width="10" customWidth="1"/>
    <col min="23" max="23" width="10.109375" customWidth="1"/>
  </cols>
  <sheetData>
    <row r="1" spans="1:26" s="27" customFormat="1" ht="51" customHeight="1">
      <c r="A1" s="29" t="s">
        <v>163</v>
      </c>
      <c r="H1" s="28"/>
      <c r="J1" s="28"/>
      <c r="L1" s="53"/>
      <c r="N1" s="53"/>
      <c r="S1" s="56"/>
      <c r="T1" s="28"/>
    </row>
    <row r="3" spans="1:26">
      <c r="C3" s="26" t="s">
        <v>162</v>
      </c>
      <c r="D3" s="26" t="s">
        <v>19</v>
      </c>
      <c r="E3" s="26" t="s">
        <v>15</v>
      </c>
      <c r="F3" s="26" t="s">
        <v>21</v>
      </c>
      <c r="G3" s="26" t="s">
        <v>23</v>
      </c>
      <c r="H3" s="26" t="s">
        <v>25</v>
      </c>
      <c r="I3" s="26" t="s">
        <v>27</v>
      </c>
      <c r="J3" s="26" t="s">
        <v>29</v>
      </c>
      <c r="K3" s="26" t="s">
        <v>31</v>
      </c>
      <c r="L3" s="26" t="s">
        <v>33</v>
      </c>
      <c r="M3" s="55" t="s">
        <v>35</v>
      </c>
      <c r="N3" s="26" t="s">
        <v>37</v>
      </c>
      <c r="O3" s="55" t="s">
        <v>39</v>
      </c>
      <c r="P3" s="26" t="s">
        <v>41</v>
      </c>
      <c r="Q3" s="26" t="s">
        <v>43</v>
      </c>
      <c r="R3" s="26" t="s">
        <v>45</v>
      </c>
      <c r="S3" s="26" t="s">
        <v>47</v>
      </c>
      <c r="T3" s="58" t="s">
        <v>49</v>
      </c>
      <c r="U3" s="26" t="s">
        <v>51</v>
      </c>
      <c r="V3" s="26" t="s">
        <v>53</v>
      </c>
      <c r="W3" s="26" t="s">
        <v>55</v>
      </c>
      <c r="X3" s="26" t="s">
        <v>57</v>
      </c>
      <c r="Y3" s="26" t="s">
        <v>59</v>
      </c>
      <c r="Z3" s="26" t="s">
        <v>61</v>
      </c>
    </row>
    <row r="4" spans="1:26">
      <c r="C4">
        <v>12001711</v>
      </c>
      <c r="D4" t="s">
        <v>89</v>
      </c>
      <c r="E4" t="s">
        <v>81</v>
      </c>
      <c r="F4">
        <v>3.66</v>
      </c>
      <c r="G4" s="20">
        <v>0.60799999999999998</v>
      </c>
      <c r="H4">
        <v>4844.6000000000004</v>
      </c>
      <c r="I4" s="20">
        <v>0.92989999999999995</v>
      </c>
      <c r="J4">
        <v>2008</v>
      </c>
      <c r="K4" s="20">
        <v>0.93310000000000004</v>
      </c>
      <c r="L4">
        <v>144</v>
      </c>
      <c r="M4" s="20">
        <v>6.6900000000000001E-2</v>
      </c>
      <c r="N4" s="25">
        <v>532</v>
      </c>
      <c r="O4" s="20">
        <v>0.2094</v>
      </c>
      <c r="P4" s="21">
        <v>0.14166666666666666</v>
      </c>
      <c r="Q4" s="21">
        <v>0.48541666666666666</v>
      </c>
      <c r="R4" s="21">
        <v>0.54861111111111105</v>
      </c>
      <c r="S4" s="21">
        <v>0.88263888888888886</v>
      </c>
      <c r="T4" s="21">
        <v>4382.42</v>
      </c>
      <c r="U4" s="20">
        <v>0.90459999999999996</v>
      </c>
      <c r="V4">
        <v>693.45</v>
      </c>
      <c r="W4">
        <v>119</v>
      </c>
      <c r="X4">
        <v>7022.75</v>
      </c>
      <c r="Y4">
        <v>1410.75</v>
      </c>
      <c r="Z4">
        <v>1341.85</v>
      </c>
    </row>
    <row r="5" spans="1:26">
      <c r="C5">
        <v>12007313</v>
      </c>
      <c r="D5" t="s">
        <v>87</v>
      </c>
      <c r="E5" t="s">
        <v>81</v>
      </c>
      <c r="F5">
        <v>1.18</v>
      </c>
      <c r="G5" s="20">
        <v>0.72230000000000005</v>
      </c>
      <c r="H5">
        <v>3923.21</v>
      </c>
      <c r="I5" s="20">
        <v>0.95730000000000004</v>
      </c>
      <c r="J5">
        <v>555</v>
      </c>
      <c r="K5" s="20">
        <v>0.99109999999999998</v>
      </c>
      <c r="L5">
        <v>5</v>
      </c>
      <c r="M5" s="20">
        <v>8.8999999999999999E-3</v>
      </c>
      <c r="N5" s="25">
        <v>77</v>
      </c>
      <c r="O5" s="20">
        <v>0.12180000000000001</v>
      </c>
      <c r="P5" s="21">
        <v>0.27499999999999997</v>
      </c>
      <c r="Q5" s="21">
        <v>0.4770833333333333</v>
      </c>
      <c r="R5" s="21">
        <v>0.60763888888888895</v>
      </c>
      <c r="S5" s="21">
        <v>0.78333333333333333</v>
      </c>
      <c r="T5" s="21">
        <v>1249.42</v>
      </c>
      <c r="U5" s="20">
        <v>0.31850000000000001</v>
      </c>
      <c r="V5">
        <v>724.76</v>
      </c>
      <c r="W5">
        <v>25.25</v>
      </c>
      <c r="X5">
        <v>4463.25</v>
      </c>
      <c r="Y5">
        <v>436.55</v>
      </c>
      <c r="Z5">
        <v>803</v>
      </c>
    </row>
    <row r="6" spans="1:26">
      <c r="C6">
        <v>12001902</v>
      </c>
      <c r="D6" t="s">
        <v>92</v>
      </c>
      <c r="E6" t="s">
        <v>81</v>
      </c>
      <c r="F6">
        <v>2.66</v>
      </c>
      <c r="G6" s="20">
        <v>0.69359999999999999</v>
      </c>
      <c r="H6">
        <v>9899.5499999999993</v>
      </c>
      <c r="I6" s="20">
        <v>0.93440000000000001</v>
      </c>
      <c r="J6">
        <v>3049</v>
      </c>
      <c r="K6" s="20">
        <v>0.95520000000000005</v>
      </c>
      <c r="L6">
        <v>143</v>
      </c>
      <c r="M6" s="20">
        <v>4.48E-2</v>
      </c>
      <c r="N6" s="25">
        <v>534</v>
      </c>
      <c r="O6" s="20">
        <v>0.14899999999999999</v>
      </c>
      <c r="P6" s="21">
        <v>4.4444444444444446E-2</v>
      </c>
      <c r="Q6" s="21">
        <v>0.45069444444444445</v>
      </c>
      <c r="R6" s="21">
        <v>0.50972222222222219</v>
      </c>
      <c r="S6" s="21">
        <v>0.93402777777777779</v>
      </c>
      <c r="T6" s="21">
        <v>6987.13</v>
      </c>
      <c r="U6" s="20">
        <v>0.70579999999999998</v>
      </c>
      <c r="V6">
        <v>1323.45</v>
      </c>
      <c r="W6">
        <v>139.75</v>
      </c>
      <c r="X6">
        <v>12565.85</v>
      </c>
      <c r="Y6">
        <v>1343</v>
      </c>
      <c r="Z6">
        <v>2507</v>
      </c>
    </row>
    <row r="7" spans="1:26">
      <c r="C7">
        <v>12012441</v>
      </c>
      <c r="D7" t="s">
        <v>104</v>
      </c>
      <c r="E7" t="s">
        <v>81</v>
      </c>
      <c r="F7">
        <v>3.58</v>
      </c>
      <c r="G7" s="20">
        <v>0.6381</v>
      </c>
      <c r="H7">
        <v>6064.98</v>
      </c>
      <c r="I7" s="20">
        <v>1.0266</v>
      </c>
      <c r="J7">
        <v>2600</v>
      </c>
      <c r="K7" s="20">
        <v>0.98750000000000004</v>
      </c>
      <c r="L7">
        <v>33</v>
      </c>
      <c r="M7" s="20">
        <v>1.2500000000000001E-2</v>
      </c>
      <c r="N7" s="25">
        <v>201</v>
      </c>
      <c r="O7" s="20">
        <v>7.1800000000000003E-2</v>
      </c>
      <c r="P7" s="21">
        <v>0.17500000000000002</v>
      </c>
      <c r="Q7" s="21">
        <v>0.5708333333333333</v>
      </c>
      <c r="R7" s="21">
        <v>0.44236111111111115</v>
      </c>
      <c r="S7" s="21">
        <v>0.89027777777777783</v>
      </c>
      <c r="T7" s="21">
        <v>4814.12</v>
      </c>
      <c r="U7" s="20">
        <v>0.79379999999999995</v>
      </c>
      <c r="V7">
        <v>1008.33</v>
      </c>
      <c r="W7">
        <v>97</v>
      </c>
      <c r="X7">
        <v>8076.7</v>
      </c>
      <c r="Y7">
        <v>1216.55</v>
      </c>
      <c r="Z7">
        <v>1706.5</v>
      </c>
    </row>
    <row r="8" spans="1:26">
      <c r="C8">
        <v>12009446</v>
      </c>
      <c r="D8" t="s">
        <v>83</v>
      </c>
      <c r="E8" t="s">
        <v>81</v>
      </c>
      <c r="F8">
        <v>2.92</v>
      </c>
      <c r="G8" s="20">
        <v>0.64049999999999996</v>
      </c>
      <c r="H8">
        <v>5005.71</v>
      </c>
      <c r="I8" s="20">
        <v>0.86890000000000001</v>
      </c>
      <c r="J8">
        <v>1732</v>
      </c>
      <c r="K8" s="20">
        <v>0.97799999999999998</v>
      </c>
      <c r="L8">
        <v>39</v>
      </c>
      <c r="M8" s="20">
        <v>2.1999999999999999E-2</v>
      </c>
      <c r="N8" s="25">
        <v>256</v>
      </c>
      <c r="O8" s="20">
        <v>0.1288</v>
      </c>
      <c r="P8" s="21">
        <v>0.21388888888888891</v>
      </c>
      <c r="Q8" s="21">
        <v>0.51041666666666663</v>
      </c>
      <c r="R8" s="21">
        <v>0.58263888888888882</v>
      </c>
      <c r="S8" s="21">
        <v>0.87152777777777779</v>
      </c>
      <c r="T8" s="21">
        <v>4207.5</v>
      </c>
      <c r="U8" s="20">
        <v>0.84050000000000002</v>
      </c>
      <c r="V8">
        <v>829.15</v>
      </c>
      <c r="W8">
        <v>95</v>
      </c>
      <c r="X8">
        <v>6668.95</v>
      </c>
      <c r="Y8">
        <v>1298.74</v>
      </c>
      <c r="Z8">
        <v>1098.6500000000001</v>
      </c>
    </row>
    <row r="9" spans="1:26">
      <c r="F9">
        <f t="shared" ref="F9:L9" si="0">AVERAGE(F4:F8)</f>
        <v>2.8</v>
      </c>
      <c r="G9" s="20">
        <f t="shared" si="0"/>
        <v>0.66050000000000009</v>
      </c>
      <c r="H9">
        <f t="shared" si="0"/>
        <v>5947.61</v>
      </c>
      <c r="I9" s="20">
        <f t="shared" si="0"/>
        <v>0.94342000000000004</v>
      </c>
      <c r="J9">
        <f t="shared" si="0"/>
        <v>1988.8</v>
      </c>
      <c r="K9" s="20">
        <f t="shared" si="0"/>
        <v>0.96897999999999995</v>
      </c>
      <c r="L9">
        <f t="shared" si="0"/>
        <v>72.8</v>
      </c>
      <c r="M9" s="20">
        <v>0.97278399999999987</v>
      </c>
      <c r="N9" s="25">
        <v>2.7216000000000001E-2</v>
      </c>
      <c r="O9" s="20">
        <v>0.13432066666666664</v>
      </c>
      <c r="P9" s="21">
        <f t="shared" ref="P9:Z9" si="1">AVERAGE(P4:P8)</f>
        <v>0.16999999999999998</v>
      </c>
      <c r="Q9" s="21">
        <f t="shared" si="1"/>
        <v>0.49888888888888888</v>
      </c>
      <c r="R9" s="21">
        <f t="shared" si="1"/>
        <v>0.53819444444444442</v>
      </c>
      <c r="S9" s="21">
        <f t="shared" si="1"/>
        <v>0.87236111111111114</v>
      </c>
      <c r="T9" s="21">
        <f t="shared" si="1"/>
        <v>4328.1180000000004</v>
      </c>
      <c r="U9" s="20">
        <f t="shared" si="1"/>
        <v>0.71264000000000005</v>
      </c>
      <c r="V9" s="25">
        <f t="shared" si="1"/>
        <v>915.82799999999986</v>
      </c>
      <c r="W9" s="25">
        <f t="shared" si="1"/>
        <v>95.2</v>
      </c>
      <c r="X9" s="21">
        <f t="shared" si="1"/>
        <v>7759.5</v>
      </c>
      <c r="Y9" s="25">
        <f t="shared" si="1"/>
        <v>1141.1179999999999</v>
      </c>
      <c r="Z9" s="25">
        <f t="shared" si="1"/>
        <v>1491.4</v>
      </c>
    </row>
  </sheetData>
  <conditionalFormatting sqref="F4:F8">
    <cfRule type="colorScale" priority="230">
      <colorScale>
        <cfvo type="min"/>
        <cfvo type="percentile" val="50"/>
        <cfvo type="max"/>
        <color rgb="FFF8696B"/>
        <color rgb="FFFCFCFF"/>
        <color rgb="FF63BE7B"/>
      </colorScale>
    </cfRule>
  </conditionalFormatting>
  <conditionalFormatting sqref="G4:G8">
    <cfRule type="colorScale" priority="231">
      <colorScale>
        <cfvo type="min"/>
        <cfvo type="percentile" val="50"/>
        <cfvo type="max"/>
        <color rgb="FFF8696B"/>
        <color rgb="FFFCFCFF"/>
        <color rgb="FF63BE7B"/>
      </colorScale>
    </cfRule>
  </conditionalFormatting>
  <conditionalFormatting sqref="H4:H8">
    <cfRule type="colorScale" priority="232">
      <colorScale>
        <cfvo type="min"/>
        <cfvo type="max"/>
        <color rgb="FF63BE7B"/>
        <color rgb="FFFCFCFF"/>
      </colorScale>
    </cfRule>
  </conditionalFormatting>
  <conditionalFormatting sqref="I4:I8">
    <cfRule type="colorScale" priority="233">
      <colorScale>
        <cfvo type="min"/>
        <cfvo type="percentile" val="50"/>
        <cfvo type="max"/>
        <color rgb="FFF8696B"/>
        <color rgb="FFFCFCFF"/>
        <color rgb="FF63BE7B"/>
      </colorScale>
    </cfRule>
  </conditionalFormatting>
  <conditionalFormatting sqref="J4:J8">
    <cfRule type="colorScale" priority="234">
      <colorScale>
        <cfvo type="min"/>
        <cfvo type="percentile" val="50"/>
        <cfvo type="max"/>
        <color rgb="FFF8696B"/>
        <color rgb="FFFCFCFF"/>
        <color rgb="FF63BE7B"/>
      </colorScale>
    </cfRule>
  </conditionalFormatting>
  <conditionalFormatting sqref="K4:K8">
    <cfRule type="colorScale" priority="235">
      <colorScale>
        <cfvo type="min"/>
        <cfvo type="percentile" val="50"/>
        <cfvo type="max"/>
        <color rgb="FFF8696B"/>
        <color rgb="FFFCFCFF"/>
        <color rgb="FF63BE7B"/>
      </colorScale>
    </cfRule>
  </conditionalFormatting>
  <conditionalFormatting sqref="L4:L8">
    <cfRule type="colorScale" priority="236">
      <colorScale>
        <cfvo type="min"/>
        <cfvo type="percentile" val="50"/>
        <cfvo type="max"/>
        <color rgb="FF63BE7B"/>
        <color rgb="FFFCFCFF"/>
        <color rgb="FFF8696B"/>
      </colorScale>
    </cfRule>
  </conditionalFormatting>
  <conditionalFormatting sqref="M4:M8">
    <cfRule type="colorScale" priority="237">
      <colorScale>
        <cfvo type="min"/>
        <cfvo type="percentile" val="50"/>
        <cfvo type="max"/>
        <color rgb="FF63BE7B"/>
        <color rgb="FFFCFCFF"/>
        <color rgb="FFF8696B"/>
      </colorScale>
    </cfRule>
  </conditionalFormatting>
  <conditionalFormatting sqref="N4:N8">
    <cfRule type="colorScale" priority="238">
      <colorScale>
        <cfvo type="min"/>
        <cfvo type="percentile" val="50"/>
        <cfvo type="max"/>
        <color rgb="FF63BE7B"/>
        <color rgb="FFFCFCFF"/>
        <color rgb="FFF8696B"/>
      </colorScale>
    </cfRule>
  </conditionalFormatting>
  <conditionalFormatting sqref="O4:O8">
    <cfRule type="colorScale" priority="239">
      <colorScale>
        <cfvo type="min"/>
        <cfvo type="percentile" val="50"/>
        <cfvo type="max"/>
        <color rgb="FF63BE7B"/>
        <color rgb="FFFCFCFF"/>
        <color rgb="FFF8696B"/>
      </colorScale>
    </cfRule>
  </conditionalFormatting>
  <conditionalFormatting sqref="P4:P8">
    <cfRule type="colorScale" priority="240">
      <colorScale>
        <cfvo type="min"/>
        <cfvo type="percentile" val="50"/>
        <cfvo type="max"/>
        <color rgb="FF63BE7B"/>
        <color rgb="FFFCFCFF"/>
        <color rgb="FFF8696B"/>
      </colorScale>
    </cfRule>
  </conditionalFormatting>
  <conditionalFormatting sqref="Q4:Q8">
    <cfRule type="colorScale" priority="241">
      <colorScale>
        <cfvo type="min"/>
        <cfvo type="percentile" val="50"/>
        <cfvo type="max"/>
        <color rgb="FF63BE7B"/>
        <color rgb="FFFCFCFF"/>
        <color rgb="FFF8696B"/>
      </colorScale>
    </cfRule>
  </conditionalFormatting>
  <conditionalFormatting sqref="R4:R8">
    <cfRule type="colorScale" priority="242">
      <colorScale>
        <cfvo type="min"/>
        <cfvo type="percentile" val="50"/>
        <cfvo type="max"/>
        <color rgb="FF63BE7B"/>
        <color rgb="FFFCFCFF"/>
        <color rgb="FFF8696B"/>
      </colorScale>
    </cfRule>
  </conditionalFormatting>
  <conditionalFormatting sqref="S4:S8">
    <cfRule type="colorScale" priority="243">
      <colorScale>
        <cfvo type="min"/>
        <cfvo type="percentile" val="50"/>
        <cfvo type="max"/>
        <color rgb="FFF8696B"/>
        <color rgb="FFFCFCFF"/>
        <color rgb="FF63BE7B"/>
      </colorScale>
    </cfRule>
  </conditionalFormatting>
  <conditionalFormatting sqref="T4:T8">
    <cfRule type="colorScale" priority="244">
      <colorScale>
        <cfvo type="min"/>
        <cfvo type="percentile" val="50"/>
        <cfvo type="max"/>
        <color rgb="FFF8696B"/>
        <color rgb="FFFCFCFF"/>
        <color rgb="FF63BE7B"/>
      </colorScale>
    </cfRule>
  </conditionalFormatting>
  <conditionalFormatting sqref="U4:U8">
    <cfRule type="colorScale" priority="245">
      <colorScale>
        <cfvo type="min"/>
        <cfvo type="percentile" val="50"/>
        <cfvo type="max"/>
        <color rgb="FFF8696B"/>
        <color rgb="FFFCFCFF"/>
        <color rgb="FF63BE7B"/>
      </colorScale>
    </cfRule>
  </conditionalFormatting>
  <conditionalFormatting sqref="V4:V8">
    <cfRule type="colorScale" priority="246">
      <colorScale>
        <cfvo type="min"/>
        <cfvo type="percentile" val="50"/>
        <cfvo type="max"/>
        <color rgb="FF63BE7B"/>
        <color rgb="FFFCFCFF"/>
        <color rgb="FFF8696B"/>
      </colorScale>
    </cfRule>
  </conditionalFormatting>
  <conditionalFormatting sqref="W4:W8">
    <cfRule type="colorScale" priority="247">
      <colorScale>
        <cfvo type="min"/>
        <cfvo type="percentile" val="50"/>
        <cfvo type="max"/>
        <color rgb="FFF8696B"/>
        <color rgb="FFFCFCFF"/>
        <color rgb="FF63BE7B"/>
      </colorScale>
    </cfRule>
  </conditionalFormatting>
  <conditionalFormatting sqref="X4:X8">
    <cfRule type="colorScale" priority="248">
      <colorScale>
        <cfvo type="min"/>
        <cfvo type="percentile" val="50"/>
        <cfvo type="max"/>
        <color rgb="FFF8696B"/>
        <color rgb="FFFCFCFF"/>
        <color rgb="FF63BE7B"/>
      </colorScale>
    </cfRule>
  </conditionalFormatting>
  <conditionalFormatting sqref="Y4:Y8">
    <cfRule type="colorScale" priority="249">
      <colorScale>
        <cfvo type="min"/>
        <cfvo type="percentile" val="50"/>
        <cfvo type="max"/>
        <color rgb="FFF8696B"/>
        <color rgb="FFFCFCFF"/>
        <color rgb="FF63BE7B"/>
      </colorScale>
    </cfRule>
  </conditionalFormatting>
  <conditionalFormatting sqref="Y10:Y1048576 Y1:Y2 Z3:Z9">
    <cfRule type="colorScale" priority="2">
      <colorScale>
        <cfvo type="min"/>
        <cfvo type="max"/>
        <color rgb="FFFFEF9C"/>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5FADB-E558-4ABC-8854-97825E68505E}">
  <sheetPr codeName="Sheet9"/>
  <dimension ref="A1:Z19"/>
  <sheetViews>
    <sheetView showGridLines="0" topLeftCell="F1" workbookViewId="0">
      <selection activeCell="F9" sqref="F9"/>
    </sheetView>
  </sheetViews>
  <sheetFormatPr defaultRowHeight="14.4"/>
  <cols>
    <col min="1" max="1" width="19.88671875" customWidth="1"/>
    <col min="2" max="2" width="1.6640625" customWidth="1"/>
    <col min="3" max="3" width="14.33203125" customWidth="1"/>
    <col min="4" max="4" width="18.88671875" bestFit="1" customWidth="1"/>
    <col min="5" max="5" width="24.33203125" customWidth="1"/>
    <col min="6" max="6" width="26.33203125" customWidth="1"/>
    <col min="7" max="7" width="19" customWidth="1"/>
    <col min="10" max="10" width="17.6640625" customWidth="1"/>
    <col min="12" max="12" width="19.33203125" style="20" customWidth="1"/>
    <col min="13" max="13" width="18.6640625" style="20" customWidth="1"/>
    <col min="14" max="14" width="19" style="20" customWidth="1"/>
    <col min="15" max="15" width="16.6640625" customWidth="1"/>
    <col min="16" max="16" width="11.109375" customWidth="1"/>
    <col min="17" max="17" width="10.6640625" customWidth="1"/>
    <col min="18" max="18" width="14" customWidth="1"/>
    <col min="21" max="21" width="10" customWidth="1"/>
  </cols>
  <sheetData>
    <row r="1" spans="1:26" s="27" customFormat="1" ht="51" customHeight="1">
      <c r="A1" s="29" t="s">
        <v>164</v>
      </c>
      <c r="H1" s="28"/>
      <c r="J1" s="28"/>
      <c r="L1" s="53"/>
      <c r="M1" s="53"/>
      <c r="N1" s="53"/>
      <c r="S1" s="28"/>
    </row>
    <row r="3" spans="1:26">
      <c r="C3" s="34" t="s">
        <v>162</v>
      </c>
      <c r="D3" s="35" t="s">
        <v>19</v>
      </c>
      <c r="E3" s="35" t="s">
        <v>15</v>
      </c>
      <c r="F3" s="35" t="s">
        <v>21</v>
      </c>
      <c r="G3" s="35" t="s">
        <v>23</v>
      </c>
      <c r="H3" s="35" t="s">
        <v>25</v>
      </c>
      <c r="I3" s="35" t="s">
        <v>27</v>
      </c>
      <c r="J3" s="35" t="s">
        <v>29</v>
      </c>
      <c r="K3" s="35" t="s">
        <v>31</v>
      </c>
      <c r="L3" s="35" t="s">
        <v>33</v>
      </c>
      <c r="M3" s="35" t="s">
        <v>35</v>
      </c>
      <c r="N3" s="35" t="s">
        <v>37</v>
      </c>
      <c r="O3" s="35" t="s">
        <v>39</v>
      </c>
      <c r="P3" s="35" t="s">
        <v>41</v>
      </c>
      <c r="Q3" s="35" t="s">
        <v>43</v>
      </c>
      <c r="R3" s="35" t="s">
        <v>45</v>
      </c>
      <c r="S3" s="35" t="s">
        <v>47</v>
      </c>
      <c r="T3" s="35" t="s">
        <v>49</v>
      </c>
      <c r="U3" s="35" t="s">
        <v>51</v>
      </c>
      <c r="V3" s="35" t="s">
        <v>53</v>
      </c>
      <c r="W3" s="35" t="s">
        <v>55</v>
      </c>
      <c r="X3" s="35" t="s">
        <v>57</v>
      </c>
      <c r="Y3" s="36" t="s">
        <v>59</v>
      </c>
      <c r="Z3" s="35" t="s">
        <v>61</v>
      </c>
    </row>
    <row r="4" spans="1:26">
      <c r="C4" s="37">
        <v>12007313</v>
      </c>
      <c r="D4" s="37" t="s">
        <v>87</v>
      </c>
      <c r="E4" s="37" t="s">
        <v>81</v>
      </c>
      <c r="F4" s="37">
        <v>0.02</v>
      </c>
      <c r="G4" s="38">
        <v>0.75760000000000005</v>
      </c>
      <c r="H4" s="37">
        <v>1328.45</v>
      </c>
      <c r="I4" s="38">
        <v>1.1734</v>
      </c>
      <c r="J4" s="37">
        <v>3</v>
      </c>
      <c r="K4" s="38">
        <v>1</v>
      </c>
      <c r="L4" s="37">
        <v>0</v>
      </c>
      <c r="M4" s="38">
        <v>0</v>
      </c>
      <c r="N4" s="37">
        <v>0</v>
      </c>
      <c r="O4" s="38">
        <v>0</v>
      </c>
      <c r="P4" s="39">
        <v>0.25347222222222221</v>
      </c>
      <c r="Q4" s="39">
        <v>0.25347222222222221</v>
      </c>
      <c r="R4" s="39">
        <v>0.31041666666666667</v>
      </c>
      <c r="S4" s="39">
        <v>0.31041666666666667</v>
      </c>
      <c r="T4" s="71">
        <v>2.38</v>
      </c>
      <c r="U4" s="38">
        <v>1.8E-3</v>
      </c>
      <c r="V4" s="37">
        <v>240.75</v>
      </c>
      <c r="W4" s="37">
        <v>0</v>
      </c>
      <c r="X4" s="37">
        <v>1435.75</v>
      </c>
      <c r="Y4" s="37">
        <v>141.30000000000001</v>
      </c>
      <c r="Z4">
        <v>206.75</v>
      </c>
    </row>
    <row r="5" spans="1:26">
      <c r="C5" s="6">
        <v>12009446</v>
      </c>
      <c r="D5" s="6" t="s">
        <v>83</v>
      </c>
      <c r="E5" s="6" t="s">
        <v>81</v>
      </c>
      <c r="F5" s="6">
        <v>3.26</v>
      </c>
      <c r="G5" s="40">
        <v>0.64680000000000004</v>
      </c>
      <c r="H5" s="6">
        <v>1666.52</v>
      </c>
      <c r="I5" s="40">
        <v>0.93669999999999998</v>
      </c>
      <c r="J5" s="6">
        <v>640</v>
      </c>
      <c r="K5" s="40">
        <v>0.97119999999999995</v>
      </c>
      <c r="L5" s="6">
        <v>19</v>
      </c>
      <c r="M5" s="40">
        <v>2.8799999999999999E-2</v>
      </c>
      <c r="N5" s="6">
        <v>93</v>
      </c>
      <c r="O5" s="40">
        <v>0.12690000000000001</v>
      </c>
      <c r="P5" s="41">
        <v>0.22013888888888888</v>
      </c>
      <c r="Q5" s="41">
        <v>0.46875</v>
      </c>
      <c r="R5" s="41">
        <v>0.64513888888888882</v>
      </c>
      <c r="S5" s="41">
        <v>0.87986111111111109</v>
      </c>
      <c r="T5" s="72">
        <v>1473.36</v>
      </c>
      <c r="U5" s="138">
        <v>0.8841</v>
      </c>
      <c r="V5" s="6">
        <v>280.14999999999998</v>
      </c>
      <c r="W5" s="6">
        <v>43.25</v>
      </c>
      <c r="X5" s="6">
        <v>2210.4</v>
      </c>
      <c r="Y5" s="6">
        <v>449.58</v>
      </c>
      <c r="Z5">
        <v>331.2</v>
      </c>
    </row>
    <row r="6" spans="1:26">
      <c r="C6" s="42">
        <v>12001711</v>
      </c>
      <c r="D6" s="42" t="s">
        <v>89</v>
      </c>
      <c r="E6" s="42" t="s">
        <v>81</v>
      </c>
      <c r="F6" s="42">
        <v>3.87</v>
      </c>
      <c r="G6" s="43">
        <v>0.59309999999999996</v>
      </c>
      <c r="H6" s="42">
        <v>1579.75</v>
      </c>
      <c r="I6" s="43">
        <v>0.95540000000000003</v>
      </c>
      <c r="J6" s="42">
        <v>685</v>
      </c>
      <c r="K6" s="43">
        <v>0.9244</v>
      </c>
      <c r="L6" s="42">
        <v>56</v>
      </c>
      <c r="M6" s="43">
        <v>7.5600000000000001E-2</v>
      </c>
      <c r="N6" s="42">
        <v>185</v>
      </c>
      <c r="O6" s="43">
        <v>0.21260000000000001</v>
      </c>
      <c r="P6" s="44">
        <v>0.14305555555555557</v>
      </c>
      <c r="Q6" s="44">
        <v>0.49722222222222223</v>
      </c>
      <c r="R6" s="44">
        <v>0.51388888888888895</v>
      </c>
      <c r="S6" s="44">
        <v>0.89374999999999993</v>
      </c>
      <c r="T6" s="73">
        <v>1492.67</v>
      </c>
      <c r="U6" s="43">
        <v>0.94489999999999996</v>
      </c>
      <c r="V6" s="42">
        <v>258.5</v>
      </c>
      <c r="W6" s="42">
        <v>44</v>
      </c>
      <c r="X6" s="42">
        <v>2302</v>
      </c>
      <c r="Y6" s="42">
        <v>512.25</v>
      </c>
      <c r="Z6">
        <v>424.5</v>
      </c>
    </row>
    <row r="7" spans="1:26">
      <c r="C7" s="45">
        <v>12012441</v>
      </c>
      <c r="D7" s="45" t="s">
        <v>104</v>
      </c>
      <c r="E7" s="45" t="s">
        <v>81</v>
      </c>
      <c r="F7" s="45">
        <v>3.49</v>
      </c>
      <c r="G7" s="46">
        <v>0.66420000000000001</v>
      </c>
      <c r="H7" s="45">
        <v>2104.54</v>
      </c>
      <c r="I7" s="46">
        <v>1.0108999999999999</v>
      </c>
      <c r="J7" s="45">
        <v>879</v>
      </c>
      <c r="K7" s="46">
        <v>0.98760000000000003</v>
      </c>
      <c r="L7" s="45">
        <v>11</v>
      </c>
      <c r="M7" s="46">
        <v>1.24E-2</v>
      </c>
      <c r="N7" s="45">
        <v>65</v>
      </c>
      <c r="O7" s="46">
        <v>6.8900000000000003E-2</v>
      </c>
      <c r="P7" s="47">
        <v>0.21319444444444444</v>
      </c>
      <c r="Q7" s="47">
        <v>0.58124999999999993</v>
      </c>
      <c r="R7" s="47">
        <v>0.47500000000000003</v>
      </c>
      <c r="S7" s="47">
        <v>0.90208333333333324</v>
      </c>
      <c r="T7" s="74">
        <v>1660.93</v>
      </c>
      <c r="U7" s="46">
        <v>0.78920000000000001</v>
      </c>
      <c r="V7" s="45">
        <v>314.29000000000002</v>
      </c>
      <c r="W7" s="45">
        <v>51.25</v>
      </c>
      <c r="X7" s="45">
        <v>2772.5</v>
      </c>
      <c r="Y7" s="45">
        <v>466</v>
      </c>
      <c r="Z7">
        <v>465</v>
      </c>
    </row>
    <row r="8" spans="1:26">
      <c r="C8" s="37">
        <v>12001902</v>
      </c>
      <c r="D8" s="37" t="s">
        <v>92</v>
      </c>
      <c r="E8" s="37" t="s">
        <v>81</v>
      </c>
      <c r="F8" s="37">
        <v>2.44</v>
      </c>
      <c r="G8" s="38">
        <v>0.82089999999999996</v>
      </c>
      <c r="H8" s="37">
        <v>3757.92</v>
      </c>
      <c r="I8" s="38">
        <v>0.90110000000000001</v>
      </c>
      <c r="J8" s="37">
        <v>1064</v>
      </c>
      <c r="K8" s="38">
        <v>0.95679999999999998</v>
      </c>
      <c r="L8" s="37">
        <v>48</v>
      </c>
      <c r="M8" s="38">
        <v>4.3200000000000002E-2</v>
      </c>
      <c r="N8" s="37">
        <v>210</v>
      </c>
      <c r="O8" s="38">
        <v>0.1648</v>
      </c>
      <c r="P8" s="39">
        <v>5.2777777777777778E-2</v>
      </c>
      <c r="Q8" s="39">
        <v>0.44166666666666665</v>
      </c>
      <c r="R8" s="39">
        <v>0.52569444444444446</v>
      </c>
      <c r="S8" s="39">
        <v>0.94027777777777777</v>
      </c>
      <c r="T8" s="71">
        <v>2596.2399999999998</v>
      </c>
      <c r="U8" s="38">
        <v>0.69089999999999996</v>
      </c>
      <c r="V8" s="37">
        <v>451.72</v>
      </c>
      <c r="W8" s="37">
        <v>60.5</v>
      </c>
      <c r="X8" s="37">
        <v>4101.2</v>
      </c>
      <c r="Y8" s="37">
        <v>264.75</v>
      </c>
      <c r="Z8">
        <v>469.75</v>
      </c>
    </row>
    <row r="9" spans="1:26">
      <c r="F9">
        <f t="shared" ref="F9:Y9" si="0">AVERAGE(F4:F8)</f>
        <v>2.6160000000000001</v>
      </c>
      <c r="G9" s="20">
        <f t="shared" si="0"/>
        <v>0.69652000000000003</v>
      </c>
      <c r="H9">
        <f t="shared" si="0"/>
        <v>2087.4360000000001</v>
      </c>
      <c r="I9" s="20">
        <f t="shared" si="0"/>
        <v>0.99549999999999983</v>
      </c>
      <c r="J9" s="25">
        <f t="shared" si="0"/>
        <v>654.20000000000005</v>
      </c>
      <c r="K9" s="20">
        <f t="shared" si="0"/>
        <v>0.96799999999999997</v>
      </c>
      <c r="L9" s="25">
        <f t="shared" si="0"/>
        <v>26.8</v>
      </c>
      <c r="M9" s="20">
        <f t="shared" si="0"/>
        <v>3.1999999999999994E-2</v>
      </c>
      <c r="N9" s="25">
        <f t="shared" si="0"/>
        <v>110.6</v>
      </c>
      <c r="O9" s="20">
        <f t="shared" si="0"/>
        <v>0.11464000000000001</v>
      </c>
      <c r="P9" s="21">
        <f t="shared" si="0"/>
        <v>0.17652777777777778</v>
      </c>
      <c r="Q9" s="21">
        <f t="shared" si="0"/>
        <v>0.44847222222222227</v>
      </c>
      <c r="R9" s="21">
        <f t="shared" si="0"/>
        <v>0.49402777777777784</v>
      </c>
      <c r="S9" s="54">
        <f t="shared" si="0"/>
        <v>0.78527777777777774</v>
      </c>
      <c r="T9" s="25">
        <f t="shared" si="0"/>
        <v>1445.116</v>
      </c>
      <c r="U9" s="20">
        <f t="shared" si="0"/>
        <v>0.66217999999999999</v>
      </c>
      <c r="V9" s="25">
        <f t="shared" si="0"/>
        <v>309.08199999999999</v>
      </c>
      <c r="W9">
        <f t="shared" si="0"/>
        <v>39.799999999999997</v>
      </c>
      <c r="X9" s="25">
        <f t="shared" si="0"/>
        <v>2564.37</v>
      </c>
      <c r="Y9">
        <f t="shared" si="0"/>
        <v>366.77600000000001</v>
      </c>
    </row>
    <row r="14" spans="1:26">
      <c r="J14" s="20"/>
      <c r="P14" s="21"/>
      <c r="Q14" s="21"/>
      <c r="R14" s="21"/>
      <c r="S14" s="21"/>
      <c r="U14" s="20"/>
    </row>
    <row r="15" spans="1:26">
      <c r="J15" s="20"/>
      <c r="P15" s="21"/>
      <c r="Q15" s="21"/>
      <c r="R15" s="21"/>
      <c r="S15" s="21"/>
      <c r="U15" s="20"/>
    </row>
    <row r="16" spans="1:26">
      <c r="J16" s="20"/>
      <c r="P16" s="21"/>
      <c r="Q16" s="21"/>
      <c r="R16" s="21"/>
      <c r="S16" s="21"/>
      <c r="U16" s="20"/>
    </row>
    <row r="17" spans="10:21">
      <c r="J17" s="20"/>
      <c r="P17" s="21"/>
      <c r="Q17" s="21"/>
      <c r="R17" s="21"/>
      <c r="S17" s="21"/>
      <c r="U17" s="22"/>
    </row>
    <row r="18" spans="10:21">
      <c r="J18" s="20"/>
      <c r="P18" s="21"/>
      <c r="Q18" s="21"/>
      <c r="R18" s="21"/>
      <c r="S18" s="21"/>
      <c r="U18" s="20"/>
    </row>
    <row r="19" spans="10:21">
      <c r="J19" s="20"/>
      <c r="P19" s="21"/>
      <c r="Q19" s="21"/>
      <c r="R19" s="21"/>
      <c r="S19" s="21"/>
      <c r="U19" s="20"/>
    </row>
  </sheetData>
  <conditionalFormatting sqref="F4:F8">
    <cfRule type="colorScale" priority="209">
      <colorScale>
        <cfvo type="min"/>
        <cfvo type="percentile" val="50"/>
        <cfvo type="max"/>
        <color rgb="FFF8696B"/>
        <color rgb="FFFCFCFF"/>
        <color rgb="FF63BE7B"/>
      </colorScale>
    </cfRule>
  </conditionalFormatting>
  <conditionalFormatting sqref="G4:G8">
    <cfRule type="colorScale" priority="210">
      <colorScale>
        <cfvo type="min"/>
        <cfvo type="percentile" val="50"/>
        <cfvo type="max"/>
        <color rgb="FFF8696B"/>
        <color rgb="FFFCFCFF"/>
        <color rgb="FF63BE7B"/>
      </colorScale>
    </cfRule>
  </conditionalFormatting>
  <conditionalFormatting sqref="H4:H8">
    <cfRule type="colorScale" priority="211">
      <colorScale>
        <cfvo type="min"/>
        <cfvo type="percentile" val="50"/>
        <cfvo type="max"/>
        <color rgb="FFF8696B"/>
        <color rgb="FFFCFCFF"/>
        <color rgb="FF63BE7B"/>
      </colorScale>
    </cfRule>
  </conditionalFormatting>
  <conditionalFormatting sqref="I4:I8">
    <cfRule type="colorScale" priority="212">
      <colorScale>
        <cfvo type="min"/>
        <cfvo type="percentile" val="50"/>
        <cfvo type="max"/>
        <color rgb="FFF8696B"/>
        <color rgb="FFFCFCFF"/>
        <color rgb="FF63BE7B"/>
      </colorScale>
    </cfRule>
  </conditionalFormatting>
  <conditionalFormatting sqref="J4:J8">
    <cfRule type="colorScale" priority="213">
      <colorScale>
        <cfvo type="min"/>
        <cfvo type="percentile" val="50"/>
        <cfvo type="max"/>
        <color rgb="FFF8696B"/>
        <color rgb="FFFCFCFF"/>
        <color rgb="FF63BE7B"/>
      </colorScale>
    </cfRule>
  </conditionalFormatting>
  <conditionalFormatting sqref="K4:K8">
    <cfRule type="colorScale" priority="214">
      <colorScale>
        <cfvo type="min"/>
        <cfvo type="percentile" val="50"/>
        <cfvo type="max"/>
        <color rgb="FFF8696B"/>
        <color rgb="FFFCFCFF"/>
        <color rgb="FF63BE7B"/>
      </colorScale>
    </cfRule>
  </conditionalFormatting>
  <conditionalFormatting sqref="L4:L8">
    <cfRule type="colorScale" priority="215">
      <colorScale>
        <cfvo type="min"/>
        <cfvo type="percentile" val="50"/>
        <cfvo type="max"/>
        <color rgb="FF63BE7B"/>
        <color rgb="FFFCFCFF"/>
        <color rgb="FFF8696B"/>
      </colorScale>
    </cfRule>
  </conditionalFormatting>
  <conditionalFormatting sqref="M4:M8">
    <cfRule type="colorScale" priority="216">
      <colorScale>
        <cfvo type="min"/>
        <cfvo type="percentile" val="50"/>
        <cfvo type="max"/>
        <color rgb="FF63BE7B"/>
        <color rgb="FFFCFCFF"/>
        <color rgb="FFF8696B"/>
      </colorScale>
    </cfRule>
  </conditionalFormatting>
  <conditionalFormatting sqref="N4:N8">
    <cfRule type="colorScale" priority="217">
      <colorScale>
        <cfvo type="min"/>
        <cfvo type="percentile" val="50"/>
        <cfvo type="max"/>
        <color rgb="FF63BE7B"/>
        <color rgb="FFFCFCFF"/>
        <color rgb="FFF8696B"/>
      </colorScale>
    </cfRule>
  </conditionalFormatting>
  <conditionalFormatting sqref="O4:O9">
    <cfRule type="colorScale" priority="218">
      <colorScale>
        <cfvo type="min"/>
        <cfvo type="percentile" val="50"/>
        <cfvo type="max"/>
        <color rgb="FF63BE7B"/>
        <color rgb="FFFCFCFF"/>
        <color rgb="FFF8696B"/>
      </colorScale>
    </cfRule>
  </conditionalFormatting>
  <conditionalFormatting sqref="P4:P8">
    <cfRule type="colorScale" priority="220">
      <colorScale>
        <cfvo type="min"/>
        <cfvo type="percentile" val="50"/>
        <cfvo type="max"/>
        <color rgb="FF63BE7B"/>
        <color rgb="FFFCFCFF"/>
        <color rgb="FFF8696B"/>
      </colorScale>
    </cfRule>
  </conditionalFormatting>
  <conditionalFormatting sqref="Q4:Q8">
    <cfRule type="colorScale" priority="221">
      <colorScale>
        <cfvo type="min"/>
        <cfvo type="percentile" val="50"/>
        <cfvo type="max"/>
        <color rgb="FF63BE7B"/>
        <color rgb="FFFCFCFF"/>
        <color rgb="FFF8696B"/>
      </colorScale>
    </cfRule>
  </conditionalFormatting>
  <conditionalFormatting sqref="R4:R8">
    <cfRule type="colorScale" priority="222">
      <colorScale>
        <cfvo type="min"/>
        <cfvo type="percentile" val="50"/>
        <cfvo type="max"/>
        <color rgb="FF63BE7B"/>
        <color rgb="FFFCFCFF"/>
        <color rgb="FFF8696B"/>
      </colorScale>
    </cfRule>
  </conditionalFormatting>
  <conditionalFormatting sqref="S4:S8">
    <cfRule type="colorScale" priority="223">
      <colorScale>
        <cfvo type="min"/>
        <cfvo type="percentile" val="50"/>
        <cfvo type="max"/>
        <color rgb="FFF8696B"/>
        <color rgb="FFFCFCFF"/>
        <color rgb="FF63BE7B"/>
      </colorScale>
    </cfRule>
  </conditionalFormatting>
  <conditionalFormatting sqref="T4:T8">
    <cfRule type="colorScale" priority="224">
      <colorScale>
        <cfvo type="min"/>
        <cfvo type="percentile" val="50"/>
        <cfvo type="max"/>
        <color rgb="FFF8696B"/>
        <color rgb="FFFCFCFF"/>
        <color rgb="FF63BE7B"/>
      </colorScale>
    </cfRule>
  </conditionalFormatting>
  <conditionalFormatting sqref="U4:U8">
    <cfRule type="colorScale" priority="225">
      <colorScale>
        <cfvo type="min"/>
        <cfvo type="percentile" val="50"/>
        <cfvo type="max"/>
        <color rgb="FFF8696B"/>
        <color rgb="FFFCFCFF"/>
        <color rgb="FF63BE7B"/>
      </colorScale>
    </cfRule>
  </conditionalFormatting>
  <conditionalFormatting sqref="V4:V8">
    <cfRule type="colorScale" priority="226">
      <colorScale>
        <cfvo type="min"/>
        <cfvo type="percentile" val="50"/>
        <cfvo type="max"/>
        <color rgb="FF63BE7B"/>
        <color rgb="FFFCFCFF"/>
        <color rgb="FFF8696B"/>
      </colorScale>
    </cfRule>
  </conditionalFormatting>
  <conditionalFormatting sqref="W4:W8">
    <cfRule type="colorScale" priority="227">
      <colorScale>
        <cfvo type="min"/>
        <cfvo type="percentile" val="50"/>
        <cfvo type="max"/>
        <color rgb="FFF8696B"/>
        <color rgb="FFFCFCFF"/>
        <color rgb="FF63BE7B"/>
      </colorScale>
    </cfRule>
  </conditionalFormatting>
  <conditionalFormatting sqref="X4:X8">
    <cfRule type="colorScale" priority="228">
      <colorScale>
        <cfvo type="min"/>
        <cfvo type="percentile" val="50"/>
        <cfvo type="max"/>
        <color rgb="FFF8696B"/>
        <color rgb="FFFCFCFF"/>
        <color rgb="FF63BE7B"/>
      </colorScale>
    </cfRule>
  </conditionalFormatting>
  <conditionalFormatting sqref="X10:X1048576 X1:X2">
    <cfRule type="colorScale" priority="24">
      <colorScale>
        <cfvo type="min"/>
        <cfvo type="percentile" val="50"/>
        <cfvo type="max"/>
        <color rgb="FFF8696B"/>
        <color rgb="FFFCFCFF"/>
        <color rgb="FF63BE7B"/>
      </colorScale>
    </cfRule>
  </conditionalFormatting>
  <conditionalFormatting sqref="Y4:Y8">
    <cfRule type="colorScale" priority="229">
      <colorScale>
        <cfvo type="min"/>
        <cfvo type="percentile" val="50"/>
        <cfvo type="max"/>
        <color rgb="FFF8696B"/>
        <color rgb="FFFCFCFF"/>
        <color rgb="FF63BE7B"/>
      </colorScale>
    </cfRule>
  </conditionalFormatting>
  <conditionalFormatting sqref="Y10:Y1048576 Y1:Y2">
    <cfRule type="colorScale" priority="23">
      <colorScale>
        <cfvo type="min"/>
        <cfvo type="percentile" val="50"/>
        <cfvo type="max"/>
        <color rgb="FFF8696B"/>
        <color rgb="FFFCFCFF"/>
        <color rgb="FF63BE7B"/>
      </colorScale>
    </cfRule>
  </conditionalFormatting>
  <conditionalFormatting sqref="Z10:Z1048576 Z1:Z2">
    <cfRule type="colorScale" priority="22">
      <colorScale>
        <cfvo type="min"/>
        <cfvo type="max"/>
        <color rgb="FFFFEF9C"/>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T a b l e 5 , T a b l e 4 , T a b l e 2 , T a b l e 1 , L i n e _ M G R , S c o r e , R a n g 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 J o b s _ p e r _ D a y < / K e y > < / D i a g r a m O b j e c t K e y > < D i a g r a m O b j e c t K e y > < K e y > M e a s u r e s \ A v e r a g e   o f   J o b s _ p e r _ D a y \ T a g I n f o \ F o r m u l a < / K e y > < / D i a g r a m O b j e c t K e y > < D i a g r a m O b j e c t K e y > < K e y > M e a s u r e s \ A v e r a g e   o f   J o b s _ p e r _ D a y \ T a g I n f o \ V a l u e < / K e y > < / D i a g r a m O b j e c t K e y > < D i a g r a m O b j e c t K e y > < K e y > C o l u m n s \ o p r _ o p e r a t i o n _ n u m b e r _ e m p l o y e e _ k e y < / K e y > < / D i a g r a m O b j e c t K e y > < D i a g r a m O b j e c t K e y > < K e y > C o l u m n s \ o p r _ o p e r a t i o n _ n u m b e r _ w o r k _ c e n t r e _ t e x t < / K e y > < / D i a g r a m O b j e c t K e y > < D i a g r a m O b j e c t K e y > < K e y > C o l u m n s \ N S T < / K e y > < / D i a g r a m O b j e c t K e y > < D i a g r a m O b j e c t K e y > < K e y > C o l u m n s \ L i n e _ M a n a g e r _ N a m e < / K e y > < / D i a g r a m O b j e c t K e y > < D i a g r a m O b j e c t K e y > < K e y > C o l u m n s \ J o b s _ p e r _ D a y < / K e y > < / D i a g r a m O b j e c t K e y > < D i a g r a m O b j e c t K e y > < K e y > C o l u m n s \ A v a i l a b i l i t y P e r c e n t N o C R P < / K e y > < / D i a g r a m O b j e c t K e y > < D i a g r a m O b j e c t K e y > < K e y > C o l u m n s \ A v a i l a b l e H o u r s I n c B a n k O v e r < / K e y > < / D i a g r a m O b j e c t K e y > < D i a g r a m O b j e c t K e y > < K e y > C o l u m n s \ S p a n n e r _ E f f i c i e n c y < / K e y > < / D i a g r a m O b j e c t K e y > < D i a g r a m O b j e c t K e y > < K e y > C o l u m n s \ C O M P < / K e y > < / D i a g r a m O b j e c t K e y > < D i a g r a m O b j e c t K e y > < K e y > C o l u m n s \ U N C O < / K e y > < / D i a g r a m O b j e c t K e y > < D i a g r a m O b j e c t K e y > < K e y > C o l u m n s \ A S T O < / K e y > < / D i a g r a m O b j e c t K e y > < D i a g r a m O b j e c t K e y > < K e y > C o l u m n s \ A b o r t s < / K e y > < / D i a g r a m O b j e c t K e y > < D i a g r a m O b j e c t K e y > < K e y > C o l u m n s \ a v g _ s t a r t _ f i r s t _ t a s k < / K e y > < / D i a g r a m O b j e c t K e y > < D i a g r a m O b j e c t K e y > < K e y > C o l u m n s \ a v g _ e n d _ f i r s t _ t a s k < / K e y > < / D i a g r a m O b j e c t K e y > < D i a g r a m O b j e c t K e y > < K e y > C o l u m n s \ a v g _ s t a r t _ l a s t _ t a s k < / K e y > < / D i a g r a m O b j e c t K e y > < D i a g r a m O b j e c t K e y > < K e y > C o l u m n s \ a v g _ e n d _ l a s t _ t a s k < / K e y > < / D i a g r a m O b j e c t K e y > < D i a g r a m O b j e c t K e y > < K e y > C o l u m n s \ p r o d u c t i v e _ t i m e < / K e y > < / D i a g r a m O b j e c t K e y > < D i a g r a m O b j e c t K e y > < K e y > C o l u m n s \ u t i l i s a t i o n < / K e y > < / D i a g r a m O b j e c t K e y > < D i a g r a m O b j e c t K e y > < K e y > C o l u m n s \ O v e r t i m e < / K e y > < / D i a g r a m O b j e c t K e y > < D i a g r a m O b j e c t K e y > < K e y > C o l u m n s \ b a n k e d h o u r s < / K e y > < / D i a g r a m O b j e c t K e y > < D i a g r a m O b j e c t K e y > < K e y > C o l u m n s \ C R P < / K e y > < / D i a g r a m O b j e c t K e y > < D i a g r a m O b j e c t K e y > < K e y > C o l u m n s \ c o r e < / K e y > < / D i a g r a m O b j e c t K e y > < D i a g r a m O b j e c t K e y > < K e y > C o l u m n s \ b u s i n e s s < / K e y > < / D i a g r a m O b j e c t K e y > < D i a g r a m O b j e c t K e y > < K e y > C o l u m n s \ p e r s o n a l < / K e y > < / D i a g r a m O b j e c t K e y > < D i a g r a m O b j e c t K e y > < K e y > L i n k s \ & l t ; C o l u m n s \ A v e r a g e   o f   J o b s _ p e r _ D a y & g t ; - & l t ; M e a s u r e s \ J o b s _ p e r _ D a y & g t ; < / K e y > < / D i a g r a m O b j e c t K e y > < D i a g r a m O b j e c t K e y > < K e y > L i n k s \ & l t ; C o l u m n s \ A v e r a g e   o f   J o b s _ p e r _ D a y & g t ; - & l t ; M e a s u r e s \ J o b s _ p e r _ D a y & g t ; \ C O L U M N < / K e y > < / D i a g r a m O b j e c t K e y > < D i a g r a m O b j e c t K e y > < K e y > L i n k s \ & l t ; C o l u m n s \ A v e r a g e   o f   J o b s _ p e r _ D a y & g t ; - & l t ; M e a s u r e s \ J o b s _ p e r _ D a y & g t ; \ M E A S U R E 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 J o b s _ p e r _ D a y < / K e y > < / a : K e y > < a : V a l u e   i : t y p e = " M e a s u r e G r i d N o d e V i e w S t a t e " > < C o l u m n > 4 < / C o l u m n > < L a y e d O u t > t r u e < / L a y e d O u t > < W a s U I I n v i s i b l e > t r u e < / W a s U I I n v i s i b l e > < / a : V a l u e > < / a : K e y V a l u e O f D i a g r a m O b j e c t K e y a n y T y p e z b w N T n L X > < a : K e y V a l u e O f D i a g r a m O b j e c t K e y a n y T y p e z b w N T n L X > < a : K e y > < K e y > M e a s u r e s \ A v e r a g e   o f   J o b s _ p e r _ D a y \ T a g I n f o \ F o r m u l a < / K e y > < / a : K e y > < a : V a l u e   i : t y p e = " M e a s u r e G r i d V i e w S t a t e I D i a g r a m T a g A d d i t i o n a l I n f o " / > < / a : K e y V a l u e O f D i a g r a m O b j e c t K e y a n y T y p e z b w N T n L X > < a : K e y V a l u e O f D i a g r a m O b j e c t K e y a n y T y p e z b w N T n L X > < a : K e y > < K e y > M e a s u r e s \ A v e r a g e   o f   J o b s _ p e r _ D a y \ T a g I n f o \ V a l u e < / K e y > < / a : K e y > < a : V a l u e   i : t y p e = " M e a s u r e G r i d V i e w S t a t e I D i a g r a m T a g A d d i t i o n a l I n f o " / > < / a : K e y V a l u e O f D i a g r a m O b j e c t K e y a n y T y p e z b w N T n L X > < a : K e y V a l u e O f D i a g r a m O b j e c t K e y a n y T y p e z b w N T n L X > < a : K e y > < K e y > C o l u m n s \ o p r _ o p e r a t i o n _ n u m b e r _ e m p l o y e e _ k e y < / K e y > < / a : K e y > < a : V a l u e   i : t y p e = " M e a s u r e G r i d N o d e V i e w S t a t e " > < L a y e d O u t > t r u e < / L a y e d O u t > < / a : V a l u e > < / a : K e y V a l u e O f D i a g r a m O b j e c t K e y a n y T y p e z b w N T n L X > < a : K e y V a l u e O f D i a g r a m O b j e c t K e y a n y T y p e z b w N T n L X > < a : K e y > < K e y > C o l u m n s \ o p r _ o p e r a t i o n _ n u m b e r _ w o r k _ c e n t r e _ t e x t < / K e y > < / a : K e y > < a : V a l u e   i : t y p e = " M e a s u r e G r i d N o d e V i e w S t a t e " > < C o l u m n > 1 < / C o l u m n > < L a y e d O u t > t r u e < / L a y e d O u t > < / a : V a l u e > < / a : K e y V a l u e O f D i a g r a m O b j e c t K e y a n y T y p e z b w N T n L X > < a : K e y V a l u e O f D i a g r a m O b j e c t K e y a n y T y p e z b w N T n L X > < a : K e y > < K e y > C o l u m n s \ N S T < / K e y > < / a : K e y > < a : V a l u e   i : t y p e = " M e a s u r e G r i d N o d e V i e w S t a t e " > < C o l u m n > 2 < / C o l u m n > < L a y e d O u t > t r u e < / L a y e d O u t > < / a : V a l u e > < / a : K e y V a l u e O f D i a g r a m O b j e c t K e y a n y T y p e z b w N T n L X > < a : K e y V a l u e O f D i a g r a m O b j e c t K e y a n y T y p e z b w N T n L X > < a : K e y > < K e y > C o l u m n s \ L i n e _ M a n a g e r _ N a m e < / K e y > < / a : K e y > < a : V a l u e   i : t y p e = " M e a s u r e G r i d N o d e V i e w S t a t e " > < C o l u m n > 3 < / C o l u m n > < L a y e d O u t > t r u e < / L a y e d O u t > < / a : V a l u e > < / a : K e y V a l u e O f D i a g r a m O b j e c t K e y a n y T y p e z b w N T n L X > < a : K e y V a l u e O f D i a g r a m O b j e c t K e y a n y T y p e z b w N T n L X > < a : K e y > < K e y > C o l u m n s \ J o b s _ p e r _ D a y < / K e y > < / a : K e y > < a : V a l u e   i : t y p e = " M e a s u r e G r i d N o d e V i e w S t a t e " > < C o l u m n > 4 < / C o l u m n > < L a y e d O u t > t r u e < / L a y e d O u t > < / a : V a l u e > < / a : K e y V a l u e O f D i a g r a m O b j e c t K e y a n y T y p e z b w N T n L X > < a : K e y V a l u e O f D i a g r a m O b j e c t K e y a n y T y p e z b w N T n L X > < a : K e y > < K e y > C o l u m n s \ A v a i l a b i l i t y P e r c e n t N o C R P < / K e y > < / a : K e y > < a : V a l u e   i : t y p e = " M e a s u r e G r i d N o d e V i e w S t a t e " > < C o l u m n > 5 < / C o l u m n > < L a y e d O u t > t r u e < / L a y e d O u t > < / a : V a l u e > < / a : K e y V a l u e O f D i a g r a m O b j e c t K e y a n y T y p e z b w N T n L X > < a : K e y V a l u e O f D i a g r a m O b j e c t K e y a n y T y p e z b w N T n L X > < a : K e y > < K e y > C o l u m n s \ A v a i l a b l e H o u r s I n c B a n k O v e r < / K e y > < / a : K e y > < a : V a l u e   i : t y p e = " M e a s u r e G r i d N o d e V i e w S t a t e " > < C o l u m n > 6 < / C o l u m n > < L a y e d O u t > t r u e < / L a y e d O u t > < / a : V a l u e > < / a : K e y V a l u e O f D i a g r a m O b j e c t K e y a n y T y p e z b w N T n L X > < a : K e y V a l u e O f D i a g r a m O b j e c t K e y a n y T y p e z b w N T n L X > < a : K e y > < K e y > C o l u m n s \ S p a n n e r _ E f f i c i e n c y < / K e y > < / a : K e y > < a : V a l u e   i : t y p e = " M e a s u r e G r i d N o d e V i e w S t a t e " > < C o l u m n > 7 < / C o l u m n > < L a y e d O u t > t r u e < / L a y e d O u t > < / a : V a l u e > < / a : K e y V a l u e O f D i a g r a m O b j e c t K e y a n y T y p e z b w N T n L X > < a : K e y V a l u e O f D i a g r a m O b j e c t K e y a n y T y p e z b w N T n L X > < a : K e y > < K e y > C o l u m n s \ C O M P < / K e y > < / a : K e y > < a : V a l u e   i : t y p e = " M e a s u r e G r i d N o d e V i e w S t a t e " > < C o l u m n > 8 < / C o l u m n > < L a y e d O u t > t r u e < / L a y e d O u t > < / a : V a l u e > < / a : K e y V a l u e O f D i a g r a m O b j e c t K e y a n y T y p e z b w N T n L X > < a : K e y V a l u e O f D i a g r a m O b j e c t K e y a n y T y p e z b w N T n L X > < a : K e y > < K e y > C o l u m n s \ U N C O < / K e y > < / a : K e y > < a : V a l u e   i : t y p e = " M e a s u r e G r i d N o d e V i e w S t a t e " > < C o l u m n > 9 < / C o l u m n > < L a y e d O u t > t r u e < / L a y e d O u t > < / a : V a l u e > < / a : K e y V a l u e O f D i a g r a m O b j e c t K e y a n y T y p e z b w N T n L X > < a : K e y V a l u e O f D i a g r a m O b j e c t K e y a n y T y p e z b w N T n L X > < a : K e y > < K e y > C o l u m n s \ A S T O < / K e y > < / a : K e y > < a : V a l u e   i : t y p e = " M e a s u r e G r i d N o d e V i e w S t a t e " > < C o l u m n > 1 0 < / C o l u m n > < L a y e d O u t > t r u e < / L a y e d O u t > < / a : V a l u e > < / a : K e y V a l u e O f D i a g r a m O b j e c t K e y a n y T y p e z b w N T n L X > < a : K e y V a l u e O f D i a g r a m O b j e c t K e y a n y T y p e z b w N T n L X > < a : K e y > < K e y > C o l u m n s \ A b o r t s < / K e y > < / a : K e y > < a : V a l u e   i : t y p e = " M e a s u r e G r i d N o d e V i e w S t a t e " > < C o l u m n > 1 1 < / C o l u m n > < L a y e d O u t > t r u e < / L a y e d O u t > < / a : V a l u e > < / a : K e y V a l u e O f D i a g r a m O b j e c t K e y a n y T y p e z b w N T n L X > < a : K e y V a l u e O f D i a g r a m O b j e c t K e y a n y T y p e z b w N T n L X > < a : K e y > < K e y > C o l u m n s \ a v g _ s t a r t _ f i r s t _ t a s k < / K e y > < / a : K e y > < a : V a l u e   i : t y p e = " M e a s u r e G r i d N o d e V i e w S t a t e " > < C o l u m n > 1 2 < / C o l u m n > < L a y e d O u t > t r u e < / L a y e d O u t > < / a : V a l u e > < / a : K e y V a l u e O f D i a g r a m O b j e c t K e y a n y T y p e z b w N T n L X > < a : K e y V a l u e O f D i a g r a m O b j e c t K e y a n y T y p e z b w N T n L X > < a : K e y > < K e y > C o l u m n s \ a v g _ e n d _ f i r s t _ t a s k < / K e y > < / a : K e y > < a : V a l u e   i : t y p e = " M e a s u r e G r i d N o d e V i e w S t a t e " > < C o l u m n > 1 3 < / C o l u m n > < L a y e d O u t > t r u e < / L a y e d O u t > < / a : V a l u e > < / a : K e y V a l u e O f D i a g r a m O b j e c t K e y a n y T y p e z b w N T n L X > < a : K e y V a l u e O f D i a g r a m O b j e c t K e y a n y T y p e z b w N T n L X > < a : K e y > < K e y > C o l u m n s \ a v g _ s t a r t _ l a s t _ t a s k < / K e y > < / a : K e y > < a : V a l u e   i : t y p e = " M e a s u r e G r i d N o d e V i e w S t a t e " > < C o l u m n > 1 4 < / C o l u m n > < L a y e d O u t > t r u e < / L a y e d O u t > < / a : V a l u e > < / a : K e y V a l u e O f D i a g r a m O b j e c t K e y a n y T y p e z b w N T n L X > < a : K e y V a l u e O f D i a g r a m O b j e c t K e y a n y T y p e z b w N T n L X > < a : K e y > < K e y > C o l u m n s \ a v g _ e n d _ l a s t _ t a s k < / K e y > < / a : K e y > < a : V a l u e   i : t y p e = " M e a s u r e G r i d N o d e V i e w S t a t e " > < C o l u m n > 1 5 < / C o l u m n > < L a y e d O u t > t r u e < / L a y e d O u t > < / a : V a l u e > < / a : K e y V a l u e O f D i a g r a m O b j e c t K e y a n y T y p e z b w N T n L X > < a : K e y V a l u e O f D i a g r a m O b j e c t K e y a n y T y p e z b w N T n L X > < a : K e y > < K e y > C o l u m n s \ p r o d u c t i v e _ t i m e < / K e y > < / a : K e y > < a : V a l u e   i : t y p e = " M e a s u r e G r i d N o d e V i e w S t a t e " > < C o l u m n > 1 6 < / C o l u m n > < L a y e d O u t > t r u e < / L a y e d O u t > < / a : V a l u e > < / a : K e y V a l u e O f D i a g r a m O b j e c t K e y a n y T y p e z b w N T n L X > < a : K e y V a l u e O f D i a g r a m O b j e c t K e y a n y T y p e z b w N T n L X > < a : K e y > < K e y > C o l u m n s \ u t i l i s a t i o n < / K e y > < / a : K e y > < a : V a l u e   i : t y p e = " M e a s u r e G r i d N o d e V i e w S t a t e " > < C o l u m n > 1 7 < / C o l u m n > < L a y e d O u t > t r u e < / L a y e d O u t > < / a : V a l u e > < / a : K e y V a l u e O f D i a g r a m O b j e c t K e y a n y T y p e z b w N T n L X > < a : K e y V a l u e O f D i a g r a m O b j e c t K e y a n y T y p e z b w N T n L X > < a : K e y > < K e y > C o l u m n s \ O v e r t i m e < / K e y > < / a : K e y > < a : V a l u e   i : t y p e = " M e a s u r e G r i d N o d e V i e w S t a t e " > < C o l u m n > 1 8 < / C o l u m n > < L a y e d O u t > t r u e < / L a y e d O u t > < / a : V a l u e > < / a : K e y V a l u e O f D i a g r a m O b j e c t K e y a n y T y p e z b w N T n L X > < a : K e y V a l u e O f D i a g r a m O b j e c t K e y a n y T y p e z b w N T n L X > < a : K e y > < K e y > C o l u m n s \ b a n k e d h o u r s < / K e y > < / a : K e y > < a : V a l u e   i : t y p e = " M e a s u r e G r i d N o d e V i e w S t a t e " > < C o l u m n > 1 9 < / C o l u m n > < L a y e d O u t > t r u e < / L a y e d O u t > < / a : V a l u e > < / a : K e y V a l u e O f D i a g r a m O b j e c t K e y a n y T y p e z b w N T n L X > < a : K e y V a l u e O f D i a g r a m O b j e c t K e y a n y T y p e z b w N T n L X > < a : K e y > < K e y > C o l u m n s \ C R P < / K e y > < / a : K e y > < a : V a l u e   i : t y p e = " M e a s u r e G r i d N o d e V i e w S t a t e " > < C o l u m n > 2 0 < / C o l u m n > < L a y e d O u t > t r u e < / L a y e d O u t > < / a : V a l u e > < / a : K e y V a l u e O f D i a g r a m O b j e c t K e y a n y T y p e z b w N T n L X > < a : K e y V a l u e O f D i a g r a m O b j e c t K e y a n y T y p e z b w N T n L X > < a : K e y > < K e y > C o l u m n s \ c o r e < / K e y > < / a : K e y > < a : V a l u e   i : t y p e = " M e a s u r e G r i d N o d e V i e w S t a t e " > < C o l u m n > 2 1 < / C o l u m n > < L a y e d O u t > t r u e < / L a y e d O u t > < / a : V a l u e > < / a : K e y V a l u e O f D i a g r a m O b j e c t K e y a n y T y p e z b w N T n L X > < a : K e y V a l u e O f D i a g r a m O b j e c t K e y a n y T y p e z b w N T n L X > < a : K e y > < K e y > C o l u m n s \ b u s i n e s s < / K e y > < / a : K e y > < a : V a l u e   i : t y p e = " M e a s u r e G r i d N o d e V i e w S t a t e " > < C o l u m n > 2 2 < / C o l u m n > < L a y e d O u t > t r u e < / L a y e d O u t > < / a : V a l u e > < / a : K e y V a l u e O f D i a g r a m O b j e c t K e y a n y T y p e z b w N T n L X > < a : K e y V a l u e O f D i a g r a m O b j e c t K e y a n y T y p e z b w N T n L X > < a : K e y > < K e y > C o l u m n s \ p e r s o n a l < / K e y > < / a : K e y > < a : V a l u e   i : t y p e = " M e a s u r e G r i d N o d e V i e w S t a t e " > < C o l u m n > 2 3 < / C o l u m n > < L a y e d O u t > t r u e < / L a y e d O u t > < / a : V a l u e > < / a : K e y V a l u e O f D i a g r a m O b j e c t K e y a n y T y p e z b w N T n L X > < a : K e y V a l u e O f D i a g r a m O b j e c t K e y a n y T y p e z b w N T n L X > < a : K e y > < K e y > L i n k s \ & l t ; C o l u m n s \ A v e r a g e   o f   J o b s _ p e r _ D a y & g t ; - & l t ; M e a s u r e s \ J o b s _ p e r _ D a y & g t ; < / K e y > < / a : K e y > < a : V a l u e   i : t y p e = " M e a s u r e G r i d V i e w S t a t e I D i a g r a m L i n k " / > < / a : K e y V a l u e O f D i a g r a m O b j e c t K e y a n y T y p e z b w N T n L X > < a : K e y V a l u e O f D i a g r a m O b j e c t K e y a n y T y p e z b w N T n L X > < a : K e y > < K e y > L i n k s \ & l t ; C o l u m n s \ A v e r a g e   o f   J o b s _ p e r _ D a y & g t ; - & l t ; M e a s u r e s \ J o b s _ p e r _ D a y & g t ; \ C O L U M N < / K e y > < / a : K e y > < a : V a l u e   i : t y p e = " M e a s u r e G r i d V i e w S t a t e I D i a g r a m L i n k E n d p o i n t " / > < / a : K e y V a l u e O f D i a g r a m O b j e c t K e y a n y T y p e z b w N T n L X > < a : K e y V a l u e O f D i a g r a m O b j e c t K e y a n y T y p e z b w N T n L X > < a : K e y > < K e y > L i n k s \ & l t ; C o l u m n s \ A v e r a g e   o f   J o b s _ p e r _ D a y & g t ; - & l t ; M e a s u r e s \ J o b s _ p e r _ D a y & g t ; \ M E A S U R E < / K e y > < / a : K e y > < a : V a l u e   i : t y p e = " M e a s u r e G r i d V i e w S t a t e I D i a g r a m L i n k E n d p o i n t " / > < / 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 L a s t   M o n t h   A v e r a g e < / K e y > < / D i a g r a m O b j e c t K e y > < D i a g r a m O b j e c t K e y > < K e y > M e a s u r e s \ C o u n t   o f   L a s t   M o n t h   A v e r a g e \ T a g I n f o \ F o r m u l a < / K e y > < / D i a g r a m O b j e c t K e y > < D i a g r a m O b j e c t K e y > < K e y > M e a s u r e s \ C o u n t   o f   L a s t   M o n t h   A v e r a g e \ T a g I n f o \ V a l u e < / K e y > < / D i a g r a m O b j e c t K e y > < D i a g r a m O b j e c t K e y > < K e y > M e a s u r e s \ C o u n t   o f   1 3   W e e k < / K e y > < / D i a g r a m O b j e c t K e y > < D i a g r a m O b j e c t K e y > < K e y > M e a s u r e s \ C o u n t   o f   1 3   W e e k \ T a g I n f o \ F o r m u l a < / K e y > < / D i a g r a m O b j e c t K e y > < D i a g r a m O b j e c t K e y > < K e y > M e a s u r e s \ C o u n t   o f   1 3   W e e k \ T a g I n f o \ V a l u e < / K e y > < / D i a g r a m O b j e c t K e y > < D i a g r a m O b j e c t K e y > < K e y > M e a s u r e s \ C o u n t   o f   L a t e s t   M o n t h < / K e y > < / D i a g r a m O b j e c t K e y > < D i a g r a m O b j e c t K e y > < K e y > M e a s u r e s \ C o u n t   o f   L a t e s t   M o n t h \ T a g I n f o \ F o r m u l a < / K e y > < / D i a g r a m O b j e c t K e y > < D i a g r a m O b j e c t K e y > < K e y > M e a s u r e s \ C o u n t   o f   L a t e s t   M o n t h \ T a g I n f o \ V a l u e < / K e y > < / D i a g r a m O b j e c t K e y > < D i a g r a m O b j e c t K e y > < K e y > M e a s u r e s \ C o u n t   o f   M e t r i c s < / K e y > < / D i a g r a m O b j e c t K e y > < D i a g r a m O b j e c t K e y > < K e y > M e a s u r e s \ C o u n t   o f   M e t r i c s \ T a g I n f o \ F o r m u l a < / K e y > < / D i a g r a m O b j e c t K e y > < D i a g r a m O b j e c t K e y > < K e y > M e a s u r e s \ C o u n t   o f   M e t r i c s \ T a g I n f o \ V a l u e < / K e y > < / D i a g r a m O b j e c t K e y > < D i a g r a m O b j e c t K e y > < K e y > C o l u m n s \ M e t r i c s < / K e y > < / D i a g r a m O b j e c t K e y > < D i a g r a m O b j e c t K e y > < K e y > C o l u m n s \ L a s t   M o n t h   A v e r a g e < / K e y > < / D i a g r a m O b j e c t K e y > < D i a g r a m O b j e c t K e y > < K e y > C o l u m n s \ 1 3   W e e k < / K e y > < / D i a g r a m O b j e c t K e y > < D i a g r a m O b j e c t K e y > < K e y > C o l u m n s \ L a t e s t   M o n t h < / K e y > < / D i a g r a m O b j e c t K e y > < D i a g r a m O b j e c t K e y > < K e y > L i n k s \ & l t ; C o l u m n s \ C o u n t   o f   L a s t   M o n t h   A v e r a g e & g t ; - & l t ; M e a s u r e s \ L a s t   M o n t h   A v e r a g e & g t ; < / K e y > < / D i a g r a m O b j e c t K e y > < D i a g r a m O b j e c t K e y > < K e y > L i n k s \ & l t ; C o l u m n s \ C o u n t   o f   L a s t   M o n t h   A v e r a g e & g t ; - & l t ; M e a s u r e s \ L a s t   M o n t h   A v e r a g e & g t ; \ C O L U M N < / K e y > < / D i a g r a m O b j e c t K e y > < D i a g r a m O b j e c t K e y > < K e y > L i n k s \ & l t ; C o l u m n s \ C o u n t   o f   L a s t   M o n t h   A v e r a g e & g t ; - & l t ; M e a s u r e s \ L a s t   M o n t h   A v e r a g e & g t ; \ M E A S U R E < / K e y > < / D i a g r a m O b j e c t K e y > < D i a g r a m O b j e c t K e y > < K e y > L i n k s \ & l t ; C o l u m n s \ C o u n t   o f   1 3   W e e k & g t ; - & l t ; M e a s u r e s \ 1 3   W e e k & g t ; < / K e y > < / D i a g r a m O b j e c t K e y > < D i a g r a m O b j e c t K e y > < K e y > L i n k s \ & l t ; C o l u m n s \ C o u n t   o f   1 3   W e e k & g t ; - & l t ; M e a s u r e s \ 1 3   W e e k & g t ; \ C O L U M N < / K e y > < / D i a g r a m O b j e c t K e y > < D i a g r a m O b j e c t K e y > < K e y > L i n k s \ & l t ; C o l u m n s \ C o u n t   o f   1 3   W e e k & g t ; - & l t ; M e a s u r e s \ 1 3   W e e k & g t ; \ M E A S U R E < / K e y > < / D i a g r a m O b j e c t K e y > < D i a g r a m O b j e c t K e y > < K e y > L i n k s \ & l t ; C o l u m n s \ C o u n t   o f   L a t e s t   M o n t h & g t ; - & l t ; M e a s u r e s \ L a t e s t   M o n t h & g t ; < / K e y > < / D i a g r a m O b j e c t K e y > < D i a g r a m O b j e c t K e y > < K e y > L i n k s \ & l t ; C o l u m n s \ C o u n t   o f   L a t e s t   M o n t h & g t ; - & l t ; M e a s u r e s \ L a t e s t   M o n t h & g t ; \ C O L U M N < / K e y > < / D i a g r a m O b j e c t K e y > < D i a g r a m O b j e c t K e y > < K e y > L i n k s \ & l t ; C o l u m n s \ C o u n t   o f   L a t e s t   M o n t h & g t ; - & l t ; M e a s u r e s \ L a t e s t   M o n t h & g t ; \ M E A S U R E < / K e y > < / D i a g r a m O b j e c t K e y > < D i a g r a m O b j e c t K e y > < K e y > L i n k s \ & l t ; C o l u m n s \ C o u n t   o f   M e t r i c s & g t ; - & l t ; M e a s u r e s \ M e t r i c s & g t ; < / K e y > < / D i a g r a m O b j e c t K e y > < D i a g r a m O b j e c t K e y > < K e y > L i n k s \ & l t ; C o l u m n s \ C o u n t   o f   M e t r i c s & g t ; - & l t ; M e a s u r e s \ M e t r i c s & g t ; \ C O L U M N < / K e y > < / D i a g r a m O b j e c t K e y > < D i a g r a m O b j e c t K e y > < K e y > L i n k s \ & l t ; C o l u m n s \ C o u n t   o f   M e t r i c s & g t ; - & l t ; M e a s u r e s \ M e t r i c s & g t ; \ M E A S U R E 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 L a s t   M o n t h   A v e r a g e < / K e y > < / a : K e y > < a : V a l u e   i : t y p e = " M e a s u r e G r i d N o d e V i e w S t a t e " > < C o l u m n > 1 < / C o l u m n > < L a y e d O u t > t r u e < / L a y e d O u t > < W a s U I I n v i s i b l e > t r u e < / W a s U I I n v i s i b l e > < / a : V a l u e > < / a : K e y V a l u e O f D i a g r a m O b j e c t K e y a n y T y p e z b w N T n L X > < a : K e y V a l u e O f D i a g r a m O b j e c t K e y a n y T y p e z b w N T n L X > < a : K e y > < K e y > M e a s u r e s \ C o u n t   o f   L a s t   M o n t h   A v e r a g e \ T a g I n f o \ F o r m u l a < / K e y > < / a : K e y > < a : V a l u e   i : t y p e = " M e a s u r e G r i d V i e w S t a t e I D i a g r a m T a g A d d i t i o n a l I n f o " / > < / a : K e y V a l u e O f D i a g r a m O b j e c t K e y a n y T y p e z b w N T n L X > < a : K e y V a l u e O f D i a g r a m O b j e c t K e y a n y T y p e z b w N T n L X > < a : K e y > < K e y > M e a s u r e s \ C o u n t   o f   L a s t   M o n t h   A v e r a g e \ T a g I n f o \ V a l u e < / K e y > < / a : K e y > < a : V a l u e   i : t y p e = " M e a s u r e G r i d V i e w S t a t e I D i a g r a m T a g A d d i t i o n a l I n f o " / > < / a : K e y V a l u e O f D i a g r a m O b j e c t K e y a n y T y p e z b w N T n L X > < a : K e y V a l u e O f D i a g r a m O b j e c t K e y a n y T y p e z b w N T n L X > < a : K e y > < K e y > M e a s u r e s \ C o u n t   o f   1 3   W e e k < / K e y > < / a : K e y > < a : V a l u e   i : t y p e = " M e a s u r e G r i d N o d e V i e w S t a t e " > < C o l u m n > 2 < / C o l u m n > < L a y e d O u t > t r u e < / L a y e d O u t > < W a s U I I n v i s i b l e > t r u e < / W a s U I I n v i s i b l e > < / a : V a l u e > < / a : K e y V a l u e O f D i a g r a m O b j e c t K e y a n y T y p e z b w N T n L X > < a : K e y V a l u e O f D i a g r a m O b j e c t K e y a n y T y p e z b w N T n L X > < a : K e y > < K e y > M e a s u r e s \ C o u n t   o f   1 3   W e e k \ T a g I n f o \ F o r m u l a < / K e y > < / a : K e y > < a : V a l u e   i : t y p e = " M e a s u r e G r i d V i e w S t a t e I D i a g r a m T a g A d d i t i o n a l I n f o " / > < / a : K e y V a l u e O f D i a g r a m O b j e c t K e y a n y T y p e z b w N T n L X > < a : K e y V a l u e O f D i a g r a m O b j e c t K e y a n y T y p e z b w N T n L X > < a : K e y > < K e y > M e a s u r e s \ C o u n t   o f   1 3   W e e k \ T a g I n f o \ V a l u e < / K e y > < / a : K e y > < a : V a l u e   i : t y p e = " M e a s u r e G r i d V i e w S t a t e I D i a g r a m T a g A d d i t i o n a l I n f o " / > < / a : K e y V a l u e O f D i a g r a m O b j e c t K e y a n y T y p e z b w N T n L X > < a : K e y V a l u e O f D i a g r a m O b j e c t K e y a n y T y p e z b w N T n L X > < a : K e y > < K e y > M e a s u r e s \ C o u n t   o f   L a t e s t   M o n t h < / K e y > < / a : K e y > < a : V a l u e   i : t y p e = " M e a s u r e G r i d N o d e V i e w S t a t e " > < C o l u m n > 3 < / C o l u m n > < L a y e d O u t > t r u e < / L a y e d O u t > < W a s U I I n v i s i b l e > t r u e < / W a s U I I n v i s i b l e > < / a : V a l u e > < / a : K e y V a l u e O f D i a g r a m O b j e c t K e y a n y T y p e z b w N T n L X > < a : K e y V a l u e O f D i a g r a m O b j e c t K e y a n y T y p e z b w N T n L X > < a : K e y > < K e y > M e a s u r e s \ C o u n t   o f   L a t e s t   M o n t h \ T a g I n f o \ F o r m u l a < / K e y > < / a : K e y > < a : V a l u e   i : t y p e = " M e a s u r e G r i d V i e w S t a t e I D i a g r a m T a g A d d i t i o n a l I n f o " / > < / a : K e y V a l u e O f D i a g r a m O b j e c t K e y a n y T y p e z b w N T n L X > < a : K e y V a l u e O f D i a g r a m O b j e c t K e y a n y T y p e z b w N T n L X > < a : K e y > < K e y > M e a s u r e s \ C o u n t   o f   L a t e s t   M o n t h \ T a g I n f o \ V a l u e < / K e y > < / a : K e y > < a : V a l u e   i : t y p e = " M e a s u r e G r i d V i e w S t a t e I D i a g r a m T a g A d d i t i o n a l I n f o " / > < / a : K e y V a l u e O f D i a g r a m O b j e c t K e y a n y T y p e z b w N T n L X > < a : K e y V a l u e O f D i a g r a m O b j e c t K e y a n y T y p e z b w N T n L X > < a : K e y > < K e y > M e a s u r e s \ C o u n t   o f   M e t r i c s < / K e y > < / a : K e y > < a : V a l u e   i : t y p e = " M e a s u r e G r i d N o d e V i e w S t a t e " > < L a y e d O u t > t r u e < / L a y e d O u t > < W a s U I I n v i s i b l e > t r u e < / W a s U I I n v i s i b l e > < / a : V a l u e > < / a : K e y V a l u e O f D i a g r a m O b j e c t K e y a n y T y p e z b w N T n L X > < a : K e y V a l u e O f D i a g r a m O b j e c t K e y a n y T y p e z b w N T n L X > < a : K e y > < K e y > M e a s u r e s \ C o u n t   o f   M e t r i c s \ T a g I n f o \ F o r m u l a < / K e y > < / a : K e y > < a : V a l u e   i : t y p e = " M e a s u r e G r i d V i e w S t a t e I D i a g r a m T a g A d d i t i o n a l I n f o " / > < / a : K e y V a l u e O f D i a g r a m O b j e c t K e y a n y T y p e z b w N T n L X > < a : K e y V a l u e O f D i a g r a m O b j e c t K e y a n y T y p e z b w N T n L X > < a : K e y > < K e y > M e a s u r e s \ C o u n t   o f   M e t r i c s \ T a g I n f o \ V a l u e < / K e y > < / a : K e y > < a : V a l u e   i : t y p e = " M e a s u r e G r i d V i e w S t a t e I D i a g r a m T a g A d d i t i o n a l I n f o " / > < / a : K e y V a l u e O f D i a g r a m O b j e c t K e y a n y T y p e z b w N T n L X > < a : K e y V a l u e O f D i a g r a m O b j e c t K e y a n y T y p e z b w N T n L X > < a : K e y > < K e y > C o l u m n s \ M e t r i c s < / K e y > < / a : K e y > < a : V a l u e   i : t y p e = " M e a s u r e G r i d N o d e V i e w S t a t e " > < L a y e d O u t > t r u e < / L a y e d O u t > < / a : V a l u e > < / a : K e y V a l u e O f D i a g r a m O b j e c t K e y a n y T y p e z b w N T n L X > < a : K e y V a l u e O f D i a g r a m O b j e c t K e y a n y T y p e z b w N T n L X > < a : K e y > < K e y > C o l u m n s \ L a s t   M o n t h   A v e r a g e < / K e y > < / a : K e y > < a : V a l u e   i : t y p e = " M e a s u r e G r i d N o d e V i e w S t a t e " > < C o l u m n > 1 < / C o l u m n > < L a y e d O u t > t r u e < / L a y e d O u t > < / a : V a l u e > < / a : K e y V a l u e O f D i a g r a m O b j e c t K e y a n y T y p e z b w N T n L X > < a : K e y V a l u e O f D i a g r a m O b j e c t K e y a n y T y p e z b w N T n L X > < a : K e y > < K e y > C o l u m n s \ 1 3   W e e k < / K e y > < / a : K e y > < a : V a l u e   i : t y p e = " M e a s u r e G r i d N o d e V i e w S t a t e " > < C o l u m n > 2 < / C o l u m n > < L a y e d O u t > t r u e < / L a y e d O u t > < / a : V a l u e > < / a : K e y V a l u e O f D i a g r a m O b j e c t K e y a n y T y p e z b w N T n L X > < a : K e y V a l u e O f D i a g r a m O b j e c t K e y a n y T y p e z b w N T n L X > < a : K e y > < K e y > C o l u m n s \ L a t e s t   M o n t h < / K e y > < / a : K e y > < a : V a l u e   i : t y p e = " M e a s u r e G r i d N o d e V i e w S t a t e " > < C o l u m n > 3 < / C o l u m n > < L a y e d O u t > t r u e < / L a y e d O u t > < / a : V a l u e > < / a : K e y V a l u e O f D i a g r a m O b j e c t K e y a n y T y p e z b w N T n L X > < a : K e y V a l u e O f D i a g r a m O b j e c t K e y a n y T y p e z b w N T n L X > < a : K e y > < K e y > L i n k s \ & l t ; C o l u m n s \ C o u n t   o f   L a s t   M o n t h   A v e r a g e & g t ; - & l t ; M e a s u r e s \ L a s t   M o n t h   A v e r a g e & g t ; < / K e y > < / a : K e y > < a : V a l u e   i : t y p e = " M e a s u r e G r i d V i e w S t a t e I D i a g r a m L i n k " / > < / a : K e y V a l u e O f D i a g r a m O b j e c t K e y a n y T y p e z b w N T n L X > < a : K e y V a l u e O f D i a g r a m O b j e c t K e y a n y T y p e z b w N T n L X > < a : K e y > < K e y > L i n k s \ & l t ; C o l u m n s \ C o u n t   o f   L a s t   M o n t h   A v e r a g e & g t ; - & l t ; M e a s u r e s \ L a s t   M o n t h   A v e r a g e & g t ; \ C O L U M N < / K e y > < / a : K e y > < a : V a l u e   i : t y p e = " M e a s u r e G r i d V i e w S t a t e I D i a g r a m L i n k E n d p o i n t " / > < / a : K e y V a l u e O f D i a g r a m O b j e c t K e y a n y T y p e z b w N T n L X > < a : K e y V a l u e O f D i a g r a m O b j e c t K e y a n y T y p e z b w N T n L X > < a : K e y > < K e y > L i n k s \ & l t ; C o l u m n s \ C o u n t   o f   L a s t   M o n t h   A v e r a g e & g t ; - & l t ; M e a s u r e s \ L a s t   M o n t h   A v e r a g e & g t ; \ M E A S U R E < / K e y > < / a : K e y > < a : V a l u e   i : t y p e = " M e a s u r e G r i d V i e w S t a t e I D i a g r a m L i n k E n d p o i n t " / > < / a : K e y V a l u e O f D i a g r a m O b j e c t K e y a n y T y p e z b w N T n L X > < a : K e y V a l u e O f D i a g r a m O b j e c t K e y a n y T y p e z b w N T n L X > < a : K e y > < K e y > L i n k s \ & l t ; C o l u m n s \ C o u n t   o f   1 3   W e e k & g t ; - & l t ; M e a s u r e s \ 1 3   W e e k & g t ; < / K e y > < / a : K e y > < a : V a l u e   i : t y p e = " M e a s u r e G r i d V i e w S t a t e I D i a g r a m L i n k " / > < / a : K e y V a l u e O f D i a g r a m O b j e c t K e y a n y T y p e z b w N T n L X > < a : K e y V a l u e O f D i a g r a m O b j e c t K e y a n y T y p e z b w N T n L X > < a : K e y > < K e y > L i n k s \ & l t ; C o l u m n s \ C o u n t   o f   1 3   W e e k & g t ; - & l t ; M e a s u r e s \ 1 3   W e e k & g t ; \ C O L U M N < / K e y > < / a : K e y > < a : V a l u e   i : t y p e = " M e a s u r e G r i d V i e w S t a t e I D i a g r a m L i n k E n d p o i n t " / > < / a : K e y V a l u e O f D i a g r a m O b j e c t K e y a n y T y p e z b w N T n L X > < a : K e y V a l u e O f D i a g r a m O b j e c t K e y a n y T y p e z b w N T n L X > < a : K e y > < K e y > L i n k s \ & l t ; C o l u m n s \ C o u n t   o f   1 3   W e e k & g t ; - & l t ; M e a s u r e s \ 1 3   W e e k & g t ; \ M E A S U R E < / K e y > < / a : K e y > < a : V a l u e   i : t y p e = " M e a s u r e G r i d V i e w S t a t e I D i a g r a m L i n k E n d p o i n t " / > < / a : K e y V a l u e O f D i a g r a m O b j e c t K e y a n y T y p e z b w N T n L X > < a : K e y V a l u e O f D i a g r a m O b j e c t K e y a n y T y p e z b w N T n L X > < a : K e y > < K e y > L i n k s \ & l t ; C o l u m n s \ C o u n t   o f   L a t e s t   M o n t h & g t ; - & l t ; M e a s u r e s \ L a t e s t   M o n t h & g t ; < / K e y > < / a : K e y > < a : V a l u e   i : t y p e = " M e a s u r e G r i d V i e w S t a t e I D i a g r a m L i n k " / > < / a : K e y V a l u e O f D i a g r a m O b j e c t K e y a n y T y p e z b w N T n L X > < a : K e y V a l u e O f D i a g r a m O b j e c t K e y a n y T y p e z b w N T n L X > < a : K e y > < K e y > L i n k s \ & l t ; C o l u m n s \ C o u n t   o f   L a t e s t   M o n t h & g t ; - & l t ; M e a s u r e s \ L a t e s t   M o n t h & g t ; \ C O L U M N < / K e y > < / a : K e y > < a : V a l u e   i : t y p e = " M e a s u r e G r i d V i e w S t a t e I D i a g r a m L i n k E n d p o i n t " / > < / a : K e y V a l u e O f D i a g r a m O b j e c t K e y a n y T y p e z b w N T n L X > < a : K e y V a l u e O f D i a g r a m O b j e c t K e y a n y T y p e z b w N T n L X > < a : K e y > < K e y > L i n k s \ & l t ; C o l u m n s \ C o u n t   o f   L a t e s t   M o n t h & g t ; - & l t ; M e a s u r e s \ L a t e s t   M o n t h & g t ; \ M E A S U R E < / K e y > < / a : K e y > < a : V a l u e   i : t y p e = " M e a s u r e G r i d V i e w S t a t e I D i a g r a m L i n k E n d p o i n t " / > < / a : K e y V a l u e O f D i a g r a m O b j e c t K e y a n y T y p e z b w N T n L X > < a : K e y V a l u e O f D i a g r a m O b j e c t K e y a n y T y p e z b w N T n L X > < a : K e y > < K e y > L i n k s \ & l t ; C o l u m n s \ C o u n t   o f   M e t r i c s & g t ; - & l t ; M e a s u r e s \ M e t r i c s & g t ; < / K e y > < / a : K e y > < a : V a l u e   i : t y p e = " M e a s u r e G r i d V i e w S t a t e I D i a g r a m L i n k " / > < / a : K e y V a l u e O f D i a g r a m O b j e c t K e y a n y T y p e z b w N T n L X > < a : K e y V a l u e O f D i a g r a m O b j e c t K e y a n y T y p e z b w N T n L X > < a : K e y > < K e y > L i n k s \ & l t ; C o l u m n s \ C o u n t   o f   M e t r i c s & g t ; - & l t ; M e a s u r e s \ M e t r i c s & g t ; \ C O L U M N < / K e y > < / a : K e y > < a : V a l u e   i : t y p e = " M e a s u r e G r i d V i e w S t a t e I D i a g r a m L i n k E n d p o i n t " / > < / a : K e y V a l u e O f D i a g r a m O b j e c t K e y a n y T y p e z b w N T n L X > < a : K e y V a l u e O f D i a g r a m O b j e c t K e y a n y T y p e z b w N T n L X > < a : K e y > < K e y > L i n k s \ & l t ; C o l u m n s \ C o u n t   o f   M e t r i c s & g t ; - & l t ; M e a s u r e s \ M e t r i c s & g t ; \ M E A S U R E 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 C o l u m n s \ o p r _ o p e r a t i o n _ n u m b e r _ e m p l o y e e _ k e y < / K e y > < / D i a g r a m O b j e c t K e y > < D i a g r a m O b j e c t K e y > < K e y > C o l u m n s \ o p r _ o p e r a t i o n _ n u m b e r _ w o r k _ c e n t r e _ t e x t < / K e y > < / D i a g r a m O b j e c t K e y > < D i a g r a m O b j e c t K e y > < K e y > C o l u m n s \ N S T < / K e y > < / D i a g r a m O b j e c t K e y > < D i a g r a m O b j e c t K e y > < K e y > C o l u m n s \ L i n e _ M a n a g e r _ N a m e < / K e y > < / D i a g r a m O b j e c t K e y > < D i a g r a m O b j e c t K e y > < K e y > C o l u m n s \ J o b s _ p e r _ D a y < / K e y > < / D i a g r a m O b j e c t K e y > < D i a g r a m O b j e c t K e y > < K e y > C o l u m n s \ A v a i l a b i l i t y P e r c e n t N o C R P < / K e y > < / D i a g r a m O b j e c t K e y > < D i a g r a m O b j e c t K e y > < K e y > C o l u m n s \ A v a i l a b l e H o u r s I n c B a n k O v e r < / K e y > < / D i a g r a m O b j e c t K e y > < D i a g r a m O b j e c t K e y > < K e y > C o l u m n s \ S p a n n e r _ E f f i c i e n c y < / K e y > < / D i a g r a m O b j e c t K e y > < D i a g r a m O b j e c t K e y > < K e y > C o l u m n s \ C O M P < / K e y > < / D i a g r a m O b j e c t K e y > < D i a g r a m O b j e c t K e y > < K e y > C o l u m n s \ U N C O < / K e y > < / D i a g r a m O b j e c t K e y > < D i a g r a m O b j e c t K e y > < K e y > C o l u m n s \ A S T O < / K e y > < / D i a g r a m O b j e c t K e y > < D i a g r a m O b j e c t K e y > < K e y > C o l u m n s \ A b o r t s < / K e y > < / D i a g r a m O b j e c t K e y > < D i a g r a m O b j e c t K e y > < K e y > C o l u m n s \ a v g _ s t a r t _ f i r s t _ t a s k < / K e y > < / D i a g r a m O b j e c t K e y > < D i a g r a m O b j e c t K e y > < K e y > C o l u m n s \ a v g _ e n d _ f i r s t _ t a s k < / K e y > < / D i a g r a m O b j e c t K e y > < D i a g r a m O b j e c t K e y > < K e y > C o l u m n s \ a v g _ s t a r t _ l a s t _ t a s k < / K e y > < / D i a g r a m O b j e c t K e y > < D i a g r a m O b j e c t K e y > < K e y > C o l u m n s \ a v g _ e n d _ l a s t _ t a s k < / K e y > < / D i a g r a m O b j e c t K e y > < D i a g r a m O b j e c t K e y > < K e y > C o l u m n s \ p r o d u c t i v e _ t i m e < / K e y > < / D i a g r a m O b j e c t K e y > < D i a g r a m O b j e c t K e y > < K e y > C o l u m n s \ u t i l i s a t i o n < / K e y > < / D i a g r a m O b j e c t K e y > < D i a g r a m O b j e c t K e y > < K e y > C o l u m n s \ O v e r t i m e < / K e y > < / D i a g r a m O b j e c t K e y > < D i a g r a m O b j e c t K e y > < K e y > C o l u m n s \ b a n k e d h o u r s < / K e y > < / D i a g r a m O b j e c t K e y > < D i a g r a m O b j e c t K e y > < K e y > C o l u m n s \ C R P < / K e y > < / D i a g r a m O b j e c t K e y > < D i a g r a m O b j e c t K e y > < K e y > C o l u m n s \ c o r e < / K e y > < / D i a g r a m O b j e c t K e y > < D i a g r a m O b j e c t K e y > < K e y > C o l u m n s \ b u s i n e s s < / K e y > < / D i a g r a m O b j e c t K e y > < D i a g r a m O b j e c t K e y > < K e y > C o l u m n s \ p e r s o n a l 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S e l e c t i o n E n d C o l u m n > 1 6 < / S e l e c t i o n E n d C o l u m n > < S e l e c t i o n S t a r t C o l u m n > 1 6 < / 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 C o l u m n s \ o p r _ o p e r a t i o n _ n u m b e r _ e m p l o y e e _ k e y < / K e y > < / a : K e y > < a : V a l u e   i : t y p e = " M e a s u r e G r i d N o d e V i e w S t a t e " > < L a y e d O u t > t r u e < / L a y e d O u t > < / a : V a l u e > < / a : K e y V a l u e O f D i a g r a m O b j e c t K e y a n y T y p e z b w N T n L X > < a : K e y V a l u e O f D i a g r a m O b j e c t K e y a n y T y p e z b w N T n L X > < a : K e y > < K e y > C o l u m n s \ o p r _ o p e r a t i o n _ n u m b e r _ w o r k _ c e n t r e _ t e x t < / K e y > < / a : K e y > < a : V a l u e   i : t y p e = " M e a s u r e G r i d N o d e V i e w S t a t e " > < C o l u m n > 1 < / C o l u m n > < L a y e d O u t > t r u e < / L a y e d O u t > < / a : V a l u e > < / a : K e y V a l u e O f D i a g r a m O b j e c t K e y a n y T y p e z b w N T n L X > < a : K e y V a l u e O f D i a g r a m O b j e c t K e y a n y T y p e z b w N T n L X > < a : K e y > < K e y > C o l u m n s \ N S T < / K e y > < / a : K e y > < a : V a l u e   i : t y p e = " M e a s u r e G r i d N o d e V i e w S t a t e " > < C o l u m n > 2 < / C o l u m n > < L a y e d O u t > t r u e < / L a y e d O u t > < / a : V a l u e > < / a : K e y V a l u e O f D i a g r a m O b j e c t K e y a n y T y p e z b w N T n L X > < a : K e y V a l u e O f D i a g r a m O b j e c t K e y a n y T y p e z b w N T n L X > < a : K e y > < K e y > C o l u m n s \ L i n e _ M a n a g e r _ N a m e < / K e y > < / a : K e y > < a : V a l u e   i : t y p e = " M e a s u r e G r i d N o d e V i e w S t a t e " > < C o l u m n > 3 < / C o l u m n > < L a y e d O u t > t r u e < / L a y e d O u t > < / a : V a l u e > < / a : K e y V a l u e O f D i a g r a m O b j e c t K e y a n y T y p e z b w N T n L X > < a : K e y V a l u e O f D i a g r a m O b j e c t K e y a n y T y p e z b w N T n L X > < a : K e y > < K e y > C o l u m n s \ J o b s _ p e r _ D a y < / K e y > < / a : K e y > < a : V a l u e   i : t y p e = " M e a s u r e G r i d N o d e V i e w S t a t e " > < C o l u m n > 4 < / C o l u m n > < L a y e d O u t > t r u e < / L a y e d O u t > < / a : V a l u e > < / a : K e y V a l u e O f D i a g r a m O b j e c t K e y a n y T y p e z b w N T n L X > < a : K e y V a l u e O f D i a g r a m O b j e c t K e y a n y T y p e z b w N T n L X > < a : K e y > < K e y > C o l u m n s \ A v a i l a b i l i t y P e r c e n t N o C R P < / K e y > < / a : K e y > < a : V a l u e   i : t y p e = " M e a s u r e G r i d N o d e V i e w S t a t e " > < C o l u m n > 5 < / C o l u m n > < L a y e d O u t > t r u e < / L a y e d O u t > < / a : V a l u e > < / a : K e y V a l u e O f D i a g r a m O b j e c t K e y a n y T y p e z b w N T n L X > < a : K e y V a l u e O f D i a g r a m O b j e c t K e y a n y T y p e z b w N T n L X > < a : K e y > < K e y > C o l u m n s \ A v a i l a b l e H o u r s I n c B a n k O v e r < / K e y > < / a : K e y > < a : V a l u e   i : t y p e = " M e a s u r e G r i d N o d e V i e w S t a t e " > < C o l u m n > 6 < / C o l u m n > < L a y e d O u t > t r u e < / L a y e d O u t > < / a : V a l u e > < / a : K e y V a l u e O f D i a g r a m O b j e c t K e y a n y T y p e z b w N T n L X > < a : K e y V a l u e O f D i a g r a m O b j e c t K e y a n y T y p e z b w N T n L X > < a : K e y > < K e y > C o l u m n s \ S p a n n e r _ E f f i c i e n c y < / K e y > < / a : K e y > < a : V a l u e   i : t y p e = " M e a s u r e G r i d N o d e V i e w S t a t e " > < C o l u m n > 7 < / C o l u m n > < L a y e d O u t > t r u e < / L a y e d O u t > < / a : V a l u e > < / a : K e y V a l u e O f D i a g r a m O b j e c t K e y a n y T y p e z b w N T n L X > < a : K e y V a l u e O f D i a g r a m O b j e c t K e y a n y T y p e z b w N T n L X > < a : K e y > < K e y > C o l u m n s \ C O M P < / K e y > < / a : K e y > < a : V a l u e   i : t y p e = " M e a s u r e G r i d N o d e V i e w S t a t e " > < C o l u m n > 8 < / C o l u m n > < L a y e d O u t > t r u e < / L a y e d O u t > < / a : V a l u e > < / a : K e y V a l u e O f D i a g r a m O b j e c t K e y a n y T y p e z b w N T n L X > < a : K e y V a l u e O f D i a g r a m O b j e c t K e y a n y T y p e z b w N T n L X > < a : K e y > < K e y > C o l u m n s \ U N C O < / K e y > < / a : K e y > < a : V a l u e   i : t y p e = " M e a s u r e G r i d N o d e V i e w S t a t e " > < C o l u m n > 9 < / C o l u m n > < L a y e d O u t > t r u e < / L a y e d O u t > < / a : V a l u e > < / a : K e y V a l u e O f D i a g r a m O b j e c t K e y a n y T y p e z b w N T n L X > < a : K e y V a l u e O f D i a g r a m O b j e c t K e y a n y T y p e z b w N T n L X > < a : K e y > < K e y > C o l u m n s \ A S T O < / K e y > < / a : K e y > < a : V a l u e   i : t y p e = " M e a s u r e G r i d N o d e V i e w S t a t e " > < C o l u m n > 1 0 < / C o l u m n > < L a y e d O u t > t r u e < / L a y e d O u t > < / a : V a l u e > < / a : K e y V a l u e O f D i a g r a m O b j e c t K e y a n y T y p e z b w N T n L X > < a : K e y V a l u e O f D i a g r a m O b j e c t K e y a n y T y p e z b w N T n L X > < a : K e y > < K e y > C o l u m n s \ A b o r t s < / K e y > < / a : K e y > < a : V a l u e   i : t y p e = " M e a s u r e G r i d N o d e V i e w S t a t e " > < C o l u m n > 1 1 < / C o l u m n > < L a y e d O u t > t r u e < / L a y e d O u t > < / a : V a l u e > < / a : K e y V a l u e O f D i a g r a m O b j e c t K e y a n y T y p e z b w N T n L X > < a : K e y V a l u e O f D i a g r a m O b j e c t K e y a n y T y p e z b w N T n L X > < a : K e y > < K e y > C o l u m n s \ a v g _ s t a r t _ f i r s t _ t a s k < / K e y > < / a : K e y > < a : V a l u e   i : t y p e = " M e a s u r e G r i d N o d e V i e w S t a t e " > < C o l u m n > 1 2 < / C o l u m n > < L a y e d O u t > t r u e < / L a y e d O u t > < / a : V a l u e > < / a : K e y V a l u e O f D i a g r a m O b j e c t K e y a n y T y p e z b w N T n L X > < a : K e y V a l u e O f D i a g r a m O b j e c t K e y a n y T y p e z b w N T n L X > < a : K e y > < K e y > C o l u m n s \ a v g _ e n d _ f i r s t _ t a s k < / K e y > < / a : K e y > < a : V a l u e   i : t y p e = " M e a s u r e G r i d N o d e V i e w S t a t e " > < C o l u m n > 1 3 < / C o l u m n > < L a y e d O u t > t r u e < / L a y e d O u t > < / a : V a l u e > < / a : K e y V a l u e O f D i a g r a m O b j e c t K e y a n y T y p e z b w N T n L X > < a : K e y V a l u e O f D i a g r a m O b j e c t K e y a n y T y p e z b w N T n L X > < a : K e y > < K e y > C o l u m n s \ a v g _ s t a r t _ l a s t _ t a s k < / K e y > < / a : K e y > < a : V a l u e   i : t y p e = " M e a s u r e G r i d N o d e V i e w S t a t e " > < C o l u m n > 1 4 < / C o l u m n > < L a y e d O u t > t r u e < / L a y e d O u t > < / a : V a l u e > < / a : K e y V a l u e O f D i a g r a m O b j e c t K e y a n y T y p e z b w N T n L X > < a : K e y V a l u e O f D i a g r a m O b j e c t K e y a n y T y p e z b w N T n L X > < a : K e y > < K e y > C o l u m n s \ a v g _ e n d _ l a s t _ t a s k < / K e y > < / a : K e y > < a : V a l u e   i : t y p e = " M e a s u r e G r i d N o d e V i e w S t a t e " > < C o l u m n > 1 5 < / C o l u m n > < L a y e d O u t > t r u e < / L a y e d O u t > < / a : V a l u e > < / a : K e y V a l u e O f D i a g r a m O b j e c t K e y a n y T y p e z b w N T n L X > < a : K e y V a l u e O f D i a g r a m O b j e c t K e y a n y T y p e z b w N T n L X > < a : K e y > < K e y > C o l u m n s \ p r o d u c t i v e _ t i m e < / K e y > < / a : K e y > < a : V a l u e   i : t y p e = " M e a s u r e G r i d N o d e V i e w S t a t e " > < C o l u m n > 1 6 < / C o l u m n > < L a y e d O u t > t r u e < / L a y e d O u t > < / a : V a l u e > < / a : K e y V a l u e O f D i a g r a m O b j e c t K e y a n y T y p e z b w N T n L X > < a : K e y V a l u e O f D i a g r a m O b j e c t K e y a n y T y p e z b w N T n L X > < a : K e y > < K e y > C o l u m n s \ u t i l i s a t i o n < / K e y > < / a : K e y > < a : V a l u e   i : t y p e = " M e a s u r e G r i d N o d e V i e w S t a t e " > < C o l u m n > 1 7 < / C o l u m n > < L a y e d O u t > t r u e < / L a y e d O u t > < / a : V a l u e > < / a : K e y V a l u e O f D i a g r a m O b j e c t K e y a n y T y p e z b w N T n L X > < a : K e y V a l u e O f D i a g r a m O b j e c t K e y a n y T y p e z b w N T n L X > < a : K e y > < K e y > C o l u m n s \ O v e r t i m e < / K e y > < / a : K e y > < a : V a l u e   i : t y p e = " M e a s u r e G r i d N o d e V i e w S t a t e " > < C o l u m n > 1 8 < / C o l u m n > < L a y e d O u t > t r u e < / L a y e d O u t > < / a : V a l u e > < / a : K e y V a l u e O f D i a g r a m O b j e c t K e y a n y T y p e z b w N T n L X > < a : K e y V a l u e O f D i a g r a m O b j e c t K e y a n y T y p e z b w N T n L X > < a : K e y > < K e y > C o l u m n s \ b a n k e d h o u r s < / K e y > < / a : K e y > < a : V a l u e   i : t y p e = " M e a s u r e G r i d N o d e V i e w S t a t e " > < C o l u m n > 1 9 < / C o l u m n > < L a y e d O u t > t r u e < / L a y e d O u t > < / a : V a l u e > < / a : K e y V a l u e O f D i a g r a m O b j e c t K e y a n y T y p e z b w N T n L X > < a : K e y V a l u e O f D i a g r a m O b j e c t K e y a n y T y p e z b w N T n L X > < a : K e y > < K e y > C o l u m n s \ C R P < / K e y > < / a : K e y > < a : V a l u e   i : t y p e = " M e a s u r e G r i d N o d e V i e w S t a t e " > < C o l u m n > 2 0 < / C o l u m n > < L a y e d O u t > t r u e < / L a y e d O u t > < / a : V a l u e > < / a : K e y V a l u e O f D i a g r a m O b j e c t K e y a n y T y p e z b w N T n L X > < a : K e y V a l u e O f D i a g r a m O b j e c t K e y a n y T y p e z b w N T n L X > < a : K e y > < K e y > C o l u m n s \ c o r e < / K e y > < / a : K e y > < a : V a l u e   i : t y p e = " M e a s u r e G r i d N o d e V i e w S t a t e " > < C o l u m n > 2 1 < / C o l u m n > < L a y e d O u t > t r u e < / L a y e d O u t > < / a : V a l u e > < / a : K e y V a l u e O f D i a g r a m O b j e c t K e y a n y T y p e z b w N T n L X > < a : K e y V a l u e O f D i a g r a m O b j e c t K e y a n y T y p e z b w N T n L X > < a : K e y > < K e y > C o l u m n s \ b u s i n e s s < / K e y > < / a : K e y > < a : V a l u e   i : t y p e = " M e a s u r e G r i d N o d e V i e w S t a t e " > < C o l u m n > 2 2 < / C o l u m n > < L a y e d O u t > t r u e < / L a y e d O u t > < / a : V a l u e > < / a : K e y V a l u e O f D i a g r a m O b j e c t K e y a n y T y p e z b w N T n L X > < a : K e y V a l u e O f D i a g r a m O b j e c t K e y a n y T y p e z b w N T n L X > < a : K e y > < K e y > C o l u m n s \ p e r s o n a l < / K e y > < / a : K e y > < a : V a l u e   i : t y p e = " M e a s u r e G r i d N o d e V i e w S t a t e " > < C o l u m n > 2 3 < / C o l u m n > < L a y e d O u t > t r u e < / L a y e d O u t > < / 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 2 0 2 3 - 0 8 - 0 7 T 1 5 : 2 6 : 4 6 . 1 7 5 6 5 3 5 + 0 1 : 0 0 < / L a s t P r o c e s s e d T i m e > < / D a t a M o d e l i n g S a n d b o x . S e r i a l i z e d S a n d b o x E r r o r C a c h e > ] ] > < / 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 o p r _ o p e r a t i o n _ n u m b e r _ e m p l o y e e _ k e y < / s t r i n g > < / k e y > < v a l u e > < i n t > 3 4 4 < / i n t > < / v a l u e > < / i t e m > < i t e m > < k e y > < s t r i n g > o p r _ o p e r a t i o n _ n u m b e r _ w o r k _ c e n t r e _ t e x t < / s t r i n g > < / k e y > < v a l u e > < i n t > 3 7 0 < / i n t > < / v a l u e > < / i t e m > < i t e m > < k e y > < s t r i n g > N S T < / s t r i n g > < / k e y > < v a l u e > < i n t > 7 3 < / i n t > < / v a l u e > < / i t e m > < i t e m > < k e y > < s t r i n g > L i n e _ M a n a g e r _ N a m e < / s t r i n g > < / k e y > < v a l u e > < i n t > 2 0 6 < / i n t > < / v a l u e > < / i t e m > < i t e m > < k e y > < s t r i n g > J o b s _ p e r _ D a y < / s t r i n g > < / k e y > < v a l u e > < i n t > 1 5 1 < / i n t > < / v a l u e > < / i t e m > < i t e m > < k e y > < s t r i n g > A v a i l a b i l i t y P e r c e n t N o C R P < / s t r i n g > < / k e y > < v a l u e > < i n t > 2 3 7 < / i n t > < / v a l u e > < / i t e m > < i t e m > < k e y > < s t r i n g > A v a i l a b l e H o u r s I n c B a n k O v e r < / s t r i n g > < / k e y > < v a l u e > < i n t > 2 5 9 < / i n t > < / v a l u e > < / i t e m > < i t e m > < k e y > < s t r i n g > S p a n n e r _ E f f i c i e n c y < / s t r i n g > < / k e y > < v a l u e > < i n t > 1 8 7 < / i n t > < / v a l u e > < / i t e m > < i t e m > < k e y > < s t r i n g > C O M P < / s t r i n g > < / k e y > < v a l u e > < i n t > 9 2 < / i n t > < / v a l u e > < / i t e m > < i t e m > < k e y > < s t r i n g > U N C O < / s t r i n g > < / k e y > < v a l u e > < i n t > 9 0 < / i n t > < / v a l u e > < / i t e m > < i t e m > < k e y > < s t r i n g > A S T O < / s t r i n g > < / k e y > < v a l u e > < i n t > 8 4 < / i n t > < / v a l u e > < / i t e m > < i t e m > < k e y > < s t r i n g > A b o r t s < / s t r i n g > < / k e y > < v a l u e > < i n t > 9 5 < / i n t > < / v a l u e > < / i t e m > < i t e m > < k e y > < s t r i n g > a v g _ s t a r t _ f i r s t _ t a s k < / s t r i n g > < / k e y > < v a l u e > < i n t > 1 9 6 < / i n t > < / v a l u e > < / i t e m > < i t e m > < k e y > < s t r i n g > a v g _ e n d _ f i r s t _ t a s k < / s t r i n g > < / k e y > < v a l u e > < i n t > 1 8 9 < / i n t > < / v a l u e > < / i t e m > < i t e m > < k e y > < s t r i n g > a v g _ s t a r t _ l a s t _ t a s k < / s t r i n g > < / k e y > < v a l u e > < i n t > 1 9 2 < / i n t > < / v a l u e > < / i t e m > < i t e m > < k e y > < s t r i n g > a v g _ e n d _ l a s t _ t a s k < / s t r i n g > < / k e y > < v a l u e > < i n t > 1 8 5 < / i n t > < / v a l u e > < / i t e m > < i t e m > < k e y > < s t r i n g > p r o d u c t i v e _ t i m e < / s t r i n g > < / k e y > < v a l u e > < i n t > 1 7 1 < / i n t > < / v a l u e > < / i t e m > < i t e m > < k e y > < s t r i n g > u t i l i s a t i o n < / s t r i n g > < / k e y > < v a l u e > < i n t > 1 2 0 < / i n t > < / v a l u e > < / i t e m > < i t e m > < k e y > < s t r i n g > O v e r t i m e < / s t r i n g > < / k e y > < v a l u e > < i n t > 1 1 6 < / i n t > < / v a l u e > < / i t e m > < i t e m > < k e y > < s t r i n g > b a n k e d h o u r s < / s t r i n g > < / k e y > < v a l u e > < i n t > 1 4 4 < / i n t > < / v a l u e > < / i t e m > < i t e m > < k e y > < s t r i n g > C R P < / s t r i n g > < / k e y > < v a l u e > < i n t > 7 3 < / i n t > < / v a l u e > < / i t e m > < i t e m > < k e y > < s t r i n g > c o r e < / s t r i n g > < / k e y > < v a l u e > < i n t > 7 7 < / i n t > < / v a l u e > < / i t e m > < i t e m > < k e y > < s t r i n g > b u s i n e s s < / s t r i n g > < / k e y > < v a l u e > < i n t > 1 1 0 < / i n t > < / v a l u e > < / i t e m > < i t e m > < k e y > < s t r i n g > p e r s o n a l < / s t r i n g > < / k e y > < v a l u e > < i n t > 1 1 0 < / i n t > < / v a l u e > < / i t e m > < / C o l u m n W i d t h s > < C o l u m n D i s p l a y I n d e x > < i t e m > < k e y > < s t r i n g > o p r _ o p e r a t i o n _ n u m b e r _ e m p l o y e e _ k e y < / s t r i n g > < / k e y > < v a l u e > < i n t > 0 < / i n t > < / v a l u e > < / i t e m > < i t e m > < k e y > < s t r i n g > o p r _ o p e r a t i o n _ n u m b e r _ w o r k _ c e n t r e _ t e x t < / s t r i n g > < / k e y > < v a l u e > < i n t > 1 < / i n t > < / v a l u e > < / i t e m > < i t e m > < k e y > < s t r i n g > N S T < / s t r i n g > < / k e y > < v a l u e > < i n t > 2 < / i n t > < / v a l u e > < / i t e m > < i t e m > < k e y > < s t r i n g > L i n e _ M a n a g e r _ N a m e < / s t r i n g > < / k e y > < v a l u e > < i n t > 3 < / i n t > < / v a l u e > < / i t e m > < i t e m > < k e y > < s t r i n g > J o b s _ p e r _ D a y < / s t r i n g > < / k e y > < v a l u e > < i n t > 4 < / i n t > < / v a l u e > < / i t e m > < i t e m > < k e y > < s t r i n g > A v a i l a b i l i t y P e r c e n t N o C R P < / s t r i n g > < / k e y > < v a l u e > < i n t > 5 < / i n t > < / v a l u e > < / i t e m > < i t e m > < k e y > < s t r i n g > A v a i l a b l e H o u r s I n c B a n k O v e r < / s t r i n g > < / k e y > < v a l u e > < i n t > 6 < / i n t > < / v a l u e > < / i t e m > < i t e m > < k e y > < s t r i n g > S p a n n e r _ E f f i c i e n c y < / s t r i n g > < / k e y > < v a l u e > < i n t > 7 < / i n t > < / v a l u e > < / i t e m > < i t e m > < k e y > < s t r i n g > C O M P < / s t r i n g > < / k e y > < v a l u e > < i n t > 8 < / i n t > < / v a l u e > < / i t e m > < i t e m > < k e y > < s t r i n g > U N C O < / s t r i n g > < / k e y > < v a l u e > < i n t > 9 < / i n t > < / v a l u e > < / i t e m > < i t e m > < k e y > < s t r i n g > A S T O < / s t r i n g > < / k e y > < v a l u e > < i n t > 1 0 < / i n t > < / v a l u e > < / i t e m > < i t e m > < k e y > < s t r i n g > A b o r t s < / s t r i n g > < / k e y > < v a l u e > < i n t > 1 1 < / i n t > < / v a l u e > < / i t e m > < i t e m > < k e y > < s t r i n g > a v g _ s t a r t _ f i r s t _ t a s k < / s t r i n g > < / k e y > < v a l u e > < i n t > 1 2 < / i n t > < / v a l u e > < / i t e m > < i t e m > < k e y > < s t r i n g > a v g _ e n d _ f i r s t _ t a s k < / s t r i n g > < / k e y > < v a l u e > < i n t > 1 3 < / i n t > < / v a l u e > < / i t e m > < i t e m > < k e y > < s t r i n g > a v g _ s t a r t _ l a s t _ t a s k < / s t r i n g > < / k e y > < v a l u e > < i n t > 1 4 < / i n t > < / v a l u e > < / i t e m > < i t e m > < k e y > < s t r i n g > a v g _ e n d _ l a s t _ t a s k < / s t r i n g > < / k e y > < v a l u e > < i n t > 1 5 < / i n t > < / v a l u e > < / i t e m > < i t e m > < k e y > < s t r i n g > p r o d u c t i v e _ t i m e < / s t r i n g > < / k e y > < v a l u e > < i n t > 1 6 < / i n t > < / v a l u e > < / i t e m > < i t e m > < k e y > < s t r i n g > u t i l i s a t i o n < / s t r i n g > < / k e y > < v a l u e > < i n t > 1 7 < / i n t > < / v a l u e > < / i t e m > < i t e m > < k e y > < s t r i n g > O v e r t i m e < / s t r i n g > < / k e y > < v a l u e > < i n t > 1 8 < / i n t > < / v a l u e > < / i t e m > < i t e m > < k e y > < s t r i n g > b a n k e d h o u r s < / s t r i n g > < / k e y > < v a l u e > < i n t > 1 9 < / i n t > < / v a l u e > < / i t e m > < i t e m > < k e y > < s t r i n g > C R P < / s t r i n g > < / k e y > < v a l u e > < i n t > 2 0 < / i n t > < / v a l u e > < / i t e m > < i t e m > < k e y > < s t r i n g > c o r e < / s t r i n g > < / k e y > < v a l u e > < i n t > 2 1 < / i n t > < / v a l u e > < / i t e m > < i t e m > < k e y > < s t r i n g > b u s i n e s s < / s t r i n g > < / k e y > < v a l u e > < i n t > 2 2 < / i n t > < / v a l u e > < / i t e m > < i t e m > < k e y > < s t r i n g > p e r s o n a l < / s t r i n g > < / k e y > < v a l u e > < i n t > 2 3 < / i n t > < / v a l u e > < / i t e m > < / C o l u m n D i s p l a y I n d e x > < C o l u m n F r o z e n   / > < C o l u m n C h e c k e d   / > < C o l u m n F i l t e r   / > < S e l e c t i o n F i l t e r   / > < F i l t e r P a r a m e t e r s   / > < I s S o r t D e s c e n d i n g > f a l s e < / I s S o r t D e s c e n d i n g > < / T a b l e W i d g e t G r i d S e r i a l i z a t i o n > ] ] > < / 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B0DFDDC1C807774F95462EB076E2D7BD" ma:contentTypeVersion="19" ma:contentTypeDescription="Create a new document." ma:contentTypeScope="" ma:versionID="8490c3abb4d3060682d981c7ca4cb9fa">
  <xsd:schema xmlns:xsd="http://www.w3.org/2001/XMLSchema" xmlns:xs="http://www.w3.org/2001/XMLSchema" xmlns:p="http://schemas.microsoft.com/office/2006/metadata/properties" xmlns:ns2="c9c63afa-ae23-4fd1-bd8a-8e9b737598c2" xmlns:ns3="55839706-4610-476a-9955-f1bf12c85b11" targetNamespace="http://schemas.microsoft.com/office/2006/metadata/properties" ma:root="true" ma:fieldsID="226396e7f7125511474bda8eddc83e2f" ns2:_="" ns3:_="">
    <xsd:import namespace="c9c63afa-ae23-4fd1-bd8a-8e9b737598c2"/>
    <xsd:import namespace="55839706-4610-476a-9955-f1bf12c85b11"/>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MediaServiceSearchProperties" minOccurs="0"/>
                <xsd:element ref="ns2:ItemReviewed" minOccurs="0"/>
                <xsd:element ref="ns2:EmployeeNam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63afa-ae23-4fd1-bd8a-8e9b737598c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db27365-52eb-41c3-9d47-32873fc17ee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ItemReviewed" ma:index="24" nillable="true" ma:displayName="Item Reviewed" ma:default="No" ma:format="Dropdown" ma:internalName="ItemReviewed">
      <xsd:simpleType>
        <xsd:restriction base="dms:Choice">
          <xsd:enumeration value="Yes"/>
          <xsd:enumeration value="No"/>
          <xsd:enumeration value="Flag"/>
        </xsd:restriction>
      </xsd:simpleType>
    </xsd:element>
    <xsd:element name="EmployeeName" ma:index="25" nillable="true" ma:displayName="Employee Name" ma:format="Dropdown" ma:internalName="EmployeeName">
      <xsd:simpleType>
        <xsd:restriction base="dms:Text">
          <xsd:maxLength value="255"/>
        </xsd:restrictio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839706-4610-476a-9955-f1bf12c85b1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4699eb76-3735-4a13-a0b2-629cbfc83a3b}" ma:internalName="TaxCatchAll" ma:showField="CatchAllData" ma:web="55839706-4610-476a-9955-f1bf12c85b11">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 o p r _ o p e r a t i o n _ n u m b e r _ e m p l o y e e _ k e y < / s t r i n g > < / k e y > < v a l u e > < i n t > 3 4 4 < / i n t > < / v a l u e > < / i t e m > < i t e m > < k e y > < s t r i n g > o p r _ o p e r a t i o n _ n u m b e r _ w o r k _ c e n t r e _ t e x t < / s t r i n g > < / k e y > < v a l u e > < i n t > 3 7 0 < / i n t > < / v a l u e > < / i t e m > < i t e m > < k e y > < s t r i n g > N S T < / s t r i n g > < / k e y > < v a l u e > < i n t > 7 3 < / i n t > < / v a l u e > < / i t e m > < i t e m > < k e y > < s t r i n g > L i n e _ M a n a g e r _ N a m e < / s t r i n g > < / k e y > < v a l u e > < i n t > 2 0 6 < / i n t > < / v a l u e > < / i t e m > < i t e m > < k e y > < s t r i n g > J o b s _ p e r _ D a y < / s t r i n g > < / k e y > < v a l u e > < i n t > 1 5 1 < / i n t > < / v a l u e > < / i t e m > < i t e m > < k e y > < s t r i n g > A v a i l a b i l i t y P e r c e n t N o C R P < / s t r i n g > < / k e y > < v a l u e > < i n t > 2 3 7 < / i n t > < / v a l u e > < / i t e m > < i t e m > < k e y > < s t r i n g > A v a i l a b l e H o u r s I n c B a n k O v e r < / s t r i n g > < / k e y > < v a l u e > < i n t > 2 5 9 < / i n t > < / v a l u e > < / i t e m > < i t e m > < k e y > < s t r i n g > S p a n n e r _ E f f i c i e n c y < / s t r i n g > < / k e y > < v a l u e > < i n t > 1 8 7 < / i n t > < / v a l u e > < / i t e m > < i t e m > < k e y > < s t r i n g > C O M P < / s t r i n g > < / k e y > < v a l u e > < i n t > 9 2 < / i n t > < / v a l u e > < / i t e m > < i t e m > < k e y > < s t r i n g > U N C O < / s t r i n g > < / k e y > < v a l u e > < i n t > 9 0 < / i n t > < / v a l u e > < / i t e m > < i t e m > < k e y > < s t r i n g > A S T O < / s t r i n g > < / k e y > < v a l u e > < i n t > 8 4 < / i n t > < / v a l u e > < / i t e m > < i t e m > < k e y > < s t r i n g > A b o r t s < / s t r i n g > < / k e y > < v a l u e > < i n t > 9 5 < / i n t > < / v a l u e > < / i t e m > < i t e m > < k e y > < s t r i n g > a v g _ s t a r t _ f i r s t _ t a s k < / s t r i n g > < / k e y > < v a l u e > < i n t > 1 9 6 < / i n t > < / v a l u e > < / i t e m > < i t e m > < k e y > < s t r i n g > a v g _ e n d _ f i r s t _ t a s k < / s t r i n g > < / k e y > < v a l u e > < i n t > 1 8 9 < / i n t > < / v a l u e > < / i t e m > < i t e m > < k e y > < s t r i n g > a v g _ s t a r t _ l a s t _ t a s k < / s t r i n g > < / k e y > < v a l u e > < i n t > 1 9 2 < / i n t > < / v a l u e > < / i t e m > < i t e m > < k e y > < s t r i n g > a v g _ e n d _ l a s t _ t a s k < / s t r i n g > < / k e y > < v a l u e > < i n t > 1 8 5 < / i n t > < / v a l u e > < / i t e m > < i t e m > < k e y > < s t r i n g > p r o d u c t i v e _ t i m e < / s t r i n g > < / k e y > < v a l u e > < i n t > 1 7 1 < / i n t > < / v a l u e > < / i t e m > < i t e m > < k e y > < s t r i n g > u t i l i s a t i o n < / s t r i n g > < / k e y > < v a l u e > < i n t > 1 2 0 < / i n t > < / v a l u e > < / i t e m > < i t e m > < k e y > < s t r i n g > O v e r t i m e < / s t r i n g > < / k e y > < v a l u e > < i n t > 1 1 6 < / i n t > < / v a l u e > < / i t e m > < i t e m > < k e y > < s t r i n g > b a n k e d h o u r s < / s t r i n g > < / k e y > < v a l u e > < i n t > 1 4 4 < / i n t > < / v a l u e > < / i t e m > < i t e m > < k e y > < s t r i n g > C R P < / s t r i n g > < / k e y > < v a l u e > < i n t > 7 3 < / i n t > < / v a l u e > < / i t e m > < i t e m > < k e y > < s t r i n g > c o r e < / s t r i n g > < / k e y > < v a l u e > < i n t > 7 7 < / i n t > < / v a l u e > < / i t e m > < i t e m > < k e y > < s t r i n g > b u s i n e s s < / s t r i n g > < / k e y > < v a l u e > < i n t > 1 1 0 < / i n t > < / v a l u e > < / i t e m > < i t e m > < k e y > < s t r i n g > p e r s o n a l < / s t r i n g > < / k e y > < v a l u e > < i n t > 1 1 0 < / i n t > < / v a l u e > < / i t e m > < / C o l u m n W i d t h s > < C o l u m n D i s p l a y I n d e x > < i t e m > < k e y > < s t r i n g > o p r _ o p e r a t i o n _ n u m b e r _ e m p l o y e e _ k e y < / s t r i n g > < / k e y > < v a l u e > < i n t > 0 < / i n t > < / v a l u e > < / i t e m > < i t e m > < k e y > < s t r i n g > o p r _ o p e r a t i o n _ n u m b e r _ w o r k _ c e n t r e _ t e x t < / s t r i n g > < / k e y > < v a l u e > < i n t > 1 < / i n t > < / v a l u e > < / i t e m > < i t e m > < k e y > < s t r i n g > N S T < / s t r i n g > < / k e y > < v a l u e > < i n t > 2 < / i n t > < / v a l u e > < / i t e m > < i t e m > < k e y > < s t r i n g > L i n e _ M a n a g e r _ N a m e < / s t r i n g > < / k e y > < v a l u e > < i n t > 3 < / i n t > < / v a l u e > < / i t e m > < i t e m > < k e y > < s t r i n g > J o b s _ p e r _ D a y < / s t r i n g > < / k e y > < v a l u e > < i n t > 4 < / i n t > < / v a l u e > < / i t e m > < i t e m > < k e y > < s t r i n g > A v a i l a b i l i t y P e r c e n t N o C R P < / s t r i n g > < / k e y > < v a l u e > < i n t > 5 < / i n t > < / v a l u e > < / i t e m > < i t e m > < k e y > < s t r i n g > A v a i l a b l e H o u r s I n c B a n k O v e r < / s t r i n g > < / k e y > < v a l u e > < i n t > 6 < / i n t > < / v a l u e > < / i t e m > < i t e m > < k e y > < s t r i n g > S p a n n e r _ E f f i c i e n c y < / s t r i n g > < / k e y > < v a l u e > < i n t > 7 < / i n t > < / v a l u e > < / i t e m > < i t e m > < k e y > < s t r i n g > C O M P < / s t r i n g > < / k e y > < v a l u e > < i n t > 8 < / i n t > < / v a l u e > < / i t e m > < i t e m > < k e y > < s t r i n g > U N C O < / s t r i n g > < / k e y > < v a l u e > < i n t > 9 < / i n t > < / v a l u e > < / i t e m > < i t e m > < k e y > < s t r i n g > A S T O < / s t r i n g > < / k e y > < v a l u e > < i n t > 1 0 < / i n t > < / v a l u e > < / i t e m > < i t e m > < k e y > < s t r i n g > A b o r t s < / s t r i n g > < / k e y > < v a l u e > < i n t > 1 1 < / i n t > < / v a l u e > < / i t e m > < i t e m > < k e y > < s t r i n g > a v g _ s t a r t _ f i r s t _ t a s k < / s t r i n g > < / k e y > < v a l u e > < i n t > 1 2 < / i n t > < / v a l u e > < / i t e m > < i t e m > < k e y > < s t r i n g > a v g _ e n d _ f i r s t _ t a s k < / s t r i n g > < / k e y > < v a l u e > < i n t > 1 3 < / i n t > < / v a l u e > < / i t e m > < i t e m > < k e y > < s t r i n g > a v g _ s t a r t _ l a s t _ t a s k < / s t r i n g > < / k e y > < v a l u e > < i n t > 1 4 < / i n t > < / v a l u e > < / i t e m > < i t e m > < k e y > < s t r i n g > a v g _ e n d _ l a s t _ t a s k < / s t r i n g > < / k e y > < v a l u e > < i n t > 1 5 < / i n t > < / v a l u e > < / i t e m > < i t e m > < k e y > < s t r i n g > p r o d u c t i v e _ t i m e < / s t r i n g > < / k e y > < v a l u e > < i n t > 1 6 < / i n t > < / v a l u e > < / i t e m > < i t e m > < k e y > < s t r i n g > u t i l i s a t i o n < / s t r i n g > < / k e y > < v a l u e > < i n t > 1 7 < / i n t > < / v a l u e > < / i t e m > < i t e m > < k e y > < s t r i n g > O v e r t i m e < / s t r i n g > < / k e y > < v a l u e > < i n t > 1 8 < / i n t > < / v a l u e > < / i t e m > < i t e m > < k e y > < s t r i n g > b a n k e d h o u r s < / s t r i n g > < / k e y > < v a l u e > < i n t > 1 9 < / i n t > < / v a l u e > < / i t e m > < i t e m > < k e y > < s t r i n g > C R P < / s t r i n g > < / k e y > < v a l u e > < i n t > 2 0 < / i n t > < / v a l u e > < / i t e m > < i t e m > < k e y > < s t r i n g > c o r e < / s t r i n g > < / k e y > < v a l u e > < i n t > 2 1 < / i n t > < / v a l u e > < / i t e m > < i t e m > < k e y > < s t r i n g > b u s i n e s s < / s t r i n g > < / k e y > < v a l u e > < i n t > 2 2 < / i n t > < / v a l u e > < / i t e m > < i t e m > < k e y > < s t r i n g > p e r s o n a l < / s t r i n g > < / k e y > < v a l u e > < i n t > 2 3 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 C o l u m n s \ M e t r i c s < / K e y > < / a : K e y > < a : V a l u e   i : t y p e = " T a b l e W i d g e t B a s e V i e w S t a t e " / > < / a : K e y V a l u e O f D i a g r a m O b j e c t K e y a n y T y p e z b w N T n L X > < a : K e y V a l u e O f D i a g r a m O b j e c t K e y a n y T y p e z b w N T n L X > < a : K e y > < K e y > C o l u m n s \ L a s t   M o n t h   A v e r a g e < / K e y > < / a : K e y > < a : V a l u e   i : t y p e = " T a b l e W i d g e t B a s e V i e w S t a t e " / > < / a : K e y V a l u e O f D i a g r a m O b j e c t K e y a n y T y p e z b w N T n L X > < a : K e y V a l u e O f D i a g r a m O b j e c t K e y a n y T y p e z b w N T n L X > < a : K e y > < K e y > C o l u m n s \ 1 3   W e e k < / K e y > < / a : K e y > < a : V a l u e   i : t y p e = " T a b l e W i d g e t B a s e V i e w S t a t e " / > < / a : K e y V a l u e O f D i a g r a m O b j e c t K e y a n y T y p e z b w N T n L X > < a : K e y V a l u e O f D i a g r a m O b j e c t K e y a n y T y p e z b w N T n L X > < a : K e y > < K e y > C o l u m n s \ L a t e s t 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 C o l u m n s \ o p r _ o p e r a t i o n _ n u m b e r _ e m p l o y e e _ k e y < / K e y > < / a : K e y > < a : V a l u e   i : t y p e = " T a b l e W i d g e t B a s e V i e w S t a t e " / > < / a : K e y V a l u e O f D i a g r a m O b j e c t K e y a n y T y p e z b w N T n L X > < a : K e y V a l u e O f D i a g r a m O b j e c t K e y a n y T y p e z b w N T n L X > < a : K e y > < K e y > C o l u m n s \ o p r _ o p e r a t i o n _ n u m b e r _ w o r k _ c e n t r e _ t e x t < / K e y > < / a : K e y > < a : V a l u e   i : t y p e = " T a b l e W i d g e t B a s e V i e w S t a t e " / > < / a : K e y V a l u e O f D i a g r a m O b j e c t K e y a n y T y p e z b w N T n L X > < a : K e y V a l u e O f D i a g r a m O b j e c t K e y a n y T y p e z b w N T n L X > < a : K e y > < K e y > C o l u m n s \ N S T < / K e y > < / a : K e y > < a : V a l u e   i : t y p e = " T a b l e W i d g e t B a s e V i e w S t a t e " / > < / a : K e y V a l u e O f D i a g r a m O b j e c t K e y a n y T y p e z b w N T n L X > < a : K e y V a l u e O f D i a g r a m O b j e c t K e y a n y T y p e z b w N T n L X > < a : K e y > < K e y > C o l u m n s \ L i n e _ M a n a g e r _ N a m e < / K e y > < / a : K e y > < a : V a l u e   i : t y p e = " T a b l e W i d g e t B a s e V i e w S t a t e " / > < / a : K e y V a l u e O f D i a g r a m O b j e c t K e y a n y T y p e z b w N T n L X > < a : K e y V a l u e O f D i a g r a m O b j e c t K e y a n y T y p e z b w N T n L X > < a : K e y > < K e y > C o l u m n s \ J o b s _ p e r _ D a y < / K e y > < / a : K e y > < a : V a l u e   i : t y p e = " T a b l e W i d g e t B a s e V i e w S t a t e " / > < / a : K e y V a l u e O f D i a g r a m O b j e c t K e y a n y T y p e z b w N T n L X > < a : K e y V a l u e O f D i a g r a m O b j e c t K e y a n y T y p e z b w N T n L X > < a : K e y > < K e y > C o l u m n s \ A v a i l a b i l i t y P e r c e n t N o C R P < / K e y > < / a : K e y > < a : V a l u e   i : t y p e = " T a b l e W i d g e t B a s e V i e w S t a t e " / > < / a : K e y V a l u e O f D i a g r a m O b j e c t K e y a n y T y p e z b w N T n L X > < a : K e y V a l u e O f D i a g r a m O b j e c t K e y a n y T y p e z b w N T n L X > < a : K e y > < K e y > C o l u m n s \ A v a i l a b l e H o u r s I n c B a n k O v e r < / K e y > < / a : K e y > < a : V a l u e   i : t y p e = " T a b l e W i d g e t B a s e V i e w S t a t e " / > < / a : K e y V a l u e O f D i a g r a m O b j e c t K e y a n y T y p e z b w N T n L X > < a : K e y V a l u e O f D i a g r a m O b j e c t K e y a n y T y p e z b w N T n L X > < a : K e y > < K e y > C o l u m n s \ S p a n n e r _ E f f i c i e n c y < / K e y > < / a : K e y > < a : V a l u e   i : t y p e = " T a b l e W i d g e t B a s e V i e w S t a t e " / > < / a : K e y V a l u e O f D i a g r a m O b j e c t K e y a n y T y p e z b w N T n L X > < a : K e y V a l u e O f D i a g r a m O b j e c t K e y a n y T y p e z b w N T n L X > < a : K e y > < K e y > C o l u m n s \ C O M P < / K e y > < / a : K e y > < a : V a l u e   i : t y p e = " T a b l e W i d g e t B a s e V i e w S t a t e " / > < / a : K e y V a l u e O f D i a g r a m O b j e c t K e y a n y T y p e z b w N T n L X > < a : K e y V a l u e O f D i a g r a m O b j e c t K e y a n y T y p e z b w N T n L X > < a : K e y > < K e y > C o l u m n s \ U N C O < / K e y > < / a : K e y > < a : V a l u e   i : t y p e = " T a b l e W i d g e t B a s e V i e w S t a t e " / > < / a : K e y V a l u e O f D i a g r a m O b j e c t K e y a n y T y p e z b w N T n L X > < a : K e y V a l u e O f D i a g r a m O b j e c t K e y a n y T y p e z b w N T n L X > < a : K e y > < K e y > C o l u m n s \ A S T O < / K e y > < / a : K e y > < a : V a l u e   i : t y p e = " T a b l e W i d g e t B a s e V i e w S t a t e " / > < / a : K e y V a l u e O f D i a g r a m O b j e c t K e y a n y T y p e z b w N T n L X > < a : K e y V a l u e O f D i a g r a m O b j e c t K e y a n y T y p e z b w N T n L X > < a : K e y > < K e y > C o l u m n s \ A b o r t s < / K e y > < / a : K e y > < a : V a l u e   i : t y p e = " T a b l e W i d g e t B a s e V i e w S t a t e " / > < / a : K e y V a l u e O f D i a g r a m O b j e c t K e y a n y T y p e z b w N T n L X > < a : K e y V a l u e O f D i a g r a m O b j e c t K e y a n y T y p e z b w N T n L X > < a : K e y > < K e y > C o l u m n s \ a v g _ s t a r t _ f i r s t _ t a s k < / K e y > < / a : K e y > < a : V a l u e   i : t y p e = " T a b l e W i d g e t B a s e V i e w S t a t e " / > < / a : K e y V a l u e O f D i a g r a m O b j e c t K e y a n y T y p e z b w N T n L X > < a : K e y V a l u e O f D i a g r a m O b j e c t K e y a n y T y p e z b w N T n L X > < a : K e y > < K e y > C o l u m n s \ a v g _ e n d _ f i r s t _ t a s k < / K e y > < / a : K e y > < a : V a l u e   i : t y p e = " T a b l e W i d g e t B a s e V i e w S t a t e " / > < / a : K e y V a l u e O f D i a g r a m O b j e c t K e y a n y T y p e z b w N T n L X > < a : K e y V a l u e O f D i a g r a m O b j e c t K e y a n y T y p e z b w N T n L X > < a : K e y > < K e y > C o l u m n s \ a v g _ s t a r t _ l a s t _ t a s k < / K e y > < / a : K e y > < a : V a l u e   i : t y p e = " T a b l e W i d g e t B a s e V i e w S t a t e " / > < / a : K e y V a l u e O f D i a g r a m O b j e c t K e y a n y T y p e z b w N T n L X > < a : K e y V a l u e O f D i a g r a m O b j e c t K e y a n y T y p e z b w N T n L X > < a : K e y > < K e y > C o l u m n s \ a v g _ e n d _ l a s t _ t a s k < / K e y > < / a : K e y > < a : V a l u e   i : t y p e = " T a b l e W i d g e t B a s e V i e w S t a t e " / > < / a : K e y V a l u e O f D i a g r a m O b j e c t K e y a n y T y p e z b w N T n L X > < a : K e y V a l u e O f D i a g r a m O b j e c t K e y a n y T y p e z b w N T n L X > < a : K e y > < K e y > C o l u m n s \ p r o d u c t i v e _ t i m e 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 C o l u m n s \ b a n k e d h o u r s < / K e y > < / a : K e y > < a : V a l u e   i : t y p e = " T a b l e W i d g e t B a s e V i e w S t a t e " / > < / a : K e y V a l u e O f D i a g r a m O b j e c t K e y a n y T y p e z b w N T n L X > < a : K e y V a l u e O f D i a g r a m O b j e c t K e y a n y T y p e z b w N T n L X > < a : K e y > < K e y > C o l u m n s \ C R P < / K e y > < / a : K e y > < a : V a l u e   i : t y p e = " T a b l e W i d g e t B a s e V i e w S t a t e " / > < / a : K e y V a l u e O f D i a g r a m O b j e c t K e y a n y T y p e z b w N T n L X > < a : K e y V a l u e O f D i a g r a m O b j e c t K e y a n y T y p e z b w N T n L X > < a : K e y > < K e y > C o l u m n s \ c o r e < / K e y > < / a : K e y > < a : V a l u e   i : t y p e = " T a b l e W i d g e t B a s e V i e w S t a t e " / > < / a : K e y V a l u e O f D i a g r a m O b j e c t K e y a n y T y p e z b w N T n L X > < a : K e y V a l u e O f D i a g r a m O b j e c t K e y a n y T y p e z b w N T n L X > < a : K e y > < K e y > C o l u m n s \ b u s i n e s s < / K e y > < / a : K e y > < a : V a l u e   i : t y p e = " T a b l e W i d g e t B a s e V i e w S t a t e " / > < / a : K e y V a l u e O f D i a g r a m O b j e c t K e y a n y T y p e z b w N T n L X > < a : K e y V a l u e O f D i a g r a m O b j e c t K e y a n y T y p e z b w N T n L X > < a : K e y > < K e y > C o l u m n s \ p e r s o n a l 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 C o l u m n s \ o p r _ o p e r a t i o n _ n u m b e r _ e m p l o y e e _ k e y < / K e y > < / a : K e y > < a : V a l u e   i : t y p e = " T a b l e W i d g e t B a s e V i e w S t a t e " / > < / a : K e y V a l u e O f D i a g r a m O b j e c t K e y a n y T y p e z b w N T n L X > < a : K e y V a l u e O f D i a g r a m O b j e c t K e y a n y T y p e z b w N T n L X > < a : K e y > < K e y > C o l u m n s \ o p r _ o p e r a t i o n _ n u m b e r _ w o r k _ c e n t r e _ t e x t < / K e y > < / a : K e y > < a : V a l u e   i : t y p e = " T a b l e W i d g e t B a s e V i e w S t a t e " / > < / a : K e y V a l u e O f D i a g r a m O b j e c t K e y a n y T y p e z b w N T n L X > < a : K e y V a l u e O f D i a g r a m O b j e c t K e y a n y T y p e z b w N T n L X > < a : K e y > < K e y > C o l u m n s \ N S T < / K e y > < / a : K e y > < a : V a l u e   i : t y p e = " T a b l e W i d g e t B a s e V i e w S t a t e " / > < / a : K e y V a l u e O f D i a g r a m O b j e c t K e y a n y T y p e z b w N T n L X > < a : K e y V a l u e O f D i a g r a m O b j e c t K e y a n y T y p e z b w N T n L X > < a : K e y > < K e y > C o l u m n s \ L i n e _ M a n a g e r _ N a m e < / K e y > < / a : K e y > < a : V a l u e   i : t y p e = " T a b l e W i d g e t B a s e V i e w S t a t e " / > < / a : K e y V a l u e O f D i a g r a m O b j e c t K e y a n y T y p e z b w N T n L X > < a : K e y V a l u e O f D i a g r a m O b j e c t K e y a n y T y p e z b w N T n L X > < a : K e y > < K e y > C o l u m n s \ J o b s _ p e r _ D a y < / K e y > < / a : K e y > < a : V a l u e   i : t y p e = " T a b l e W i d g e t B a s e V i e w S t a t e " / > < / a : K e y V a l u e O f D i a g r a m O b j e c t K e y a n y T y p e z b w N T n L X > < a : K e y V a l u e O f D i a g r a m O b j e c t K e y a n y T y p e z b w N T n L X > < a : K e y > < K e y > C o l u m n s \ A v a i l a b i l i t y P e r c e n t N o C R P < / K e y > < / a : K e y > < a : V a l u e   i : t y p e = " T a b l e W i d g e t B a s e V i e w S t a t e " / > < / a : K e y V a l u e O f D i a g r a m O b j e c t K e y a n y T y p e z b w N T n L X > < a : K e y V a l u e O f D i a g r a m O b j e c t K e y a n y T y p e z b w N T n L X > < a : K e y > < K e y > C o l u m n s \ A v a i l a b l e H o u r s I n c B a n k O v e r < / K e y > < / a : K e y > < a : V a l u e   i : t y p e = " T a b l e W i d g e t B a s e V i e w S t a t e " / > < / a : K e y V a l u e O f D i a g r a m O b j e c t K e y a n y T y p e z b w N T n L X > < a : K e y V a l u e O f D i a g r a m O b j e c t K e y a n y T y p e z b w N T n L X > < a : K e y > < K e y > C o l u m n s \ S p a n n e r _ E f f i c i e n c y < / K e y > < / a : K e y > < a : V a l u e   i : t y p e = " T a b l e W i d g e t B a s e V i e w S t a t e " / > < / a : K e y V a l u e O f D i a g r a m O b j e c t K e y a n y T y p e z b w N T n L X > < a : K e y V a l u e O f D i a g r a m O b j e c t K e y a n y T y p e z b w N T n L X > < a : K e y > < K e y > C o l u m n s \ C O M P < / K e y > < / a : K e y > < a : V a l u e   i : t y p e = " T a b l e W i d g e t B a s e V i e w S t a t e " / > < / a : K e y V a l u e O f D i a g r a m O b j e c t K e y a n y T y p e z b w N T n L X > < a : K e y V a l u e O f D i a g r a m O b j e c t K e y a n y T y p e z b w N T n L X > < a : K e y > < K e y > C o l u m n s \ U N C O < / K e y > < / a : K e y > < a : V a l u e   i : t y p e = " T a b l e W i d g e t B a s e V i e w S t a t e " / > < / a : K e y V a l u e O f D i a g r a m O b j e c t K e y a n y T y p e z b w N T n L X > < a : K e y V a l u e O f D i a g r a m O b j e c t K e y a n y T y p e z b w N T n L X > < a : K e y > < K e y > C o l u m n s \ A S T O < / K e y > < / a : K e y > < a : V a l u e   i : t y p e = " T a b l e W i d g e t B a s e V i e w S t a t e " / > < / a : K e y V a l u e O f D i a g r a m O b j e c t K e y a n y T y p e z b w N T n L X > < a : K e y V a l u e O f D i a g r a m O b j e c t K e y a n y T y p e z b w N T n L X > < a : K e y > < K e y > C o l u m n s \ A b o r t s < / K e y > < / a : K e y > < a : V a l u e   i : t y p e = " T a b l e W i d g e t B a s e V i e w S t a t e " / > < / a : K e y V a l u e O f D i a g r a m O b j e c t K e y a n y T y p e z b w N T n L X > < a : K e y V a l u e O f D i a g r a m O b j e c t K e y a n y T y p e z b w N T n L X > < a : K e y > < K e y > C o l u m n s \ a v g _ s t a r t _ f i r s t _ t a s k < / K e y > < / a : K e y > < a : V a l u e   i : t y p e = " T a b l e W i d g e t B a s e V i e w S t a t e " / > < / a : K e y V a l u e O f D i a g r a m O b j e c t K e y a n y T y p e z b w N T n L X > < a : K e y V a l u e O f D i a g r a m O b j e c t K e y a n y T y p e z b w N T n L X > < a : K e y > < K e y > C o l u m n s \ a v g _ e n d _ f i r s t _ t a s k < / K e y > < / a : K e y > < a : V a l u e   i : t y p e = " T a b l e W i d g e t B a s e V i e w S t a t e " / > < / a : K e y V a l u e O f D i a g r a m O b j e c t K e y a n y T y p e z b w N T n L X > < a : K e y V a l u e O f D i a g r a m O b j e c t K e y a n y T y p e z b w N T n L X > < a : K e y > < K e y > C o l u m n s \ a v g _ s t a r t _ l a s t _ t a s k < / K e y > < / a : K e y > < a : V a l u e   i : t y p e = " T a b l e W i d g e t B a s e V i e w S t a t e " / > < / a : K e y V a l u e O f D i a g r a m O b j e c t K e y a n y T y p e z b w N T n L X > < a : K e y V a l u e O f D i a g r a m O b j e c t K e y a n y T y p e z b w N T n L X > < a : K e y > < K e y > C o l u m n s \ a v g _ e n d _ l a s t _ t a s k < / K e y > < / a : K e y > < a : V a l u e   i : t y p e = " T a b l e W i d g e t B a s e V i e w S t a t e " / > < / a : K e y V a l u e O f D i a g r a m O b j e c t K e y a n y T y p e z b w N T n L X > < a : K e y V a l u e O f D i a g r a m O b j e c t K e y a n y T y p e z b w N T n L X > < a : K e y > < K e y > C o l u m n s \ p r o d u c t i v e _ t i m e 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 C o l u m n s \ b a n k e d h o u r s < / K e y > < / a : K e y > < a : V a l u e   i : t y p e = " T a b l e W i d g e t B a s e V i e w S t a t e " / > < / a : K e y V a l u e O f D i a g r a m O b j e c t K e y a n y T y p e z b w N T n L X > < a : K e y V a l u e O f D i a g r a m O b j e c t K e y a n y T y p e z b w N T n L X > < a : K e y > < K e y > C o l u m n s \ C R P < / K e y > < / a : K e y > < a : V a l u e   i : t y p e = " T a b l e W i d g e t B a s e V i e w S t a t e " / > < / a : K e y V a l u e O f D i a g r a m O b j e c t K e y a n y T y p e z b w N T n L X > < a : K e y V a l u e O f D i a g r a m O b j e c t K e y a n y T y p e z b w N T n L X > < a : K e y > < K e y > C o l u m n s \ c o r e < / K e y > < / a : K e y > < a : V a l u e   i : t y p e = " T a b l e W i d g e t B a s e V i e w S t a t e " / > < / a : K e y V a l u e O f D i a g r a m O b j e c t K e y a n y T y p e z b w N T n L X > < a : K e y V a l u e O f D i a g r a m O b j e c t K e y a n y T y p e z b w N T n L X > < a : K e y > < K e y > C o l u m n s \ b u s i n e s s < / K e y > < / a : K e y > < a : V a l u e   i : t y p e = " T a b l e W i d g e t B a s e V i e w S t a t e " / > < / a : K e y V a l u e O f D i a g r a m O b j e c t K e y a n y T y p e z b w N T n L X > < a : K e y V a l u e O f D i a g r a m O b j e c t K e y a n y T y p e z b w N T n L X > < a : K e y > < K e y > C o l u m n s \ p e r s o n a l 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T a b l e 2 ] ] > < / C u s t o m C o n t e n t > < / G e m i n i > 
</file>

<file path=customXml/item20.xml>��< ? x m l   v e r s i o n = " 1 . 0 "   e n c o d i n g = " u t f - 1 6 " ? > < D a t a M a s h u p   x m l n s = " h t t p : / / s c h e m a s . m i c r o s o f t . c o m / D a t a M a s h u p " > A A A A A P Y E A A B Q S w M E F A A C A A g A N E f X V o 9 4 G z C m A A A A 9 g A A A B I A H A B D b 2 5 m a W c v U G F j a 2 F n Z S 5 4 b W w g o h g A K K A U A A A A A A A A A A A A A A A A A A A A A A A A A A A A h Y / B C o J A G I R f R f b u 7 m o Q J r 8 r 1 K F L Q h B E 1 2 X d d E l / w 1 3 T d + v Q I / U K G W V 1 6 z g z 3 8 D M / X q D d K g r 7 6 J b a x p M S E A 5 8 T S q J j d Y J K R z R z 8 i q Y C t V C d Z a G + E 0 c a D N Q k p n T v H j P V 9 T / s Z b d q C h Z w H 7 J B t d q r U t f Q N W i d R a f J p 5 f 9 b R M D + N U a E N O A R X U R z y o F N J m Q G v 0 A 4 7 n 2 m P y a s u s p 1 r R Y a / f U S 2 C S B v T + I B 1 B L A w Q U A A I A C A A 0 R 9 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E f X V s C V / p z u A Q A A s w Y A A B M A H A B G b 3 J t d W x h c y 9 T Z W N 0 a W 9 u M S 5 t I K I Y A C i g F A A A A A A A A A A A A A A A A A A A A A A A A A A A A O V U T W v b Q B C 9 G / w f F u X i g D B x W n o J O b h K I A n + o n b J I Y R l J I / t x d K u 2 F 0 p M c L / v b N S X d p q 1 d C P W 3 U R 7 H v z Z u b N 7 B p M r F C S L Z v / 6 K r f 6 / f M D j S u 2 Q r i F E c X 7 J q l a P s 9 R t 9 S F T p B O r l 9 T T A d R o X W K O 2 j 0 v t Y q f 3 g v H q a Q Y b X w d f Q 4 P n 4 F C l p i f M c N g p n Q b Q D u X X y h x w D k q q 5 w 5 U G a T Z K Z 5 F K i 0 w 6 0 A y a d G F V B V O 0 W i Q m C J k l h F l 8 t c e Q V c E E j G V T S r F j 4 x I 1 b P F E k U U W o 6 5 J o 3 f s E X H v Q S Z g 8 S T g g e c k W Q p 8 + S H t 8 b z f E 9 L b T d u 9 y z 9 3 7 / L f u T c R E v l 0 q / l M U S v 3 0 n 5 4 P 3 S c x o M a B E n e E Y E K a J m s c s 1 V T u 6 6 F e G N P / y F y u Y J 1 a a R O 2 Y r 6 k H F h l M U v 4 G D x 9 t x C S K F W K T C H h a o n d J M R Z 8 W 3 d Q U 7 6 g j c y + T j y D 3 b j Y e b j S f L n j N 8 4 C f Z 9 G 8 E 1 z m I C W V e 7 v Z i E S g T H x V O / m 2 h U 7 X V / d y 5 T 2 O l b a m r Q L l l h s L 2 v K N 0 M Z y C 8 a 3 s 4 6 G c v 0 2 q d F K 4 W 2 p X 3 F y r d Y F P Q 4 l j V l k v u t V W B q i q Z e j 4 w 5 1 B M Y 0 R l z v O u b h 3 4 V E a a 9 U Y W i N j U + H V t A o C e l P 0 G 9 d 4 w v + F x e Z g v / n h 3 C c 5 7 R j I 6 9 / T c u R y m K a 3 q D 6 5 l d 4 e j 6 / z 9 F E X X 0 B U E s B A i 0 A F A A C A A g A N E f X V o 9 4 G z C m A A A A 9 g A A A B I A A A A A A A A A A A A A A A A A A A A A A E N v b m Z p Z y 9 Q Y W N r Y W d l L n h t b F B L A Q I t A B Q A A g A I A D R H 1 1 Y P y u m r p A A A A O k A A A A T A A A A A A A A A A A A A A A A A P I A A A B b Q 2 9 u d G V u d F 9 U e X B l c 1 0 u e G 1 s U E s B A i 0 A F A A C A A g A N E f X V s C V / p z u A Q A A s w Y A A B M A A A A A A A A A A A A A A A A A 4 w 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S o A A A A A A A C D 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X Y W l 0 a W 5 n R m 9 y R X h j Z W x S Z W Z y Z X N o I i A v P j x F b n R y e S B U e X B l P S J G a W x s Q 2 9 s d W 1 u T m F t Z X M i I F Z h b H V l P S J z W y Z x d W 9 0 O 0 1 l d H J p Y 3 M m c X V v d D s s J n F 1 b 3 Q 7 T G F z d C B N b 2 5 0 a C B B d m V y Y W d l J n F 1 b 3 Q 7 L C Z x d W 9 0 O z E z I F d l Z W s m c X V v d D s s J n F 1 b 3 Q 7 T G F 0 Z X N 0 I E 1 v b n R o J n F 1 b 3 Q 7 L C Z x d W 9 0 O 0 9 2 Z X J 2 a W V 3 J n F 1 b 3 Q 7 X S I g L z 4 8 R W 5 0 c n k g V H l w Z T 0 i R m l s b E N v b H V t b l R 5 c G V z I i B W Y W x 1 Z T 0 i c 0 J n V U Z C U V k 9 I i A v P j x F b n R y e S B U e X B l P S J G a W x s T G F z d F V w Z G F 0 Z W Q i I F Z h b H V l P S J k M j A y M y 0 w N i 0 y M l Q x N j o y N j o 1 N S 4 1 O D Q x O D Q w 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Y W J s Z T E w L 0 F 1 d G 9 S Z W 1 v d m V k Q 2 9 s d W 1 u c z E u e 0 1 l d H J p Y 3 M s M H 0 m c X V v d D s s J n F 1 b 3 Q 7 U 2 V j d G l v b j E v V G F i b G U x M C 9 B d X R v U m V t b 3 Z l Z E N v b H V t b n M x L n t M Y X N 0 I E 1 v b n R o I E F 2 Z X J h Z 2 U s M X 0 m c X V v d D s s J n F 1 b 3 Q 7 U 2 V j d G l v b j E v V G F i b G U x M C 9 B d X R v U m V t b 3 Z l Z E N v b H V t b n M x L n s x M y B X Z W V r L D J 9 J n F 1 b 3 Q 7 L C Z x d W 9 0 O 1 N l Y 3 R p b 2 4 x L 1 R h Y m x l M T A v Q X V 0 b 1 J l b W 9 2 Z W R D b 2 x 1 b W 5 z M S 5 7 T G F 0 Z X N 0 I E 1 v b n R o L D N 9 J n F 1 b 3 Q 7 L C Z x d W 9 0 O 1 N l Y 3 R p b 2 4 x L 1 R h Y m x l M T A v Q X V 0 b 1 J l b W 9 2 Z W R D b 2 x 1 b W 5 z M S 5 7 T 3 Z l c n Z p Z X c s N H 0 m c X V v d D t d L C Z x d W 9 0 O 0 N v b H V t b k N v d W 5 0 J n F 1 b 3 Q 7 O j U s J n F 1 b 3 Q 7 S 2 V 5 Q 2 9 s d W 1 u T m F t Z X M m c X V v d D s 6 W 1 0 s J n F 1 b 3 Q 7 Q 2 9 s d W 1 u S W R l b n R p d G l l c y Z x d W 9 0 O z p b J n F 1 b 3 Q 7 U 2 V j d G l v b j E v V G F i b G U x M C 9 B d X R v U m V t b 3 Z l Z E N v b H V t b n M x L n t N Z X R y a W N z L D B 9 J n F 1 b 3 Q 7 L C Z x d W 9 0 O 1 N l Y 3 R p b 2 4 x L 1 R h Y m x l M T A v Q X V 0 b 1 J l b W 9 2 Z W R D b 2 x 1 b W 5 z M S 5 7 T G F z d C B N b 2 5 0 a C B B d m V y Y W d l L D F 9 J n F 1 b 3 Q 7 L C Z x d W 9 0 O 1 N l Y 3 R p b 2 4 x L 1 R h Y m x l M T A v Q X V 0 b 1 J l b W 9 2 Z W R D b 2 x 1 b W 5 z M S 5 7 M T M g V 2 V l a y w y f S Z x d W 9 0 O y w m c X V v d D t T Z W N 0 a W 9 u M S 9 U Y W J s Z T E w L 0 F 1 d G 9 S Z W 1 v d m V k Q 2 9 s d W 1 u c z E u e 0 x h d G V z d C B N b 2 5 0 a C w z f S Z x d W 9 0 O y w m c X V v d D t T Z W N 0 a W 9 u M S 9 U Y W J s Z T E w L 0 F 1 d G 9 S Z W 1 v d m V k Q 2 9 s d W 1 u c z E u e 0 9 2 Z X J 2 a W V 3 L D R 9 J n F 1 b 3 Q 7 X S w m c X V v d D t S Z W x h d G l v b n N o a X B J b m Z v J n F 1 b 3 Q 7 O l t d f S 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y 0 w N i 0 x O V Q x O T o 1 N z o z N i 4 1 M z k x O T Y 1 W i I g L z 4 8 R W 5 0 c n k g V H l w Z T 0 i R m l s b F N 0 Y X R 1 c y I g V m F s d W U 9 I n N D b 2 1 w b G V 0 Z S I g L z 4 8 R W 5 0 c n k g V H l w Z T 0 i T m F 2 a W d h d G l v b l N 0 Z X B O Y W 1 l I i B W Y W x 1 Z T 0 i c 0 5 h d m l n Y X R p b 2 4 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0 N o Y W 5 n Z W Q l M j B U e X B l P C 9 J d G V t U G F 0 a D 4 8 L 0 l 0 Z W 1 M b 2 N h d G l v b j 4 8 U 3 R h Y m x l R W 5 0 c m l l c y A v P j w v S X R l b T 4 8 S X R l b T 4 8 S X R l b U x v Y 2 F 0 a W 9 u P j x J d G V t V H l w Z T 5 G b 3 J t d W x h P C 9 J d G V t V H l w Z T 4 8 S X R l b V B h d G g + U 2 V j d G l v b j E v V G F i b G U x M 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x O V Q y M D o w M D o w N i 4 1 O T E 1 N z c 0 W i I g L z 4 8 R W 5 0 c n k g V H l w Z T 0 i R m l s b F N 0 Y X R 1 c y I g V m F s d W U 9 I n N D b 2 1 w b G V 0 Z S I g L z 4 8 L 1 N 0 Y W J s Z U V u d H J p Z X M + P C 9 J d G V t P j x J d G V t P j x J d G V t T G 9 j Y X R p b 2 4 + P E l 0 Z W 1 U e X B l P k Z v c m 1 1 b G E 8 L 0 l 0 Z W 1 U e X B l P j x J d G V t U G F 0 a D 5 T Z W N 0 a W 9 u M S 9 U Y W J s Z T E w X z I v U 2 9 1 c m N l P C 9 J d G V t U G F 0 a D 4 8 L 0 l 0 Z W 1 M b 2 N h d G l v b j 4 8 U 3 R h Y m x l R W 5 0 c m l l c y A v P j w v S X R l b T 4 8 S X R l b T 4 8 S X R l b U x v Y 2 F 0 a W 9 u P j x J d G V t V H l w Z T 5 G b 3 J t d W x h P C 9 J d G V t V H l w Z T 4 8 S X R l b V B h d G g + U 2 V j d G l v b j E v V G F i b G U x M F 8 y 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X Y W l 0 a W 5 n R m 9 y R X h j Z W x S Z W Z y Z X N o I i A v P j x F b n R y e S B U e X B l P S J G a W x s Q 2 9 s d W 1 u T m F t Z X M i I F Z h b H V l P S J z W y Z x d W 9 0 O 0 1 l d H J p Y 3 M m c X V v d D s s J n F 1 b 3 Q 7 T G F z d C B N b 2 5 0 a C B B d m V y Y W d l J n F 1 b 3 Q 7 L C Z x d W 9 0 O z E z I F d l Z W s m c X V v d D s s J n F 1 b 3 Q 7 T G F 0 Z X N 0 I E 1 v b n R o J n F 1 b 3 Q 7 L C Z x d W 9 0 O 0 9 2 Z X J 2 a W V 3 J n F 1 b 3 Q 7 L C Z x d W 9 0 O 0 x p b m V f T W d y X 0 5 v J n F 1 b 3 Q 7 L C Z x d W 9 0 O 0 x p b m V f T W F u Y W d l c l 9 O Y W 1 l J n F 1 b 3 Q 7 L C Z x d W 9 0 O 2 9 w c l 9 v c G V y Y X R p b 2 5 f b n V t Y m V y X 3 d v c m t f Y 2 V u d H J l X 3 R l e H Q m c X V v d D s s J n F 1 b 3 Q 7 S m 9 i c 1 9 w Z X J f R G F 5 J n F 1 b 3 Q 7 L C Z x d W 9 0 O 0 F 2 Y W l s Y W J p b G l 0 e V B l c m N l b n R O b 0 N S U C Z x d W 9 0 O y w m c X V v d D t B d m F p b G F i b G V I b 3 V y c 0 l u Y 0 J h b m t P d m V y J n F 1 b 3 Q 7 L C Z x d W 9 0 O 0 N P T V B f S G 9 1 c n M m c X V v d D s s J n F 1 b 3 Q 7 V U 5 D T 1 9 I b 3 V y c y Z x d W 9 0 O y w m c X V v d D t T c G F u b m V y X 0 V m Z m l j a W V u Y 3 k m c X V v d D s s J n F 1 b 3 Q 7 Q 0 9 N U C Z x d W 9 0 O y w m c X V v d D t V T k N P J n F 1 b 3 Q 7 L C Z x d W 9 0 O 0 F T V E 8 m c X V v d D s s J n F 1 b 3 Q 7 Q W J v c n R z J n F 1 b 3 Q 7 L C Z x d W 9 0 O 2 F 2 Z 1 9 z d G F y d F 9 m a X J z d F 9 0 Y X N r J n F 1 b 3 Q 7 L C Z x d W 9 0 O 2 F 2 Z 1 9 l b m R f Z m l y c 3 R f d G F z a y Z x d W 9 0 O y w m c X V v d D t h d m d f c 3 R h c n R f b G F z d F 9 0 Y X N r J n F 1 b 3 Q 7 L C Z x d W 9 0 O 2 F 2 Z 1 9 l b m R f b G F z d F 9 0 Y X N r J n F 1 b 3 Q 7 L C Z x d W 9 0 O 3 B y b 2 R 1 Y 3 R p d m V f d G l t Z S Z x d W 9 0 O y w m c X V v d D t 1 d G l s a X N h d G l v b i Z x d W 9 0 O y w m c X V v d D t P d m V y d G l t Z S Z x d W 9 0 O y w m c X V v d D t i Y W 5 r Z W R o b 3 V y c y Z x d W 9 0 O y w m c X V v d D t D U l A m c X V v d D s s J n F 1 b 3 Q 7 Y 2 9 y Z S Z x d W 9 0 O y w m c X V v d D t i d X N p b m V z c y Z x d W 9 0 O y w m c X V v d D t w Z X J z b 2 5 h b C Z x d W 9 0 O 1 0 i I C 8 + P E V u d H J 5 I F R 5 c G U 9 I k Z p b G x D b 2 x 1 b W 5 U e X B l c y I g V m F s d W U 9 I n N C Z 1 V G Q l F Z R E J n W U Z C U V V G Q l F V R E J R V U R C U V V G Q l F V R k J R V U Z C U V V G I i A v P j x F b n R y e S B U e X B l P S J G a W x s T G F z d F V w Z G F 0 Z W Q i I F Z h b H V l P S J k M j A y M y 0 w N i 0 y M l Q x N j o y N j o 1 N S 4 1 M T U w O D M 5 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z M C w m c X V v d D t r Z X l D b 2 x 1 b W 5 O Y W 1 l c y Z x d W 9 0 O z p b X S w m c X V v d D t x d W V y e V J l b G F 0 a W 9 u c 2 h p c H M m c X V v d D s 6 W 1 0 s J n F 1 b 3 Q 7 Y 2 9 s d W 1 u S W R l b n R p d G l l c y Z x d W 9 0 O z p b J n F 1 b 3 Q 7 U 2 V j d G l v b j E v Q X B w Z W 5 k M S 9 B d X R v U m V t b 3 Z l Z E N v b H V t b n M x L n t N Z X R y a W N z L D B 9 J n F 1 b 3 Q 7 L C Z x d W 9 0 O 1 N l Y 3 R p b 2 4 x L 0 F w c G V u Z D E v Q X V 0 b 1 J l b W 9 2 Z W R D b 2 x 1 b W 5 z M S 5 7 T G F z d C B N b 2 5 0 a C B B d m V y Y W d l L D F 9 J n F 1 b 3 Q 7 L C Z x d W 9 0 O 1 N l Y 3 R p b 2 4 x L 0 F w c G V u Z D E v Q X V 0 b 1 J l b W 9 2 Z W R D b 2 x 1 b W 5 z M S 5 7 M T M g V 2 V l a y w y f S Z x d W 9 0 O y w m c X V v d D t T Z W N 0 a W 9 u M S 9 B c H B l b m Q x L 0 F 1 d G 9 S Z W 1 v d m V k Q 2 9 s d W 1 u c z E u e 0 x h d G V z d C B N b 2 5 0 a C w z f S Z x d W 9 0 O y w m c X V v d D t T Z W N 0 a W 9 u M S 9 B c H B l b m Q x L 0 F 1 d G 9 S Z W 1 v d m V k Q 2 9 s d W 1 u c z E u e 0 9 2 Z X J 2 a W V 3 L D R 9 J n F 1 b 3 Q 7 L C Z x d W 9 0 O 1 N l Y 3 R p b 2 4 x L 0 F w c G V u Z D E v Q X V 0 b 1 J l b W 9 2 Z W R D b 2 x 1 b W 5 z M S 5 7 T G l u Z V 9 N Z 3 J f T m 8 s N X 0 m c X V v d D s s J n F 1 b 3 Q 7 U 2 V j d G l v b j E v Q X B w Z W 5 k M S 9 B d X R v U m V t b 3 Z l Z E N v b H V t b n M x L n t M a W 5 l X 0 1 h b m F n Z X J f T m F t Z S w 2 f S Z x d W 9 0 O y w m c X V v d D t T Z W N 0 a W 9 u M S 9 B c H B l b m Q x L 0 F 1 d G 9 S Z W 1 v d m V k Q 2 9 s d W 1 u c z E u e 2 9 w c l 9 v c G V y Y X R p b 2 5 f b n V t Y m V y X 3 d v c m t f Y 2 V u d H J l X 3 R l e H Q s N 3 0 m c X V v d D s s J n F 1 b 3 Q 7 U 2 V j d G l v b j E v Q X B w Z W 5 k M S 9 B d X R v U m V t b 3 Z l Z E N v b H V t b n M x L n t K b 2 J z X 3 B l c l 9 E Y X k s O H 0 m c X V v d D s s J n F 1 b 3 Q 7 U 2 V j d G l v b j E v Q X B w Z W 5 k M S 9 B d X R v U m V t b 3 Z l Z E N v b H V t b n M x L n t B d m F p b G F i a W x p d H l Q Z X J j Z W 5 0 T m 9 D U l A s O X 0 m c X V v d D s s J n F 1 b 3 Q 7 U 2 V j d G l v b j E v Q X B w Z W 5 k M S 9 B d X R v U m V t b 3 Z l Z E N v b H V t b n M x L n t B d m F p b G F i b G V I b 3 V y c 0 l u Y 0 J h b m t P d m V y L D E w f S Z x d W 9 0 O y w m c X V v d D t T Z W N 0 a W 9 u M S 9 B c H B l b m Q x L 0 F 1 d G 9 S Z W 1 v d m V k Q 2 9 s d W 1 u c z E u e 0 N P T V B f S G 9 1 c n M s M T F 9 J n F 1 b 3 Q 7 L C Z x d W 9 0 O 1 N l Y 3 R p b 2 4 x L 0 F w c G V u Z D E v Q X V 0 b 1 J l b W 9 2 Z W R D b 2 x 1 b W 5 z M S 5 7 V U 5 D T 1 9 I b 3 V y c y w x M n 0 m c X V v d D s s J n F 1 b 3 Q 7 U 2 V j d G l v b j E v Q X B w Z W 5 k M S 9 B d X R v U m V t b 3 Z l Z E N v b H V t b n M x L n t T c G F u b m V y X 0 V m Z m l j a W V u Y 3 k s M T N 9 J n F 1 b 3 Q 7 L C Z x d W 9 0 O 1 N l Y 3 R p b 2 4 x L 0 F w c G V u Z D E v Q X V 0 b 1 J l b W 9 2 Z W R D b 2 x 1 b W 5 z M S 5 7 Q 0 9 N U C w x N H 0 m c X V v d D s s J n F 1 b 3 Q 7 U 2 V j d G l v b j E v Q X B w Z W 5 k M S 9 B d X R v U m V t b 3 Z l Z E N v b H V t b n M x L n t V T k N P L D E 1 f S Z x d W 9 0 O y w m c X V v d D t T Z W N 0 a W 9 u M S 9 B c H B l b m Q x L 0 F 1 d G 9 S Z W 1 v d m V k Q 2 9 s d W 1 u c z E u e 0 F T V E 8 s M T Z 9 J n F 1 b 3 Q 7 L C Z x d W 9 0 O 1 N l Y 3 R p b 2 4 x L 0 F w c G V u Z D E v Q X V 0 b 1 J l b W 9 2 Z W R D b 2 x 1 b W 5 z M S 5 7 Q W J v c n R z L D E 3 f S Z x d W 9 0 O y w m c X V v d D t T Z W N 0 a W 9 u M S 9 B c H B l b m Q x L 0 F 1 d G 9 S Z W 1 v d m V k Q 2 9 s d W 1 u c z E u e 2 F 2 Z 1 9 z d G F y d F 9 m a X J z d F 9 0 Y X N r L D E 4 f S Z x d W 9 0 O y w m c X V v d D t T Z W N 0 a W 9 u M S 9 B c H B l b m Q x L 0 F 1 d G 9 S Z W 1 v d m V k Q 2 9 s d W 1 u c z E u e 2 F 2 Z 1 9 l b m R f Z m l y c 3 R f d G F z a y w x O X 0 m c X V v d D s s J n F 1 b 3 Q 7 U 2 V j d G l v b j E v Q X B w Z W 5 k M S 9 B d X R v U m V t b 3 Z l Z E N v b H V t b n M x L n t h d m d f c 3 R h c n R f b G F z d F 9 0 Y X N r L D I w f S Z x d W 9 0 O y w m c X V v d D t T Z W N 0 a W 9 u M S 9 B c H B l b m Q x L 0 F 1 d G 9 S Z W 1 v d m V k Q 2 9 s d W 1 u c z E u e 2 F 2 Z 1 9 l b m R f b G F z d F 9 0 Y X N r L D I x f S Z x d W 9 0 O y w m c X V v d D t T Z W N 0 a W 9 u M S 9 B c H B l b m Q x L 0 F 1 d G 9 S Z W 1 v d m V k Q 2 9 s d W 1 u c z E u e 3 B y b 2 R 1 Y 3 R p d m V f d G l t Z S w y M n 0 m c X V v d D s s J n F 1 b 3 Q 7 U 2 V j d G l v b j E v Q X B w Z W 5 k M S 9 B d X R v U m V t b 3 Z l Z E N v b H V t b n M x L n t 1 d G l s a X N h d G l v b i w y M 3 0 m c X V v d D s s J n F 1 b 3 Q 7 U 2 V j d G l v b j E v Q X B w Z W 5 k M S 9 B d X R v U m V t b 3 Z l Z E N v b H V t b n M x L n t P d m V y d G l t Z S w y N H 0 m c X V v d D s s J n F 1 b 3 Q 7 U 2 V j d G l v b j E v Q X B w Z W 5 k M S 9 B d X R v U m V t b 3 Z l Z E N v b H V t b n M x L n t i Y W 5 r Z W R o b 3 V y c y w y N X 0 m c X V v d D s s J n F 1 b 3 Q 7 U 2 V j d G l v b j E v Q X B w Z W 5 k M S 9 B d X R v U m V t b 3 Z l Z E N v b H V t b n M x L n t D U l A s M j Z 9 J n F 1 b 3 Q 7 L C Z x d W 9 0 O 1 N l Y 3 R p b 2 4 x L 0 F w c G V u Z D E v Q X V 0 b 1 J l b W 9 2 Z W R D b 2 x 1 b W 5 z M S 5 7 Y 2 9 y Z S w y N 3 0 m c X V v d D s s J n F 1 b 3 Q 7 U 2 V j d G l v b j E v Q X B w Z W 5 k M S 9 B d X R v U m V t b 3 Z l Z E N v b H V t b n M x L n t i d X N p b m V z c y w y O H 0 m c X V v d D s s J n F 1 b 3 Q 7 U 2 V j d G l v b j E v Q X B w Z W 5 k M S 9 B d X R v U m V t b 3 Z l Z E N v b H V t b n M x L n t w Z X J z b 2 5 h b C w y O X 0 m c X V v d D t d L C Z x d W 9 0 O 0 N v b H V t b k N v d W 5 0 J n F 1 b 3 Q 7 O j M w L C Z x d W 9 0 O 0 t l e U N v b H V t b k 5 h b W V z J n F 1 b 3 Q 7 O l t d L C Z x d W 9 0 O 0 N v b H V t b k l k Z W 5 0 a X R p Z X M m c X V v d D s 6 W y Z x d W 9 0 O 1 N l Y 3 R p b 2 4 x L 0 F w c G V u Z D E v Q X V 0 b 1 J l b W 9 2 Z W R D b 2 x 1 b W 5 z M S 5 7 T W V 0 c m l j c y w w f S Z x d W 9 0 O y w m c X V v d D t T Z W N 0 a W 9 u M S 9 B c H B l b m Q x L 0 F 1 d G 9 S Z W 1 v d m V k Q 2 9 s d W 1 u c z E u e 0 x h c 3 Q g T W 9 u d G g g Q X Z l c m F n Z S w x f S Z x d W 9 0 O y w m c X V v d D t T Z W N 0 a W 9 u M S 9 B c H B l b m Q x L 0 F 1 d G 9 S Z W 1 v d m V k Q 2 9 s d W 1 u c z E u e z E z I F d l Z W s s M n 0 m c X V v d D s s J n F 1 b 3 Q 7 U 2 V j d G l v b j E v Q X B w Z W 5 k M S 9 B d X R v U m V t b 3 Z l Z E N v b H V t b n M x L n t M Y X R l c 3 Q g T W 9 u d G g s M 3 0 m c X V v d D s s J n F 1 b 3 Q 7 U 2 V j d G l v b j E v Q X B w Z W 5 k M S 9 B d X R v U m V t b 3 Z l Z E N v b H V t b n M x L n t P d m V y d m l l d y w 0 f S Z x d W 9 0 O y w m c X V v d D t T Z W N 0 a W 9 u M S 9 B c H B l b m Q x L 0 F 1 d G 9 S Z W 1 v d m V k Q 2 9 s d W 1 u c z E u e 0 x p b m V f T W d y X 0 5 v L D V 9 J n F 1 b 3 Q 7 L C Z x d W 9 0 O 1 N l Y 3 R p b 2 4 x L 0 F w c G V u Z D E v Q X V 0 b 1 J l b W 9 2 Z W R D b 2 x 1 b W 5 z M S 5 7 T G l u Z V 9 N Y W 5 h Z 2 V y X 0 5 h b W U s N n 0 m c X V v d D s s J n F 1 b 3 Q 7 U 2 V j d G l v b j E v Q X B w Z W 5 k M S 9 B d X R v U m V t b 3 Z l Z E N v b H V t b n M x L n t v c H J f b 3 B l c m F 0 a W 9 u X 2 5 1 b W J l c l 9 3 b 3 J r X 2 N l b n R y Z V 9 0 Z X h 0 L D d 9 J n F 1 b 3 Q 7 L C Z x d W 9 0 O 1 N l Y 3 R p b 2 4 x L 0 F w c G V u Z D E v Q X V 0 b 1 J l b W 9 2 Z W R D b 2 x 1 b W 5 z M S 5 7 S m 9 i c 1 9 w Z X J f R G F 5 L D h 9 J n F 1 b 3 Q 7 L C Z x d W 9 0 O 1 N l Y 3 R p b 2 4 x L 0 F w c G V u Z D E v Q X V 0 b 1 J l b W 9 2 Z W R D b 2 x 1 b W 5 z M S 5 7 Q X Z h a W x h Y m l s a X R 5 U G V y Y 2 V u d E 5 v Q 1 J Q L D l 9 J n F 1 b 3 Q 7 L C Z x d W 9 0 O 1 N l Y 3 R p b 2 4 x L 0 F w c G V u Z D E v Q X V 0 b 1 J l b W 9 2 Z W R D b 2 x 1 b W 5 z M S 5 7 Q X Z h a W x h Y m x l S G 9 1 c n N J b m N C Y W 5 r T 3 Z l c i w x M H 0 m c X V v d D s s J n F 1 b 3 Q 7 U 2 V j d G l v b j E v Q X B w Z W 5 k M S 9 B d X R v U m V t b 3 Z l Z E N v b H V t b n M x L n t D T 0 1 Q X 0 h v d X J z L D E x f S Z x d W 9 0 O y w m c X V v d D t T Z W N 0 a W 9 u M S 9 B c H B l b m Q x L 0 F 1 d G 9 S Z W 1 v d m V k Q 2 9 s d W 1 u c z E u e 1 V O Q 0 9 f S G 9 1 c n M s M T J 9 J n F 1 b 3 Q 7 L C Z x d W 9 0 O 1 N l Y 3 R p b 2 4 x L 0 F w c G V u Z D E v Q X V 0 b 1 J l b W 9 2 Z W R D b 2 x 1 b W 5 z M S 5 7 U 3 B h b m 5 l c l 9 F Z m Z p Y 2 l l b m N 5 L D E z f S Z x d W 9 0 O y w m c X V v d D t T Z W N 0 a W 9 u M S 9 B c H B l b m Q x L 0 F 1 d G 9 S Z W 1 v d m V k Q 2 9 s d W 1 u c z E u e 0 N P T V A s M T R 9 J n F 1 b 3 Q 7 L C Z x d W 9 0 O 1 N l Y 3 R p b 2 4 x L 0 F w c G V u Z D E v Q X V 0 b 1 J l b W 9 2 Z W R D b 2 x 1 b W 5 z M S 5 7 V U 5 D T y w x N X 0 m c X V v d D s s J n F 1 b 3 Q 7 U 2 V j d G l v b j E v Q X B w Z W 5 k M S 9 B d X R v U m V t b 3 Z l Z E N v b H V t b n M x L n t B U 1 R P L D E 2 f S Z x d W 9 0 O y w m c X V v d D t T Z W N 0 a W 9 u M S 9 B c H B l b m Q x L 0 F 1 d G 9 S Z W 1 v d m V k Q 2 9 s d W 1 u c z E u e 0 F i b 3 J 0 c y w x N 3 0 m c X V v d D s s J n F 1 b 3 Q 7 U 2 V j d G l v b j E v Q X B w Z W 5 k M S 9 B d X R v U m V t b 3 Z l Z E N v b H V t b n M x L n t h d m d f c 3 R h c n R f Z m l y c 3 R f d G F z a y w x O H 0 m c X V v d D s s J n F 1 b 3 Q 7 U 2 V j d G l v b j E v Q X B w Z W 5 k M S 9 B d X R v U m V t b 3 Z l Z E N v b H V t b n M x L n t h d m d f Z W 5 k X 2 Z p c n N 0 X 3 R h c 2 s s M T l 9 J n F 1 b 3 Q 7 L C Z x d W 9 0 O 1 N l Y 3 R p b 2 4 x L 0 F w c G V u Z D E v Q X V 0 b 1 J l b W 9 2 Z W R D b 2 x 1 b W 5 z M S 5 7 Y X Z n X 3 N 0 Y X J 0 X 2 x h c 3 R f d G F z a y w y M H 0 m c X V v d D s s J n F 1 b 3 Q 7 U 2 V j d G l v b j E v Q X B w Z W 5 k M S 9 B d X R v U m V t b 3 Z l Z E N v b H V t b n M x L n t h d m d f Z W 5 k X 2 x h c 3 R f d G F z a y w y M X 0 m c X V v d D s s J n F 1 b 3 Q 7 U 2 V j d G l v b j E v Q X B w Z W 5 k M S 9 B d X R v U m V t b 3 Z l Z E N v b H V t b n M x L n t w c m 9 k d W N 0 a X Z l X 3 R p b W U s M j J 9 J n F 1 b 3 Q 7 L C Z x d W 9 0 O 1 N l Y 3 R p b 2 4 x L 0 F w c G V u Z D E v Q X V 0 b 1 J l b W 9 2 Z W R D b 2 x 1 b W 5 z M S 5 7 d X R p b G l z Y X R p b 2 4 s M j N 9 J n F 1 b 3 Q 7 L C Z x d W 9 0 O 1 N l Y 3 R p b 2 4 x L 0 F w c G V u Z D E v Q X V 0 b 1 J l b W 9 2 Z W R D b 2 x 1 b W 5 z M S 5 7 T 3 Z l c n R p b W U s M j R 9 J n F 1 b 3 Q 7 L C Z x d W 9 0 O 1 N l Y 3 R p b 2 4 x L 0 F w c G V u Z D E v Q X V 0 b 1 J l b W 9 2 Z W R D b 2 x 1 b W 5 z M S 5 7 Y m F u a 2 V k a G 9 1 c n M s M j V 9 J n F 1 b 3 Q 7 L C Z x d W 9 0 O 1 N l Y 3 R p b 2 4 x L 0 F w c G V u Z D E v Q X V 0 b 1 J l b W 9 2 Z W R D b 2 x 1 b W 5 z M S 5 7 Q 1 J Q L D I 2 f S Z x d W 9 0 O y w m c X V v d D t T Z W N 0 a W 9 u M S 9 B c H B l b m Q x L 0 F 1 d G 9 S Z W 1 v d m V k Q 2 9 s d W 1 u c z E u e 2 N v c m U s M j d 9 J n F 1 b 3 Q 7 L C Z x d W 9 0 O 1 N l Y 3 R p b 2 4 x L 0 F w c G V u Z D E v Q X V 0 b 1 J l b W 9 2 Z W R D b 2 x 1 b W 5 z M S 5 7 Y n V z a W 5 l c 3 M s M j h 9 J n F 1 b 3 Q 7 L C Z x d W 9 0 O 1 N l Y 3 R p b 2 4 x L 0 F w c G V u Z D E v Q X V 0 b 1 J l b W 9 2 Z W R D b 2 x 1 b W 5 z M S 5 7 c G V y c 2 9 u Y W w s M j l 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N o A A A A B A A A A 0 I y d 3 w E V 0 R G M e g D A T 8 K X 6 w E A A A C p D a D E T 4 5 n R a n w 7 K W Q 6 P C 0 A A A A A A I A A A A A A A N m A A D A A A A A E A A A A D + O L R I 3 1 U N 3 i D 2 g 4 V 0 L a g E A A A A A B I A A A K A A A A A Q A A A A M l g e T m 5 a C r j x D a o x m B v T A 1 A A A A D e 8 r w 0 a o s 5 Q q Q d d u E G 2 t n 9 z v V M n 2 L Z i 7 l S d 3 U 0 L y 2 X T b P + G / K b D 1 2 / W N g k N b y 9 1 X S Q j 8 s C y 1 y f 7 F v y + Y Q i 4 V V 2 x V c z q 9 D l T 8 7 Z 6 n Z u u + 3 8 f B Q A A A C v X A C f Q c 8 i D R / m H W x 7 k G h U H c C L x w = = < / D a t a M a s h u p > 
</file>

<file path=customXml/item21.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 t r u e < / a : H a s F o c u s > < a : S i z e A t D p i 9 6 > 1 4 1 < / a : S i z e A t D p i 9 6 > < a : V i s i b l e > t r u e < / a : V i s i b l e > < / V a l u e > < / K e y V a l u e O f s t r i n g S a n d b o x E d i t o r . M e a s u r e G r i d S t a t e S c d E 3 5 R y > < K e y V a l u e O f s t r i n g S a n d b o x E d i t o r . M e a s u r e G r i d S t a t e S c d E 3 5 R y > < K e y > T a b l e 4 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 M e t r i c s < / s t r i n g > < / k e y > < v a l u e > < i n t > 1 0 1 < / i n t > < / v a l u e > < / i t e m > < i t e m > < k e y > < s t r i n g > L a s t   M o n t h   A v e r a g e < / s t r i n g > < / k e y > < v a l u e > < i n t > 1 9 7 < / i n t > < / v a l u e > < / i t e m > < i t e m > < k e y > < s t r i n g > 1 3   W e e k < / s t r i n g > < / k e y > < v a l u e > < i n t > 1 1 0 < / i n t > < / v a l u e > < / i t e m > < i t e m > < k e y > < s t r i n g > L a t e s t   M o n t h < / s t r i n g > < / k e y > < v a l u e > < i n t > 1 4 5 < / i n t > < / v a l u e > < / i t e m > < / C o l u m n W i d t h s > < C o l u m n D i s p l a y I n d e x > < i t e m > < k e y > < s t r i n g > M e t r i c s < / s t r i n g > < / k e y > < v a l u e > < i n t > 0 < / i n t > < / v a l u e > < / i t e m > < i t e m > < k e y > < s t r i n g > L a s t   M o n t h   A v e r a g e < / s t r i n g > < / k e y > < v a l u e > < i n t > 1 < / i n t > < / v a l u e > < / i t e m > < i t e m > < k e y > < s t r i n g > 1 3   W e e k < / s t r i n g > < / k e y > < v a l u e > < i n t > 2 < / i n t > < / v a l u e > < / i t e m > < i t e m > < k e y > < s t r i n g > L a t e s t   M o n t h < / 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001F48D-265D-4CE5-A585-34A8F848F18E}">
  <ds:schemaRefs>
    <ds:schemaRef ds:uri="http://gemini/pivotcustomization/SandboxNonEmpty"/>
  </ds:schemaRefs>
</ds:datastoreItem>
</file>

<file path=customXml/itemProps10.xml><?xml version="1.0" encoding="utf-8"?>
<ds:datastoreItem xmlns:ds="http://schemas.openxmlformats.org/officeDocument/2006/customXml" ds:itemID="{B1FF6DD1-8265-4779-B998-71E013EBCEAB}">
  <ds:schemaRefs>
    <ds:schemaRef ds:uri="http://gemini/pivotcustomization/TableOrder"/>
  </ds:schemaRefs>
</ds:datastoreItem>
</file>

<file path=customXml/itemProps11.xml><?xml version="1.0" encoding="utf-8"?>
<ds:datastoreItem xmlns:ds="http://schemas.openxmlformats.org/officeDocument/2006/customXml" ds:itemID="{8F246033-BCC9-4C6B-8C53-50703CB8A31E}">
  <ds:schemaRefs>
    <ds:schemaRef ds:uri="http://gemini/pivotcustomization/Diagrams"/>
  </ds:schemaRefs>
</ds:datastoreItem>
</file>

<file path=customXml/itemProps12.xml><?xml version="1.0" encoding="utf-8"?>
<ds:datastoreItem xmlns:ds="http://schemas.openxmlformats.org/officeDocument/2006/customXml" ds:itemID="{D1136389-D266-40A7-AB8B-7FC94FB639E4}">
  <ds:schemaRefs>
    <ds:schemaRef ds:uri="http://gemini/pivotcustomization/ShowHidden"/>
  </ds:schemaRefs>
</ds:datastoreItem>
</file>

<file path=customXml/itemProps13.xml><?xml version="1.0" encoding="utf-8"?>
<ds:datastoreItem xmlns:ds="http://schemas.openxmlformats.org/officeDocument/2006/customXml" ds:itemID="{4DCD8091-46B2-4A33-A699-3F6B09B346F2}">
  <ds:schemaRefs>
    <ds:schemaRef ds:uri="http://gemini/pivotcustomization/ManualCalcMode"/>
  </ds:schemaRefs>
</ds:datastoreItem>
</file>

<file path=customXml/itemProps14.xml><?xml version="1.0" encoding="utf-8"?>
<ds:datastoreItem xmlns:ds="http://schemas.openxmlformats.org/officeDocument/2006/customXml" ds:itemID="{CDE6BD4D-89B0-4E27-B695-606F6DBBC79C}">
  <ds:schemaRefs>
    <ds:schemaRef ds:uri="http://gemini/pivotcustomization/ErrorCache"/>
  </ds:schemaRefs>
</ds:datastoreItem>
</file>

<file path=customXml/itemProps15.xml><?xml version="1.0" encoding="utf-8"?>
<ds:datastoreItem xmlns:ds="http://schemas.openxmlformats.org/officeDocument/2006/customXml" ds:itemID="{019F530F-ACBC-4E76-BA40-4C443D2480FA}">
  <ds:schemaRefs>
    <ds:schemaRef ds:uri="http://gemini/pivotcustomization/PowerPivotVersion"/>
  </ds:schemaRefs>
</ds:datastoreItem>
</file>

<file path=customXml/itemProps16.xml><?xml version="1.0" encoding="utf-8"?>
<ds:datastoreItem xmlns:ds="http://schemas.openxmlformats.org/officeDocument/2006/customXml" ds:itemID="{0CA85F9F-27F8-4382-9909-726502F6FB26}">
  <ds:schemaRefs>
    <ds:schemaRef ds:uri="http://gemini/pivotcustomization/TableXML_Table4"/>
  </ds:schemaRefs>
</ds:datastoreItem>
</file>

<file path=customXml/itemProps17.xml><?xml version="1.0" encoding="utf-8"?>
<ds:datastoreItem xmlns:ds="http://schemas.openxmlformats.org/officeDocument/2006/customXml" ds:itemID="{AA915075-32AA-4C85-9017-9884071475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63afa-ae23-4fd1-bd8a-8e9b737598c2"/>
    <ds:schemaRef ds:uri="55839706-4610-476a-9955-f1bf12c85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73F7B4E4-19ED-4A6C-B098-C4BAA8D34ED0}">
  <ds:schemaRefs>
    <ds:schemaRef ds:uri="http://gemini/pivotcustomization/TableXML_Table2"/>
  </ds:schemaRefs>
</ds:datastoreItem>
</file>

<file path=customXml/itemProps19.xml><?xml version="1.0" encoding="utf-8"?>
<ds:datastoreItem xmlns:ds="http://schemas.openxmlformats.org/officeDocument/2006/customXml" ds:itemID="{DA170B92-1196-4872-9899-3C483BB0E7D8}">
  <ds:schemaRefs>
    <ds:schemaRef ds:uri="http://gemini/pivotcustomization/TableWidget"/>
  </ds:schemaRefs>
</ds:datastoreItem>
</file>

<file path=customXml/itemProps2.xml><?xml version="1.0" encoding="utf-8"?>
<ds:datastoreItem xmlns:ds="http://schemas.openxmlformats.org/officeDocument/2006/customXml" ds:itemID="{003F3743-4320-4BA1-8080-74128AA6BFAA}">
  <ds:schemaRefs>
    <ds:schemaRef ds:uri="http://gemini/pivotcustomization/ClientWindowXML"/>
  </ds:schemaRefs>
</ds:datastoreItem>
</file>

<file path=customXml/itemProps20.xml><?xml version="1.0" encoding="utf-8"?>
<ds:datastoreItem xmlns:ds="http://schemas.openxmlformats.org/officeDocument/2006/customXml" ds:itemID="{12ED2ECF-43EB-4604-A4B8-8F9A258EEE21}">
  <ds:schemaRefs>
    <ds:schemaRef ds:uri="http://schemas.microsoft.com/DataMashup"/>
  </ds:schemaRefs>
</ds:datastoreItem>
</file>

<file path=customXml/itemProps21.xml><?xml version="1.0" encoding="utf-8"?>
<ds:datastoreItem xmlns:ds="http://schemas.openxmlformats.org/officeDocument/2006/customXml" ds:itemID="{EDE9FFEB-6D71-4361-8689-D67FB131B43B}">
  <ds:schemaRefs>
    <ds:schemaRef ds:uri="http://schemas.microsoft.com/sharepoint/v3/contenttype/forms"/>
  </ds:schemaRefs>
</ds:datastoreItem>
</file>

<file path=customXml/itemProps3.xml><?xml version="1.0" encoding="utf-8"?>
<ds:datastoreItem xmlns:ds="http://schemas.openxmlformats.org/officeDocument/2006/customXml" ds:itemID="{DD912486-DFA1-409B-BD21-1BC227506B1A}">
  <ds:schemaRefs>
    <ds:schemaRef ds:uri="http://gemini/pivotcustomization/FormulaBarState"/>
  </ds:schemaRefs>
</ds:datastoreItem>
</file>

<file path=customXml/itemProps4.xml><?xml version="1.0" encoding="utf-8"?>
<ds:datastoreItem xmlns:ds="http://schemas.openxmlformats.org/officeDocument/2006/customXml" ds:itemID="{69C3B845-2345-4662-834F-3EF22CA6EBEC}">
  <ds:schemaRefs>
    <ds:schemaRef ds:uri="http://gemini/pivotcustomization/ShowImplicitMeasures"/>
  </ds:schemaRefs>
</ds:datastoreItem>
</file>

<file path=customXml/itemProps5.xml><?xml version="1.0" encoding="utf-8"?>
<ds:datastoreItem xmlns:ds="http://schemas.openxmlformats.org/officeDocument/2006/customXml" ds:itemID="{B42B873F-56CB-4018-8B1C-4439F81CA724}">
  <ds:schemaRefs>
    <ds:schemaRef ds:uri="http://gemini/pivotcustomization/RelationshipAutoDetectionEnabled"/>
  </ds:schemaRefs>
</ds:datastoreItem>
</file>

<file path=customXml/itemProps6.xml><?xml version="1.0" encoding="utf-8"?>
<ds:datastoreItem xmlns:ds="http://schemas.openxmlformats.org/officeDocument/2006/customXml" ds:itemID="{49F2BC84-1806-45B0-957C-F6A055C59CE6}">
  <ds:schemaRefs>
    <ds:schemaRef ds:uri="http://gemini/pivotcustomization/IsSandboxEmbedded"/>
  </ds:schemaRefs>
</ds:datastoreItem>
</file>

<file path=customXml/itemProps7.xml><?xml version="1.0" encoding="utf-8"?>
<ds:datastoreItem xmlns:ds="http://schemas.openxmlformats.org/officeDocument/2006/customXml" ds:itemID="{F7A76B49-A5B2-4A67-9746-5C31B589924F}">
  <ds:schemaRefs>
    <ds:schemaRef ds:uri="http://gemini/pivotcustomization/MeasureGridState"/>
  </ds:schemaRefs>
</ds:datastoreItem>
</file>

<file path=customXml/itemProps8.xml><?xml version="1.0" encoding="utf-8"?>
<ds:datastoreItem xmlns:ds="http://schemas.openxmlformats.org/officeDocument/2006/customXml" ds:itemID="{E2F541B8-1100-4299-9834-F15AA495D474}">
  <ds:schemaRefs>
    <ds:schemaRef ds:uri="http://gemini/pivotcustomization/TableXML_Table5"/>
  </ds:schemaRefs>
</ds:datastoreItem>
</file>

<file path=customXml/itemProps9.xml><?xml version="1.0" encoding="utf-8"?>
<ds:datastoreItem xmlns:ds="http://schemas.openxmlformats.org/officeDocument/2006/customXml" ds:itemID="{147750BB-82E2-4D02-BD99-EE0F6060A1CB}">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Welcome</vt:lpstr>
      <vt:lpstr>Definitions</vt:lpstr>
      <vt:lpstr>Scorecard</vt:lpstr>
      <vt:lpstr>Previous Month NST</vt:lpstr>
      <vt:lpstr>13 WKS NST</vt:lpstr>
      <vt:lpstr>Latest Month NST</vt:lpstr>
      <vt:lpstr>Previous Month MGR</vt:lpstr>
      <vt:lpstr>13 WKS MGR</vt:lpstr>
      <vt:lpstr>Latest Month MGR</vt:lpstr>
      <vt:lpstr>Key AVG Charts</vt:lpstr>
      <vt:lpstr>PrevMntNST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Barrow</dc:creator>
  <cp:keywords/>
  <dc:description/>
  <cp:lastModifiedBy>Kevin Obianwu</cp:lastModifiedBy>
  <cp:revision/>
  <dcterms:created xsi:type="dcterms:W3CDTF">2022-03-24T08:22:40Z</dcterms:created>
  <dcterms:modified xsi:type="dcterms:W3CDTF">2024-09-30T12:25:07Z</dcterms:modified>
  <cp:category/>
  <cp:contentStatus/>
</cp:coreProperties>
</file>