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ateofwa-my.sharepoint.com/personal/bethany_craig_dfw_wa_gov/Documents/1. Puget Sound Steelhead/4. Escapement/4. Dungeness/"/>
    </mc:Choice>
  </mc:AlternateContent>
  <xr:revisionPtr revIDLastSave="14" documentId="8_{48429392-F7A6-41E1-BC39-3B067ADA4773}" xr6:coauthVersionLast="47" xr6:coauthVersionMax="47" xr10:uidLastSave="{8A87EFF8-3470-48FD-B78A-9130DF5ECCA9}"/>
  <bookViews>
    <workbookView xWindow="-120" yWindow="-120" windowWidth="29040" windowHeight="15840" xr2:uid="{00000000-000D-0000-FFFF-FFFF00000000}"/>
  </bookViews>
  <sheets>
    <sheet name="2022" sheetId="1" r:id="rId1"/>
    <sheet name="Spawn Timing Summary Dungeness" sheetId="5" r:id="rId2"/>
    <sheet name="RM .3-3.3" sheetId="3" r:id="rId3"/>
    <sheet name="RM 3.3-6.4" sheetId="6" r:id="rId4"/>
    <sheet name="RM 6.4-9.2" sheetId="7" r:id="rId5"/>
    <sheet name="RM 9.2-11.2" sheetId="8" r:id="rId6"/>
    <sheet name="RM 11.2-11.5" sheetId="18" r:id="rId7"/>
    <sheet name="RM 11.5-13.8" sheetId="9" r:id="rId8"/>
    <sheet name="RM13.8-15.8" sheetId="10" r:id="rId9"/>
    <sheet name="RM 15.8-17.5 Supp" sheetId="15" r:id="rId10"/>
    <sheet name="RM 17.8-18.7" sheetId="20" r:id="rId11"/>
    <sheet name="GW RM 0.0-1" sheetId="11" r:id="rId12"/>
    <sheet name="GW RM 1.0-2.5" sheetId="12" r:id="rId13"/>
    <sheet name="GW RM 2.5-5.1 Supp" sheetId="14" r:id="rId14"/>
    <sheet name="RM 5.1-9.6" sheetId="22" r:id="rId15"/>
    <sheet name="Canyon" sheetId="16" r:id="rId16"/>
    <sheet name="Charts" sheetId="13" r:id="rId17"/>
  </sheets>
  <definedNames>
    <definedName name="_xlnm._FilterDatabase" localSheetId="0" hidden="1">'2022'!$A$1:$W$38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" i="6" l="1"/>
  <c r="F165" i="6"/>
  <c r="I67" i="1"/>
  <c r="K68" i="1"/>
  <c r="K73" i="1"/>
  <c r="G104" i="1"/>
  <c r="I63" i="1"/>
  <c r="I80" i="1"/>
  <c r="H84" i="1"/>
  <c r="H99" i="1" s="1"/>
  <c r="I77" i="1"/>
  <c r="K77" i="1" s="1"/>
  <c r="I76" i="1"/>
  <c r="O77" i="1" s="1"/>
  <c r="H77" i="1"/>
  <c r="J77" i="1" s="1"/>
  <c r="H76" i="1"/>
  <c r="M67" i="1"/>
  <c r="M66" i="1"/>
  <c r="M65" i="1"/>
  <c r="M64" i="1"/>
  <c r="K67" i="1"/>
  <c r="K66" i="1"/>
  <c r="K65" i="1"/>
  <c r="K64" i="1"/>
  <c r="I66" i="1"/>
  <c r="I65" i="1"/>
  <c r="H67" i="1"/>
  <c r="J67" i="1" s="1"/>
  <c r="H66" i="1"/>
  <c r="J66" i="1" s="1"/>
  <c r="H65" i="1"/>
  <c r="J65" i="1" s="1"/>
  <c r="H64" i="1"/>
  <c r="J64" i="1" s="1"/>
  <c r="I64" i="1"/>
  <c r="O69" i="1"/>
  <c r="K63" i="1" s="1"/>
  <c r="G169" i="18"/>
  <c r="E170" i="18"/>
  <c r="D173" i="18"/>
  <c r="G168" i="18"/>
  <c r="E168" i="18"/>
  <c r="D170" i="18"/>
  <c r="F171" i="12"/>
  <c r="E171" i="12"/>
  <c r="F171" i="11"/>
  <c r="E171" i="11"/>
  <c r="F171" i="8"/>
  <c r="E171" i="8"/>
  <c r="F167" i="6"/>
  <c r="F171" i="3"/>
  <c r="F170" i="12"/>
  <c r="H170" i="12" s="1"/>
  <c r="F170" i="11"/>
  <c r="H170" i="11" s="1"/>
  <c r="G92" i="11"/>
  <c r="F170" i="8"/>
  <c r="F171" i="7"/>
  <c r="F172" i="7" s="1"/>
  <c r="F170" i="3"/>
  <c r="H170" i="3" s="1"/>
  <c r="E167" i="16"/>
  <c r="C167" i="16"/>
  <c r="G170" i="12"/>
  <c r="G170" i="11"/>
  <c r="E172" i="7"/>
  <c r="H165" i="6"/>
  <c r="F165" i="7"/>
  <c r="F164" i="7"/>
  <c r="H142" i="6"/>
  <c r="E167" i="6"/>
  <c r="G165" i="6"/>
  <c r="J55" i="3"/>
  <c r="J121" i="3"/>
  <c r="I69" i="11"/>
  <c r="I67" i="11"/>
  <c r="I66" i="11"/>
  <c r="H62" i="11"/>
  <c r="E57" i="1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E73" i="11" s="1"/>
  <c r="E74" i="11" s="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56" i="11"/>
  <c r="D56" i="11"/>
  <c r="G62" i="11"/>
  <c r="I144" i="7"/>
  <c r="E170" i="12"/>
  <c r="G92" i="12"/>
  <c r="E57" i="12"/>
  <c r="E58" i="12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56" i="12"/>
  <c r="D56" i="12"/>
  <c r="E170" i="8"/>
  <c r="G113" i="8"/>
  <c r="G100" i="8"/>
  <c r="G71" i="8"/>
  <c r="G58" i="8"/>
  <c r="E171" i="3"/>
  <c r="G171" i="7"/>
  <c r="E105" i="6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D55" i="6"/>
  <c r="G107" i="3"/>
  <c r="G108" i="3"/>
  <c r="G109" i="3"/>
  <c r="G110" i="3"/>
  <c r="G111" i="3"/>
  <c r="G112" i="3"/>
  <c r="G113" i="3"/>
  <c r="G114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57" i="3"/>
  <c r="G105" i="7"/>
  <c r="G70" i="7"/>
  <c r="G56" i="7"/>
  <c r="G170" i="3"/>
  <c r="G115" i="3"/>
  <c r="G106" i="3"/>
  <c r="G91" i="3"/>
  <c r="E113" i="16"/>
  <c r="E99" i="16"/>
  <c r="E100" i="16" s="1"/>
  <c r="E101" i="16" s="1"/>
  <c r="E102" i="16" s="1"/>
  <c r="E103" i="16" s="1"/>
  <c r="E104" i="16" s="1"/>
  <c r="E105" i="16" s="1"/>
  <c r="E106" i="16" s="1"/>
  <c r="E107" i="16" s="1"/>
  <c r="E108" i="16" s="1"/>
  <c r="E109" i="16" s="1"/>
  <c r="E110" i="16" s="1"/>
  <c r="E111" i="16" s="1"/>
  <c r="E98" i="16"/>
  <c r="E64" i="16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 s="1"/>
  <c r="E84" i="16" s="1"/>
  <c r="E85" i="16" s="1"/>
  <c r="E86" i="16" s="1"/>
  <c r="E87" i="16" s="1"/>
  <c r="E88" i="16" s="1"/>
  <c r="E89" i="16" s="1"/>
  <c r="E90" i="16" s="1"/>
  <c r="E91" i="16" s="1"/>
  <c r="E92" i="16" s="1"/>
  <c r="E93" i="16" s="1"/>
  <c r="E94" i="16" s="1"/>
  <c r="E95" i="16" s="1"/>
  <c r="E96" i="16" s="1"/>
  <c r="E63" i="16"/>
  <c r="D113" i="16"/>
  <c r="D98" i="16"/>
  <c r="D63" i="16"/>
  <c r="E102" i="8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01" i="8"/>
  <c r="E73" i="8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72" i="8"/>
  <c r="E60" i="8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59" i="8"/>
  <c r="E57" i="8"/>
  <c r="D101" i="8"/>
  <c r="D72" i="8"/>
  <c r="D59" i="8"/>
  <c r="D57" i="8"/>
  <c r="D70" i="6"/>
  <c r="E70" i="6" s="1"/>
  <c r="D56" i="6"/>
  <c r="E56" i="6" s="1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2" i="6"/>
  <c r="D53" i="6"/>
  <c r="D54" i="6"/>
  <c r="D37" i="6"/>
  <c r="E37" i="6" s="1"/>
  <c r="D21" i="6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D8" i="6"/>
  <c r="E108" i="3"/>
  <c r="E109" i="3" s="1"/>
  <c r="E110" i="3" s="1"/>
  <c r="E111" i="3" s="1"/>
  <c r="E112" i="3" s="1"/>
  <c r="E113" i="3" s="1"/>
  <c r="E114" i="3" s="1"/>
  <c r="E107" i="3"/>
  <c r="E93" i="3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92" i="3"/>
  <c r="E58" i="3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57" i="3"/>
  <c r="D107" i="3"/>
  <c r="D92" i="3"/>
  <c r="D57" i="3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71" i="7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57" i="7"/>
  <c r="E40" i="7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39" i="7"/>
  <c r="D71" i="7"/>
  <c r="D57" i="7"/>
  <c r="D39" i="7"/>
  <c r="H80" i="1" l="1"/>
  <c r="H97" i="1" s="1"/>
  <c r="J73" i="1"/>
  <c r="J96" i="1" s="1"/>
  <c r="J84" i="1"/>
  <c r="L97" i="1"/>
  <c r="O79" i="1"/>
  <c r="O78" i="1"/>
  <c r="H73" i="1"/>
  <c r="H96" i="1" s="1"/>
  <c r="O70" i="1"/>
  <c r="J76" i="1"/>
  <c r="J80" i="1" s="1"/>
  <c r="M69" i="1"/>
  <c r="L96" i="1"/>
  <c r="M68" i="1"/>
  <c r="K76" i="1"/>
  <c r="M70" i="1"/>
  <c r="M63" i="1"/>
  <c r="H171" i="7"/>
  <c r="H170" i="8"/>
  <c r="E57" i="6"/>
  <c r="E71" i="6"/>
  <c r="E38" i="6"/>
  <c r="E39" i="6" s="1"/>
  <c r="E8" i="6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L91" i="1"/>
  <c r="L88" i="1"/>
  <c r="L84" i="1"/>
  <c r="L99" i="1" s="1"/>
  <c r="L77" i="1"/>
  <c r="L76" i="1"/>
  <c r="L63" i="1"/>
  <c r="I37" i="1"/>
  <c r="Q36" i="1"/>
  <c r="Q35" i="1"/>
  <c r="Q34" i="1"/>
  <c r="Q33" i="1"/>
  <c r="Q32" i="1"/>
  <c r="Q46" i="1"/>
  <c r="Q43" i="1"/>
  <c r="Q50" i="1"/>
  <c r="Q55" i="1"/>
  <c r="I27" i="1"/>
  <c r="Q27" i="1" s="1"/>
  <c r="I26" i="1"/>
  <c r="Q26" i="1" s="1"/>
  <c r="I9" i="1"/>
  <c r="Q9" i="1" s="1"/>
  <c r="G170" i="8"/>
  <c r="H100" i="1" l="1"/>
  <c r="L80" i="1"/>
  <c r="M72" i="1"/>
  <c r="M71" i="1"/>
  <c r="M78" i="1"/>
  <c r="M79" i="1"/>
  <c r="J99" i="1"/>
  <c r="J97" i="1"/>
  <c r="J100" i="1" s="1"/>
  <c r="E72" i="6"/>
  <c r="E40" i="6"/>
  <c r="E58" i="6"/>
  <c r="G79" i="1"/>
  <c r="I79" i="1" s="1"/>
  <c r="K79" i="1" s="1"/>
  <c r="G78" i="1"/>
  <c r="G72" i="1"/>
  <c r="L72" i="1" s="1"/>
  <c r="G71" i="1"/>
  <c r="L71" i="1" s="1"/>
  <c r="G70" i="1"/>
  <c r="G69" i="1"/>
  <c r="G68" i="1"/>
  <c r="G67" i="1"/>
  <c r="L67" i="1" s="1"/>
  <c r="G66" i="1"/>
  <c r="L66" i="1" s="1"/>
  <c r="G65" i="1"/>
  <c r="L65" i="1" s="1"/>
  <c r="G64" i="1"/>
  <c r="I71" i="1" l="1"/>
  <c r="K71" i="1" s="1"/>
  <c r="L64" i="1"/>
  <c r="G73" i="1"/>
  <c r="L70" i="1"/>
  <c r="I70" i="1"/>
  <c r="K70" i="1" s="1"/>
  <c r="G80" i="1"/>
  <c r="I78" i="1"/>
  <c r="I72" i="1"/>
  <c r="K72" i="1" s="1"/>
  <c r="L68" i="1"/>
  <c r="I68" i="1"/>
  <c r="L69" i="1"/>
  <c r="I69" i="1"/>
  <c r="K69" i="1" s="1"/>
  <c r="E59" i="6"/>
  <c r="E73" i="6"/>
  <c r="E41" i="6"/>
  <c r="I38" i="1"/>
  <c r="I15" i="1"/>
  <c r="Q15" i="1" s="1"/>
  <c r="I13" i="1"/>
  <c r="Q13" i="1" s="1"/>
  <c r="I18" i="1"/>
  <c r="I24" i="1"/>
  <c r="Q24" i="1" s="1"/>
  <c r="I25" i="1"/>
  <c r="Q25" i="1" s="1"/>
  <c r="I23" i="1"/>
  <c r="I40" i="1"/>
  <c r="I19" i="1"/>
  <c r="Q19" i="1" s="1"/>
  <c r="I20" i="1"/>
  <c r="Q20" i="1" s="1"/>
  <c r="I21" i="1"/>
  <c r="Q21" i="1" s="1"/>
  <c r="I17" i="1"/>
  <c r="I53" i="1"/>
  <c r="I52" i="1"/>
  <c r="I97" i="1" l="1"/>
  <c r="K78" i="1"/>
  <c r="K80" i="1" s="1"/>
  <c r="K97" i="1" s="1"/>
  <c r="K96" i="1"/>
  <c r="I73" i="1"/>
  <c r="I96" i="1"/>
  <c r="I28" i="1"/>
  <c r="E74" i="6"/>
  <c r="E42" i="6"/>
  <c r="E60" i="6"/>
  <c r="I22" i="1"/>
  <c r="I12" i="1"/>
  <c r="Q12" i="1" s="1"/>
  <c r="I14" i="1"/>
  <c r="Q14" i="1" s="1"/>
  <c r="I11" i="1"/>
  <c r="I7" i="1"/>
  <c r="Q7" i="1" s="1"/>
  <c r="I8" i="1"/>
  <c r="Q8" i="1" s="1"/>
  <c r="I6" i="1"/>
  <c r="I5" i="1"/>
  <c r="K100" i="1" l="1"/>
  <c r="I100" i="1"/>
  <c r="E75" i="6"/>
  <c r="E61" i="6"/>
  <c r="E43" i="6"/>
  <c r="I10" i="1"/>
  <c r="Q11" i="1"/>
  <c r="I16" i="1"/>
  <c r="Q12" i="5"/>
  <c r="E76" i="6" l="1"/>
  <c r="E44" i="6"/>
  <c r="E62" i="6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1" i="5"/>
  <c r="O122" i="5"/>
  <c r="Q120" i="5"/>
  <c r="Q121" i="5"/>
  <c r="Q122" i="5"/>
  <c r="Q123" i="5"/>
  <c r="Q119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2" i="5"/>
  <c r="P13" i="5"/>
  <c r="P14" i="5"/>
  <c r="P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1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" i="5"/>
  <c r="M11" i="5"/>
  <c r="E63" i="6" l="1"/>
  <c r="E45" i="6"/>
  <c r="E77" i="6"/>
  <c r="E78" i="6" l="1"/>
  <c r="E64" i="6"/>
  <c r="E46" i="6"/>
  <c r="E47" i="6" l="1"/>
  <c r="E65" i="6"/>
  <c r="E79" i="6"/>
  <c r="E80" i="6" l="1"/>
  <c r="E66" i="6"/>
  <c r="E48" i="6"/>
  <c r="E49" i="6" l="1"/>
  <c r="E81" i="6"/>
  <c r="E67" i="6"/>
  <c r="E68" i="6" l="1"/>
  <c r="E82" i="6"/>
  <c r="E50" i="6"/>
  <c r="E51" i="6" l="1"/>
  <c r="E83" i="6"/>
  <c r="E52" i="6" l="1"/>
  <c r="E84" i="6"/>
  <c r="E53" i="6" l="1"/>
  <c r="E85" i="6"/>
  <c r="E86" i="6" l="1"/>
  <c r="E54" i="6"/>
  <c r="E87" i="6" l="1"/>
  <c r="E88" i="6" l="1"/>
  <c r="E89" i="6" l="1"/>
  <c r="E90" i="6" l="1"/>
  <c r="E91" i="6" l="1"/>
  <c r="E92" i="6" l="1"/>
  <c r="E93" i="6" l="1"/>
  <c r="E94" i="6" l="1"/>
  <c r="E95" i="6" l="1"/>
  <c r="E96" i="6" l="1"/>
  <c r="E97" i="6" l="1"/>
  <c r="E98" i="6" l="1"/>
  <c r="E99" i="6" l="1"/>
  <c r="E100" i="6" l="1"/>
  <c r="E101" i="6" l="1"/>
  <c r="E102" i="6" l="1"/>
  <c r="E10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Burns</author>
    <author>tc={57459AE9-066E-4704-B851-3970D8AF4A80}</author>
  </authors>
  <commentList>
    <comment ref="O69" authorId="0" shapeId="0" xr:uid="{43031B9A-657E-49C1-9091-9C97563C69FC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Average expanded Redds/Mi RM 3.3-11.2 Dungeness</t>
        </r>
      </text>
    </comment>
    <comment ref="O70" authorId="0" shapeId="0" xr:uid="{3B80E465-A656-484F-9078-4B8910389B30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Redds/MinDungeness RM 11.2-3.3
 divided by 2 to reflect reduced spawning habitat area</t>
        </r>
      </text>
    </comment>
    <comment ref="O77" authorId="0" shapeId="0" xr:uid="{FE4393C8-40DA-4862-85D0-252AA3747C1B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Average Redds/Mi Greywolf RM2.5- confluence W/ Dungeness</t>
        </r>
      </text>
    </comment>
    <comment ref="O78" authorId="0" shapeId="0" xr:uid="{FC7F4CF3-D2D8-45D9-8463-C9AC67494289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Average Redds/Mi Greywolf Rm 2.5 to confluence w/ Dungenessdivided by 2 to reflectct reduced spawning habitat area based on local knowledge</t>
        </r>
      </text>
    </comment>
    <comment ref="O79" authorId="0" shapeId="0" xr:uid="{FD8ADD99-63D4-4C64-9693-7FF14A5A4539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Average Redds/Mi Greywolf Rm 2.5 to confluence w/ Dungenessdivided by 4
 to reflectct reduced spawning habitat area based on local knowledge</t>
        </r>
      </text>
    </comment>
    <comment ref="G104" authorId="1" shapeId="0" xr:uid="{57459AE9-066E-4704-B851-3970D8AF4A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escapement estimate does not include spawning that occurs in Matriotti Creek. While Spawning likely occurs in Matriotti Creek redds surveys are not performed due to logistical difficulties.  
Reply:
    Expansions are based on spawn timing for 2015 and redds/Mi for similar habitat.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Burns</author>
  </authors>
  <commentList>
    <comment ref="D170" authorId="0" shapeId="0" xr:uid="{40964B3F-5509-4E59-9599-7F3ACC119B0F}">
      <text>
        <r>
          <rPr>
            <b/>
            <sz val="9"/>
            <color indexed="81"/>
            <rFont val="Tahoma"/>
            <family val="2"/>
          </rPr>
          <t>Chris Burns:</t>
        </r>
        <r>
          <rPr>
            <sz val="9"/>
            <color indexed="81"/>
            <rFont val="Tahoma"/>
            <family val="2"/>
          </rPr>
          <t xml:space="preserve">
Redds Per/Mi from RM 9.2-11.2</t>
        </r>
      </text>
    </comment>
  </commentList>
</comments>
</file>

<file path=xl/sharedStrings.xml><?xml version="1.0" encoding="utf-8"?>
<sst xmlns="http://schemas.openxmlformats.org/spreadsheetml/2006/main" count="456" uniqueCount="150">
  <si>
    <t>River Drainage</t>
  </si>
  <si>
    <t>Dungeness River</t>
  </si>
  <si>
    <t>WRIA #</t>
  </si>
  <si>
    <t>Stream #</t>
  </si>
  <si>
    <t>Date</t>
  </si>
  <si>
    <t>RM Lower</t>
  </si>
  <si>
    <t>RM Upper</t>
  </si>
  <si>
    <t>Length</t>
  </si>
  <si>
    <t>Species</t>
  </si>
  <si>
    <t>Live Count</t>
  </si>
  <si>
    <t>Dead Count</t>
  </si>
  <si>
    <t>Total Count</t>
  </si>
  <si>
    <t>Visable</t>
  </si>
  <si>
    <t>New</t>
  </si>
  <si>
    <t>Cummulative</t>
  </si>
  <si>
    <t>Redds/Mi.</t>
  </si>
  <si>
    <t>Type Count</t>
  </si>
  <si>
    <t>Type Survey</t>
  </si>
  <si>
    <t>Surveyor</t>
  </si>
  <si>
    <t>Comments</t>
  </si>
  <si>
    <t>Reach</t>
  </si>
  <si>
    <t>Woodcock/Trap</t>
  </si>
  <si>
    <t>101/Woodcock</t>
  </si>
  <si>
    <t>Siphon/ May</t>
  </si>
  <si>
    <t>Canyon</t>
  </si>
  <si>
    <t>Gold/E. Crossing</t>
  </si>
  <si>
    <t>FKS/Klink</t>
  </si>
  <si>
    <t>Klink/ Siphon</t>
  </si>
  <si>
    <t>Stat WK</t>
  </si>
  <si>
    <t>Julian Date</t>
  </si>
  <si>
    <t>Flow</t>
  </si>
  <si>
    <t>Bull Trout</t>
  </si>
  <si>
    <t>Grey Wolf</t>
  </si>
  <si>
    <t>Survey Date</t>
  </si>
  <si>
    <t>Cumm Redds to Date</t>
  </si>
  <si>
    <t>Redds/Day</t>
  </si>
  <si>
    <t>Est. Cumm. 1/</t>
  </si>
  <si>
    <t>% Spawning Complete</t>
  </si>
  <si>
    <t>Cummulative-to-Date Redd Count and % Spawning Complete</t>
  </si>
  <si>
    <t>RM. .3-3.3  Trap Site-Woodcock Rd.</t>
  </si>
  <si>
    <t>Dungeness/Greywolf Steelhead Spawn Timing Analysis (Wild Stock Natural Spawners)</t>
  </si>
  <si>
    <t xml:space="preserve">Est. Cumm. </t>
  </si>
  <si>
    <t>RM. 3.3-6.4 Woodcock Rd.-Hwy101</t>
  </si>
  <si>
    <t>RM. 6.4-9.2  Hwy 101- May Rd.</t>
  </si>
  <si>
    <t>RM. 9.2-11.2  May Rd.-Siphon</t>
  </si>
  <si>
    <t>RM. 11.5-13.8  Siphon-Clink</t>
  </si>
  <si>
    <t>Graywolf RM  0.0-1.0</t>
  </si>
  <si>
    <t>Graywolf RM. 1.0-2.5</t>
  </si>
  <si>
    <t>RM. 13.8 -15.8 Clink - forks</t>
  </si>
  <si>
    <t>RM .3-3.3</t>
  </si>
  <si>
    <t>RM 3.3-6.4</t>
  </si>
  <si>
    <t>RM 6.4-9.2</t>
  </si>
  <si>
    <t>RM 9.2-11.2</t>
  </si>
  <si>
    <t>RM 11.5-13.8</t>
  </si>
  <si>
    <t>RM 13.8-15.8</t>
  </si>
  <si>
    <t>RM 0.0-1.0</t>
  </si>
  <si>
    <t>GW</t>
  </si>
  <si>
    <t>RM 1.0-2.5</t>
  </si>
  <si>
    <t>Mean Lower</t>
  </si>
  <si>
    <t>Mean Upper</t>
  </si>
  <si>
    <t>Mean Graywolf</t>
  </si>
  <si>
    <t>Mean U/L</t>
  </si>
  <si>
    <t>Mean U/GW</t>
  </si>
  <si>
    <t>Mean U/L/GW</t>
  </si>
  <si>
    <t xml:space="preserve">Steelhead (Natural) Spawn Timing % Complete Dungeness Grarywolf 2015 </t>
  </si>
  <si>
    <t>Supp. Redds</t>
  </si>
  <si>
    <t>Canyon RM 0-.1</t>
  </si>
  <si>
    <t>Canyon Creek RM  0.0-1.7</t>
  </si>
  <si>
    <t>SH</t>
  </si>
  <si>
    <t>E. Crossing/Fks</t>
  </si>
  <si>
    <t>Hatchery Creek</t>
  </si>
  <si>
    <t>Hatchery CK</t>
  </si>
  <si>
    <t>Dungeness</t>
  </si>
  <si>
    <t>RM</t>
  </si>
  <si>
    <t>.3-3.3</t>
  </si>
  <si>
    <t>3.3-6.4</t>
  </si>
  <si>
    <t>6.4-9.2</t>
  </si>
  <si>
    <t>9.2-11.2</t>
  </si>
  <si>
    <t>11.2-11.5</t>
  </si>
  <si>
    <t>11.5-13.8</t>
  </si>
  <si>
    <t>13.8-15.8</t>
  </si>
  <si>
    <t>15.8-17.5</t>
  </si>
  <si>
    <t>17.5-18.7</t>
  </si>
  <si>
    <t>Greywolf</t>
  </si>
  <si>
    <t>0.0-1.0</t>
  </si>
  <si>
    <t>1.0-2.5</t>
  </si>
  <si>
    <t>2.5-5.1</t>
  </si>
  <si>
    <t>5.1-9.6</t>
  </si>
  <si>
    <t>0.0-1.7</t>
  </si>
  <si>
    <t>0.0-.5</t>
  </si>
  <si>
    <t>Hurd Creek</t>
  </si>
  <si>
    <t>Beebe Creek</t>
  </si>
  <si>
    <t>Miles</t>
  </si>
  <si>
    <t>Hatchery</t>
  </si>
  <si>
    <t>Totals</t>
  </si>
  <si>
    <t>Redds</t>
  </si>
  <si>
    <t>Exp. Redds</t>
  </si>
  <si>
    <t>Fish</t>
  </si>
  <si>
    <t>Redds/mi</t>
  </si>
  <si>
    <t>Exp.Redds/mi.</t>
  </si>
  <si>
    <t>Graywolf RM. 2.5-5.1</t>
  </si>
  <si>
    <t>RM. 15.8-17.5 Falls to Gold Creek</t>
  </si>
  <si>
    <t>Exp. Fish</t>
  </si>
  <si>
    <t>Redds/Mi</t>
  </si>
  <si>
    <t xml:space="preserve">RM. 11.2-11.5 </t>
  </si>
  <si>
    <t>Total estimated Steelhead Escapement</t>
  </si>
  <si>
    <t>JST Spring Steelhead Spawning Ground Surveys Brood Year 2022</t>
  </si>
  <si>
    <t>Foot</t>
  </si>
  <si>
    <t>JB</t>
  </si>
  <si>
    <t>CA</t>
  </si>
  <si>
    <t>JB/CA</t>
  </si>
  <si>
    <t>JB/CB</t>
  </si>
  <si>
    <t>CA/JB</t>
  </si>
  <si>
    <t>CB/JB</t>
  </si>
  <si>
    <t>BT(22BQ22) NO FLOY</t>
  </si>
  <si>
    <t>Otter./101</t>
  </si>
  <si>
    <r>
      <t xml:space="preserve">SH (22BJ 34-35)/ BT(22BQ 27-28   FLOY </t>
    </r>
    <r>
      <rPr>
        <sz val="14"/>
        <color rgb="FF00B050"/>
        <rFont val="Calibri"/>
        <family val="2"/>
        <scheme val="minor"/>
      </rPr>
      <t>GRN 556-557</t>
    </r>
    <r>
      <rPr>
        <sz val="14"/>
        <rFont val="Calibri"/>
        <family val="2"/>
        <scheme val="minor"/>
      </rPr>
      <t xml:space="preserve"> )</t>
    </r>
  </si>
  <si>
    <r>
      <t>BT( FLOY</t>
    </r>
    <r>
      <rPr>
        <sz val="14"/>
        <color rgb="FFFF0000"/>
        <rFont val="Calibri"/>
        <family val="2"/>
        <scheme val="minor"/>
      </rPr>
      <t xml:space="preserve"> Red 259/260</t>
    </r>
    <r>
      <rPr>
        <sz val="14"/>
        <rFont val="Calibri"/>
        <family val="2"/>
        <scheme val="minor"/>
      </rPr>
      <t>)</t>
    </r>
  </si>
  <si>
    <r>
      <t xml:space="preserve">BT (FLOY </t>
    </r>
    <r>
      <rPr>
        <sz val="14"/>
        <color theme="4"/>
        <rFont val="Calibri"/>
        <family val="2"/>
        <scheme val="minor"/>
      </rPr>
      <t>Blue 348</t>
    </r>
    <r>
      <rPr>
        <sz val="14"/>
        <rFont val="Calibri"/>
        <family val="2"/>
        <scheme val="minor"/>
      </rPr>
      <t>)</t>
    </r>
  </si>
  <si>
    <t>CB</t>
  </si>
  <si>
    <r>
      <t xml:space="preserve">SH(22BJ27) BT(22BQ26 FLOY </t>
    </r>
    <r>
      <rPr>
        <sz val="14"/>
        <color rgb="FF00B050"/>
        <rFont val="Calibri"/>
        <family val="2"/>
        <scheme val="minor"/>
      </rPr>
      <t>GRN0051</t>
    </r>
    <r>
      <rPr>
        <sz val="14"/>
        <rFont val="Calibri"/>
        <family val="2"/>
        <scheme val="minor"/>
      </rPr>
      <t>)</t>
    </r>
  </si>
  <si>
    <t>CB/CA/KS</t>
  </si>
  <si>
    <t>1 SH sampled 2 BT sampled Kathryn has the data</t>
  </si>
  <si>
    <t>SH (22BJ31-33) BT(22BQ23-25)</t>
  </si>
  <si>
    <t>2 BT Sampled</t>
  </si>
  <si>
    <t>SH(22BJ0028)</t>
  </si>
  <si>
    <t>Supp</t>
  </si>
  <si>
    <t>Hurd</t>
  </si>
  <si>
    <t>2 Beaver dams</t>
  </si>
  <si>
    <t>SH Bridge/Mouth</t>
  </si>
  <si>
    <r>
      <t xml:space="preserve">BT( </t>
    </r>
    <r>
      <rPr>
        <sz val="14"/>
        <rFont val="Calibri"/>
        <family val="2"/>
        <scheme val="minor"/>
      </rPr>
      <t xml:space="preserve">FLOY </t>
    </r>
    <r>
      <rPr>
        <sz val="14"/>
        <color rgb="FF00B050"/>
        <rFont val="Calibri"/>
        <family val="2"/>
        <scheme val="minor"/>
      </rPr>
      <t>GRN00552</t>
    </r>
    <r>
      <rPr>
        <sz val="14"/>
        <rFont val="Calibri"/>
        <family val="2"/>
        <scheme val="minor"/>
      </rPr>
      <t>) NO DNA</t>
    </r>
  </si>
  <si>
    <t>Need Data Sheets</t>
  </si>
  <si>
    <t>0.-.5</t>
  </si>
  <si>
    <t>.3-3.3 2015</t>
  </si>
  <si>
    <t>9.2-11.2  2015</t>
  </si>
  <si>
    <t>% Spawning Complete 2015</t>
  </si>
  <si>
    <t>% spawning Complete</t>
  </si>
  <si>
    <t xml:space="preserve">% Spawning Complete </t>
  </si>
  <si>
    <t>% Spawning Complete Mean Upper 2015</t>
  </si>
  <si>
    <t>% error</t>
  </si>
  <si>
    <t>Error</t>
  </si>
  <si>
    <t>Total exp. Redds</t>
  </si>
  <si>
    <t>Exp Redds</t>
  </si>
  <si>
    <t>Unexpanded Fish</t>
  </si>
  <si>
    <t>Unexpanded Redds</t>
  </si>
  <si>
    <t>Expanded Redds</t>
  </si>
  <si>
    <t>Expanded Fish</t>
  </si>
  <si>
    <t>Expanded Redds/Mi</t>
  </si>
  <si>
    <t>Ave Redds/Mi RM 11.2-3.3</t>
  </si>
  <si>
    <t>Ave Redds/Mi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</si>
</sst>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164" formatCode="m/d/yy;@"/>
    <numFmt numFmtId="165" formatCode="0.0000"/>
    <numFmt numFmtId="166" formatCode="0.0"/>
    <numFmt numFmtId="167" formatCode="0.000"/>
    <numFmt numFmtId="168" formatCode="0.000000"/>
    <numFmt numFmtId="169" formatCode="0.00000"/>
    <numFmt numFmtId="170" formatCode="0.00000000"/>
    <numFmt numFmtId="171" formatCode="0.000000000"/>
    <numFmt numFmtId="172" formatCode="0.0000000"/>
    <numFmt numFmtId="173" formatCode="0.0000000000"/>
    <numFmt numFmtId="174" formatCode="0.000000000000000%"/>
    <numFmt numFmtId="175" formatCode="0.0%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4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4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 style="double">
        <color indexed="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5">
    <xf numFmtId="0" fontId="0" fillId="0" borderId="0"/>
    <xf numFmtId="0" fontId="4" fillId="0" borderId="0">
      <alignment vertical="top"/>
    </xf>
    <xf numFmtId="3" fontId="7" fillId="0" borderId="0" applyFont="0" applyFill="0" applyBorder="0" applyAlignment="0" applyProtection="0"/>
    <xf numFmtId="5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" fillId="0" borderId="0" applyNumberFormat="0" applyFont="0" applyFill="0" applyAlignment="0" applyProtection="0"/>
    <xf numFmtId="0" fontId="6" fillId="0" borderId="0" applyNumberFormat="0" applyFont="0" applyFill="0" applyAlignment="0" applyProtection="0"/>
    <xf numFmtId="0" fontId="7" fillId="0" borderId="1" applyNumberFormat="0" applyFont="0" applyBorder="0" applyAlignment="0" applyProtection="0"/>
    <xf numFmtId="9" fontId="8" fillId="0" borderId="0" applyFont="0" applyFill="0" applyBorder="0" applyAlignment="0" applyProtection="0"/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" fillId="0" borderId="1" applyNumberFormat="0" applyFont="0" applyBorder="0" applyAlignment="0" applyProtection="0"/>
  </cellStyleXfs>
  <cellXfs count="2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9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1" fillId="0" borderId="3" xfId="0" applyFont="1" applyFill="1" applyBorder="1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/>
    <xf numFmtId="9" fontId="3" fillId="0" borderId="0" xfId="0" applyNumberFormat="1" applyFont="1"/>
    <xf numFmtId="9" fontId="0" fillId="0" borderId="0" xfId="0" applyNumberFormat="1" applyFill="1"/>
    <xf numFmtId="1" fontId="1" fillId="0" borderId="0" xfId="0" applyNumberFormat="1" applyFont="1"/>
    <xf numFmtId="14" fontId="0" fillId="0" borderId="5" xfId="0" applyNumberFormat="1" applyBorder="1" applyAlignment="1"/>
    <xf numFmtId="14" fontId="0" fillId="0" borderId="6" xfId="0" applyNumberFormat="1" applyBorder="1" applyAlignment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7" xfId="0" applyBorder="1"/>
    <xf numFmtId="14" fontId="0" fillId="0" borderId="0" xfId="0" applyNumberFormat="1"/>
    <xf numFmtId="0" fontId="3" fillId="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167" fontId="0" fillId="0" borderId="0" xfId="0" applyNumberFormat="1"/>
    <xf numFmtId="2" fontId="0" fillId="0" borderId="0" xfId="0" applyNumberFormat="1"/>
    <xf numFmtId="9" fontId="0" fillId="0" borderId="0" xfId="9" applyFont="1"/>
    <xf numFmtId="0" fontId="1" fillId="0" borderId="0" xfId="0" applyFont="1" applyAlignment="1"/>
    <xf numFmtId="0" fontId="0" fillId="0" borderId="0" xfId="0" applyFont="1" applyBorder="1" applyAlignment="1"/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2" fontId="3" fillId="0" borderId="0" xfId="0" applyNumberFormat="1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0" applyNumberFormat="1" applyFont="1"/>
    <xf numFmtId="166" fontId="12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14" fontId="12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14" fontId="12" fillId="0" borderId="0" xfId="0" applyNumberFormat="1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5" fillId="0" borderId="0" xfId="0" applyFont="1"/>
    <xf numFmtId="0" fontId="12" fillId="0" borderId="0" xfId="0" applyFont="1" applyBorder="1"/>
    <xf numFmtId="0" fontId="12" fillId="0" borderId="0" xfId="0" applyFont="1" applyBorder="1" applyAlignment="1"/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166" fontId="12" fillId="0" borderId="0" xfId="0" applyNumberFormat="1" applyFont="1"/>
    <xf numFmtId="0" fontId="13" fillId="0" borderId="0" xfId="0" applyFont="1"/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0" xfId="0" applyFont="1" applyBorder="1" applyAlignment="1">
      <alignment horizontal="left"/>
    </xf>
    <xf numFmtId="167" fontId="13" fillId="0" borderId="0" xfId="0" applyNumberFormat="1" applyFont="1" applyFill="1" applyBorder="1" applyAlignment="1">
      <alignment horizontal="center"/>
    </xf>
    <xf numFmtId="167" fontId="12" fillId="0" borderId="0" xfId="0" applyNumberFormat="1" applyFont="1" applyBorder="1" applyAlignment="1">
      <alignment horizontal="center"/>
    </xf>
    <xf numFmtId="2" fontId="12" fillId="0" borderId="0" xfId="0" applyNumberFormat="1" applyFont="1" applyBorder="1"/>
    <xf numFmtId="1" fontId="11" fillId="0" borderId="0" xfId="0" applyNumberFormat="1" applyFont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166" fontId="12" fillId="0" borderId="0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9" xfId="0" applyBorder="1"/>
    <xf numFmtId="1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9" applyNumberFormat="1" applyFont="1"/>
    <xf numFmtId="0" fontId="10" fillId="0" borderId="0" xfId="0" applyFont="1"/>
    <xf numFmtId="170" fontId="0" fillId="0" borderId="0" xfId="9" applyNumberFormat="1" applyFont="1" applyAlignment="1">
      <alignment horizontal="center"/>
    </xf>
    <xf numFmtId="2" fontId="0" fillId="0" borderId="0" xfId="9" applyNumberFormat="1" applyFont="1"/>
    <xf numFmtId="0" fontId="0" fillId="0" borderId="0" xfId="0" applyFont="1"/>
    <xf numFmtId="1" fontId="12" fillId="0" borderId="0" xfId="0" applyNumberFormat="1" applyFont="1"/>
    <xf numFmtId="166" fontId="0" fillId="0" borderId="0" xfId="0" applyNumberFormat="1"/>
    <xf numFmtId="0" fontId="12" fillId="0" borderId="0" xfId="0" applyFont="1" applyAlignment="1">
      <alignment horizontal="center"/>
    </xf>
    <xf numFmtId="0" fontId="3" fillId="0" borderId="10" xfId="0" applyFont="1" applyBorder="1"/>
    <xf numFmtId="0" fontId="0" fillId="0" borderId="0" xfId="0" applyFont="1" applyAlignment="1">
      <alignment horizontal="center"/>
    </xf>
    <xf numFmtId="2" fontId="3" fillId="0" borderId="0" xfId="9" applyNumberFormat="1" applyFont="1"/>
    <xf numFmtId="167" fontId="0" fillId="0" borderId="0" xfId="0" applyNumberFormat="1" applyFont="1"/>
    <xf numFmtId="9" fontId="8" fillId="0" borderId="0" xfId="9" applyFont="1"/>
    <xf numFmtId="0" fontId="8" fillId="0" borderId="0" xfId="9" applyNumberFormat="1" applyFont="1"/>
    <xf numFmtId="0" fontId="15" fillId="0" borderId="0" xfId="0" applyFont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4" fontId="12" fillId="2" borderId="0" xfId="0" applyNumberFormat="1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0" xfId="0" applyNumberFormat="1" applyFill="1"/>
    <xf numFmtId="0" fontId="11" fillId="2" borderId="0" xfId="0" applyFont="1" applyFill="1"/>
    <xf numFmtId="0" fontId="13" fillId="0" borderId="0" xfId="0" applyFont="1" applyFill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center"/>
    </xf>
    <xf numFmtId="166" fontId="21" fillId="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72" fontId="0" fillId="0" borderId="0" xfId="0" applyNumberFormat="1" applyAlignment="1">
      <alignment horizontal="center"/>
    </xf>
    <xf numFmtId="171" fontId="0" fillId="0" borderId="0" xfId="9" applyNumberFormat="1" applyFont="1" applyAlignment="1">
      <alignment horizontal="center"/>
    </xf>
    <xf numFmtId="1" fontId="0" fillId="0" borderId="0" xfId="9" applyNumberFormat="1" applyFont="1" applyAlignment="1">
      <alignment horizontal="center"/>
    </xf>
    <xf numFmtId="0" fontId="0" fillId="0" borderId="0" xfId="9" applyNumberFormat="1" applyFont="1" applyAlignment="1">
      <alignment horizontal="center"/>
    </xf>
    <xf numFmtId="9" fontId="23" fillId="0" borderId="0" xfId="9" applyFont="1" applyAlignment="1">
      <alignment horizontal="center"/>
    </xf>
    <xf numFmtId="173" fontId="0" fillId="0" borderId="0" xfId="9" applyNumberFormat="1" applyFont="1" applyAlignment="1">
      <alignment horizontal="center"/>
    </xf>
    <xf numFmtId="0" fontId="23" fillId="0" borderId="0" xfId="9" applyNumberFormat="1" applyFont="1" applyAlignment="1">
      <alignment horizontal="center"/>
    </xf>
    <xf numFmtId="0" fontId="1" fillId="0" borderId="2" xfId="0" applyFont="1" applyBorder="1"/>
    <xf numFmtId="0" fontId="1" fillId="0" borderId="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0" borderId="5" xfId="0" applyNumberForma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6" xfId="0" applyFont="1" applyBorder="1" applyAlignment="1">
      <alignment horizontal="center"/>
    </xf>
    <xf numFmtId="1" fontId="9" fillId="0" borderId="17" xfId="0" applyNumberFormat="1" applyFont="1" applyBorder="1" applyAlignment="1">
      <alignment horizontal="center"/>
    </xf>
    <xf numFmtId="168" fontId="9" fillId="0" borderId="17" xfId="0" applyNumberFormat="1" applyFont="1" applyBorder="1"/>
    <xf numFmtId="0" fontId="25" fillId="0" borderId="0" xfId="9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74" fontId="0" fillId="0" borderId="0" xfId="0" applyNumberFormat="1"/>
    <xf numFmtId="0" fontId="0" fillId="0" borderId="0" xfId="0" applyBorder="1" applyAlignment="1">
      <alignment horizontal="center"/>
    </xf>
    <xf numFmtId="167" fontId="9" fillId="0" borderId="0" xfId="0" applyNumberFormat="1" applyFont="1"/>
    <xf numFmtId="167" fontId="9" fillId="0" borderId="7" xfId="0" applyNumberFormat="1" applyFont="1" applyBorder="1"/>
    <xf numFmtId="0" fontId="3" fillId="0" borderId="0" xfId="0" applyNumberFormat="1" applyFont="1" applyAlignment="1">
      <alignment horizontal="center"/>
    </xf>
    <xf numFmtId="171" fontId="3" fillId="0" borderId="0" xfId="9" applyNumberFormat="1" applyFont="1" applyAlignment="1">
      <alignment horizontal="center"/>
    </xf>
    <xf numFmtId="0" fontId="3" fillId="0" borderId="0" xfId="9" applyNumberFormat="1" applyFont="1" applyAlignment="1">
      <alignment horizontal="center"/>
    </xf>
    <xf numFmtId="9" fontId="25" fillId="0" borderId="0" xfId="9" applyFont="1"/>
    <xf numFmtId="0" fontId="9" fillId="0" borderId="0" xfId="0" applyFont="1" applyBorder="1"/>
    <xf numFmtId="0" fontId="0" fillId="0" borderId="0" xfId="0" applyBorder="1"/>
    <xf numFmtId="9" fontId="10" fillId="0" borderId="0" xfId="9" applyFont="1"/>
    <xf numFmtId="9" fontId="25" fillId="0" borderId="0" xfId="9" applyFont="1" applyAlignment="1">
      <alignment horizontal="center"/>
    </xf>
    <xf numFmtId="9" fontId="0" fillId="0" borderId="0" xfId="9" applyFont="1" applyBorder="1"/>
    <xf numFmtId="0" fontId="0" fillId="0" borderId="0" xfId="0" applyFont="1" applyBorder="1"/>
    <xf numFmtId="0" fontId="0" fillId="0" borderId="0" xfId="9" applyNumberFormat="1" applyFont="1" applyBorder="1"/>
    <xf numFmtId="167" fontId="10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75" fontId="0" fillId="0" borderId="0" xfId="9" applyNumberFormat="1" applyFont="1"/>
    <xf numFmtId="2" fontId="3" fillId="0" borderId="0" xfId="9" applyNumberFormat="1" applyFont="1" applyAlignment="1">
      <alignment horizontal="center"/>
    </xf>
    <xf numFmtId="2" fontId="0" fillId="0" borderId="0" xfId="9" applyNumberFormat="1" applyFont="1" applyAlignment="1">
      <alignment horizontal="center"/>
    </xf>
    <xf numFmtId="0" fontId="3" fillId="0" borderId="0" xfId="0" applyFont="1" applyBorder="1"/>
    <xf numFmtId="169" fontId="9" fillId="0" borderId="0" xfId="0" applyNumberFormat="1" applyFont="1" applyAlignment="1">
      <alignment horizontal="center"/>
    </xf>
    <xf numFmtId="17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8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172" fontId="24" fillId="0" borderId="0" xfId="0" applyNumberFormat="1" applyFont="1" applyAlignment="1">
      <alignment horizontal="center"/>
    </xf>
    <xf numFmtId="1" fontId="24" fillId="0" borderId="0" xfId="0" applyNumberFormat="1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1" fontId="32" fillId="0" borderId="0" xfId="0" applyNumberFormat="1" applyFont="1" applyAlignment="1">
      <alignment horizontal="center"/>
    </xf>
    <xf numFmtId="0" fontId="33" fillId="0" borderId="0" xfId="0" applyFont="1"/>
    <xf numFmtId="0" fontId="34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2" fillId="0" borderId="0" xfId="0" applyFont="1" applyAlignment="1">
      <alignment horizontal="center"/>
    </xf>
    <xf numFmtId="14" fontId="12" fillId="3" borderId="0" xfId="0" applyNumberFormat="1" applyFont="1" applyFill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8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" fontId="19" fillId="0" borderId="9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5">
    <cellStyle name="Comma0" xfId="2" xr:uid="{00000000-0005-0000-0000-000000000000}"/>
    <cellStyle name="Comma0 2" xfId="10" xr:uid="{00000000-0005-0000-0000-000001000000}"/>
    <cellStyle name="Currency0" xfId="3" xr:uid="{00000000-0005-0000-0000-000002000000}"/>
    <cellStyle name="Currency0 2" xfId="11" xr:uid="{00000000-0005-0000-0000-000003000000}"/>
    <cellStyle name="Date" xfId="4" xr:uid="{00000000-0005-0000-0000-000004000000}"/>
    <cellStyle name="Date 2" xfId="12" xr:uid="{00000000-0005-0000-0000-000005000000}"/>
    <cellStyle name="Fixed" xfId="5" xr:uid="{00000000-0005-0000-0000-000006000000}"/>
    <cellStyle name="Fixed 2" xfId="13" xr:uid="{00000000-0005-0000-0000-000007000000}"/>
    <cellStyle name="Heading 1 2" xfId="6" xr:uid="{00000000-0005-0000-0000-000008000000}"/>
    <cellStyle name="Heading 2 2" xfId="7" xr:uid="{00000000-0005-0000-0000-000009000000}"/>
    <cellStyle name="Normal" xfId="0" builtinId="0"/>
    <cellStyle name="Normal 2" xfId="1" xr:uid="{00000000-0005-0000-0000-00000B000000}"/>
    <cellStyle name="Percent" xfId="9" builtinId="5"/>
    <cellStyle name="Total 2" xfId="8" xr:uid="{00000000-0005-0000-0000-00000D000000}"/>
    <cellStyle name="Total 2 2" xfId="14" xr:uid="{00000000-0005-0000-0000-00000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Dungeness</a:t>
            </a:r>
            <a:r>
              <a:rPr lang="en-US" sz="1400" baseline="0"/>
              <a:t>/Graywolf Steelhead Spawn Timing by Index Reach 2015</a:t>
            </a:r>
            <a:endParaRPr lang="en-US" sz="1400"/>
          </a:p>
        </c:rich>
      </c:tx>
      <c:layout>
        <c:manualLayout>
          <c:xMode val="edge"/>
          <c:yMode val="edge"/>
          <c:x val="0.2074179292929292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214020733441837"/>
          <c:y val="5.471072570744942E-2"/>
          <c:w val="0.88089873140857389"/>
          <c:h val="0.81870771361913097"/>
        </c:manualLayout>
      </c:layout>
      <c:lineChart>
        <c:grouping val="standard"/>
        <c:varyColors val="0"/>
        <c:ser>
          <c:idx val="1"/>
          <c:order val="0"/>
          <c:tx>
            <c:v>RM .3-3.3</c:v>
          </c:tx>
          <c:marker>
            <c:symbol val="none"/>
          </c:marker>
          <c:cat>
            <c:numRef>
              <c:f>'RM .3-3.3'!$A$13:$A$137</c:f>
              <c:numCache>
                <c:formatCode>General</c:formatCode>
                <c:ptCount val="125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</c:numCache>
            </c:numRef>
          </c:cat>
          <c:val>
            <c:numRef>
              <c:f>'Spawn Timing Summary Dungeness'!$D$10:$D$107</c:f>
              <c:numCache>
                <c:formatCode>0%</c:formatCode>
                <c:ptCount val="98"/>
                <c:pt idx="0">
                  <c:v>3.2258064516129031E-2</c:v>
                </c:pt>
                <c:pt idx="1">
                  <c:v>3.7220843672456573E-2</c:v>
                </c:pt>
                <c:pt idx="2">
                  <c:v>4.2183746898263028E-2</c:v>
                </c:pt>
                <c:pt idx="3">
                  <c:v>4.7146650124069475E-2</c:v>
                </c:pt>
                <c:pt idx="4">
                  <c:v>5.210955334987593E-2</c:v>
                </c:pt>
                <c:pt idx="5">
                  <c:v>5.7072456575682384E-2</c:v>
                </c:pt>
                <c:pt idx="6">
                  <c:v>6.2035359801488839E-2</c:v>
                </c:pt>
                <c:pt idx="7">
                  <c:v>6.6998263027295293E-2</c:v>
                </c:pt>
                <c:pt idx="8">
                  <c:v>7.1961166253101741E-2</c:v>
                </c:pt>
                <c:pt idx="9">
                  <c:v>7.6924069478908189E-2</c:v>
                </c:pt>
                <c:pt idx="10">
                  <c:v>8.1886972704714622E-2</c:v>
                </c:pt>
                <c:pt idx="11">
                  <c:v>8.684987593052107E-2</c:v>
                </c:pt>
                <c:pt idx="12">
                  <c:v>9.1812779156327518E-2</c:v>
                </c:pt>
                <c:pt idx="13">
                  <c:v>9.6774193548387094E-2</c:v>
                </c:pt>
                <c:pt idx="14">
                  <c:v>9.8387096774193536E-2</c:v>
                </c:pt>
                <c:pt idx="15">
                  <c:v>9.9999999999999992E-2</c:v>
                </c:pt>
                <c:pt idx="16">
                  <c:v>0.10161290322580643</c:v>
                </c:pt>
                <c:pt idx="17">
                  <c:v>0.10322580645161288</c:v>
                </c:pt>
                <c:pt idx="18">
                  <c:v>0.10483870967741933</c:v>
                </c:pt>
                <c:pt idx="19">
                  <c:v>0.10645161290322577</c:v>
                </c:pt>
                <c:pt idx="20">
                  <c:v>0.10806451612903221</c:v>
                </c:pt>
                <c:pt idx="21">
                  <c:v>0.10967741935483867</c:v>
                </c:pt>
                <c:pt idx="22">
                  <c:v>0.11129032258064511</c:v>
                </c:pt>
                <c:pt idx="23">
                  <c:v>0.11290322580645155</c:v>
                </c:pt>
                <c:pt idx="24">
                  <c:v>0.114516129032258</c:v>
                </c:pt>
                <c:pt idx="25">
                  <c:v>0.11612903225806445</c:v>
                </c:pt>
                <c:pt idx="26">
                  <c:v>0.11774193548387089</c:v>
                </c:pt>
                <c:pt idx="27">
                  <c:v>0.11935483870967734</c:v>
                </c:pt>
                <c:pt idx="28">
                  <c:v>0.12096774193548379</c:v>
                </c:pt>
                <c:pt idx="29">
                  <c:v>0.12258064516129023</c:v>
                </c:pt>
                <c:pt idx="30">
                  <c:v>0.12419354838709667</c:v>
                </c:pt>
                <c:pt idx="31">
                  <c:v>0.12580645161290313</c:v>
                </c:pt>
                <c:pt idx="32">
                  <c:v>0.12741935483870956</c:v>
                </c:pt>
                <c:pt idx="33">
                  <c:v>0.12903225806451613</c:v>
                </c:pt>
                <c:pt idx="34">
                  <c:v>0.13636363636363638</c:v>
                </c:pt>
                <c:pt idx="35">
                  <c:v>0.14378299120234606</c:v>
                </c:pt>
                <c:pt idx="36">
                  <c:v>0.15120234604105576</c:v>
                </c:pt>
                <c:pt idx="37">
                  <c:v>0.15862170087976543</c:v>
                </c:pt>
                <c:pt idx="38">
                  <c:v>0.16604105571847513</c:v>
                </c:pt>
                <c:pt idx="39">
                  <c:v>0.17346041055718484</c:v>
                </c:pt>
                <c:pt idx="40">
                  <c:v>0.18087976539589451</c:v>
                </c:pt>
                <c:pt idx="41">
                  <c:v>0.18829912023460421</c:v>
                </c:pt>
                <c:pt idx="42">
                  <c:v>0.19571847507331391</c:v>
                </c:pt>
                <c:pt idx="43">
                  <c:v>0.20313782991202359</c:v>
                </c:pt>
                <c:pt idx="44">
                  <c:v>0.21055718475073329</c:v>
                </c:pt>
                <c:pt idx="45">
                  <c:v>0.21797653958944296</c:v>
                </c:pt>
                <c:pt idx="46">
                  <c:v>0.22539589442815267</c:v>
                </c:pt>
                <c:pt idx="47">
                  <c:v>0.23281524926686237</c:v>
                </c:pt>
                <c:pt idx="48">
                  <c:v>0.24023460410557204</c:v>
                </c:pt>
                <c:pt idx="49">
                  <c:v>0.24765395894428174</c:v>
                </c:pt>
                <c:pt idx="50">
                  <c:v>0.25507331378299142</c:v>
                </c:pt>
                <c:pt idx="51">
                  <c:v>0.26249266862170112</c:v>
                </c:pt>
                <c:pt idx="52">
                  <c:v>0.26991202346041077</c:v>
                </c:pt>
                <c:pt idx="53">
                  <c:v>0.27733137829912047</c:v>
                </c:pt>
                <c:pt idx="54">
                  <c:v>0.28475073313783017</c:v>
                </c:pt>
                <c:pt idx="55">
                  <c:v>0.29032258064516131</c:v>
                </c:pt>
                <c:pt idx="56">
                  <c:v>0.32096774193548383</c:v>
                </c:pt>
                <c:pt idx="57">
                  <c:v>0.35161290322580641</c:v>
                </c:pt>
                <c:pt idx="58">
                  <c:v>0.38225806451612898</c:v>
                </c:pt>
                <c:pt idx="59">
                  <c:v>0.4129032258064515</c:v>
                </c:pt>
                <c:pt idx="60">
                  <c:v>0.44354838709677408</c:v>
                </c:pt>
                <c:pt idx="61">
                  <c:v>0.47419354838709665</c:v>
                </c:pt>
                <c:pt idx="62">
                  <c:v>0.50483870967741917</c:v>
                </c:pt>
                <c:pt idx="63">
                  <c:v>0.53548387096774175</c:v>
                </c:pt>
                <c:pt idx="64">
                  <c:v>0.56612903225806432</c:v>
                </c:pt>
                <c:pt idx="65">
                  <c:v>0.5967741935483869</c:v>
                </c:pt>
                <c:pt idx="66">
                  <c:v>0.62741935483870948</c:v>
                </c:pt>
                <c:pt idx="67">
                  <c:v>0.65806451612903194</c:v>
                </c:pt>
                <c:pt idx="68">
                  <c:v>0.68870967741935452</c:v>
                </c:pt>
                <c:pt idx="69">
                  <c:v>0.71935483870967709</c:v>
                </c:pt>
                <c:pt idx="70">
                  <c:v>0.74999999999999967</c:v>
                </c:pt>
                <c:pt idx="71">
                  <c:v>0.78064516129032224</c:v>
                </c:pt>
                <c:pt idx="72">
                  <c:v>0.81129032258064482</c:v>
                </c:pt>
                <c:pt idx="73">
                  <c:v>0.84193548387096728</c:v>
                </c:pt>
                <c:pt idx="74">
                  <c:v>0.87258064516128986</c:v>
                </c:pt>
                <c:pt idx="75">
                  <c:v>0.90322580645161288</c:v>
                </c:pt>
                <c:pt idx="76">
                  <c:v>0.90762463343108502</c:v>
                </c:pt>
                <c:pt idx="77">
                  <c:v>0.91214076246334319</c:v>
                </c:pt>
                <c:pt idx="78">
                  <c:v>0.91665689149560126</c:v>
                </c:pt>
                <c:pt idx="79">
                  <c:v>0.92117302052785932</c:v>
                </c:pt>
                <c:pt idx="80">
                  <c:v>0.92568914956011739</c:v>
                </c:pt>
                <c:pt idx="81">
                  <c:v>0.93020527859237545</c:v>
                </c:pt>
                <c:pt idx="82">
                  <c:v>0.93472140762463352</c:v>
                </c:pt>
                <c:pt idx="83">
                  <c:v>0.93923753665689158</c:v>
                </c:pt>
                <c:pt idx="84">
                  <c:v>0.94375366568914976</c:v>
                </c:pt>
                <c:pt idx="85">
                  <c:v>0.94826979472140782</c:v>
                </c:pt>
                <c:pt idx="86">
                  <c:v>0.95278592375366589</c:v>
                </c:pt>
                <c:pt idx="87">
                  <c:v>0.95730205278592395</c:v>
                </c:pt>
                <c:pt idx="88">
                  <c:v>0.96181818181818202</c:v>
                </c:pt>
                <c:pt idx="89">
                  <c:v>0.96633431085044008</c:v>
                </c:pt>
                <c:pt idx="90">
                  <c:v>0.97085043988269826</c:v>
                </c:pt>
                <c:pt idx="91">
                  <c:v>0.97536656891495632</c:v>
                </c:pt>
                <c:pt idx="92">
                  <c:v>0.97988269794721439</c:v>
                </c:pt>
                <c:pt idx="93">
                  <c:v>0.98439882697947245</c:v>
                </c:pt>
                <c:pt idx="94">
                  <c:v>0.98891495601173052</c:v>
                </c:pt>
                <c:pt idx="95">
                  <c:v>0.99343108504398858</c:v>
                </c:pt>
                <c:pt idx="96">
                  <c:v>0.99794721407624676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8-4B49-BE15-CC2880A6DFAD}"/>
            </c:ext>
          </c:extLst>
        </c:ser>
        <c:ser>
          <c:idx val="0"/>
          <c:order val="1"/>
          <c:tx>
            <c:v>RM 3.3-6.4</c:v>
          </c:tx>
          <c:marker>
            <c:symbol val="none"/>
          </c:marker>
          <c:val>
            <c:numRef>
              <c:f>'Spawn Timing Summary Dungeness'!$E$11:$E$114</c:f>
              <c:numCache>
                <c:formatCode>0%</c:formatCode>
                <c:ptCount val="104"/>
                <c:pt idx="0">
                  <c:v>1.020408163265306E-2</c:v>
                </c:pt>
                <c:pt idx="1">
                  <c:v>1.7006802721088433E-2</c:v>
                </c:pt>
                <c:pt idx="2">
                  <c:v>2.3812925170068028E-2</c:v>
                </c:pt>
                <c:pt idx="3">
                  <c:v>3.0619047619047619E-2</c:v>
                </c:pt>
                <c:pt idx="4">
                  <c:v>3.742517006802721E-2</c:v>
                </c:pt>
                <c:pt idx="5">
                  <c:v>4.4231292517006797E-2</c:v>
                </c:pt>
                <c:pt idx="6">
                  <c:v>5.1037414965986391E-2</c:v>
                </c:pt>
                <c:pt idx="7">
                  <c:v>5.7843537414965979E-2</c:v>
                </c:pt>
                <c:pt idx="8">
                  <c:v>6.4649659863945566E-2</c:v>
                </c:pt>
                <c:pt idx="9">
                  <c:v>7.1455782312925153E-2</c:v>
                </c:pt>
                <c:pt idx="10">
                  <c:v>7.8261904761904755E-2</c:v>
                </c:pt>
                <c:pt idx="11">
                  <c:v>8.5068027210884342E-2</c:v>
                </c:pt>
                <c:pt idx="12">
                  <c:v>9.1836734693877556E-2</c:v>
                </c:pt>
                <c:pt idx="13">
                  <c:v>0.10034013605442177</c:v>
                </c:pt>
                <c:pt idx="14">
                  <c:v>0.10884013605442178</c:v>
                </c:pt>
                <c:pt idx="15">
                  <c:v>0.11734013605442178</c:v>
                </c:pt>
                <c:pt idx="16">
                  <c:v>0.12584013605442179</c:v>
                </c:pt>
                <c:pt idx="17">
                  <c:v>0.13434013605442177</c:v>
                </c:pt>
                <c:pt idx="18">
                  <c:v>0.14284013605442178</c:v>
                </c:pt>
                <c:pt idx="19">
                  <c:v>0.15134013605442179</c:v>
                </c:pt>
                <c:pt idx="20">
                  <c:v>0.15984013605442179</c:v>
                </c:pt>
                <c:pt idx="21">
                  <c:v>0.16834013605442177</c:v>
                </c:pt>
                <c:pt idx="22">
                  <c:v>0.17684013605442175</c:v>
                </c:pt>
                <c:pt idx="23">
                  <c:v>0.18534013605442173</c:v>
                </c:pt>
                <c:pt idx="24">
                  <c:v>0.19384013605442171</c:v>
                </c:pt>
                <c:pt idx="25">
                  <c:v>0.20234013605442169</c:v>
                </c:pt>
                <c:pt idx="26">
                  <c:v>0.2108401360544217</c:v>
                </c:pt>
                <c:pt idx="27">
                  <c:v>0.21934013605442168</c:v>
                </c:pt>
                <c:pt idx="28">
                  <c:v>0.22784013605442166</c:v>
                </c:pt>
                <c:pt idx="29">
                  <c:v>0.23634013605442164</c:v>
                </c:pt>
                <c:pt idx="30">
                  <c:v>0.24484013605442162</c:v>
                </c:pt>
                <c:pt idx="31">
                  <c:v>0.25334013605442163</c:v>
                </c:pt>
                <c:pt idx="32">
                  <c:v>0.26184013605442158</c:v>
                </c:pt>
                <c:pt idx="33">
                  <c:v>0.27034013605442159</c:v>
                </c:pt>
                <c:pt idx="34">
                  <c:v>0.27884013605442154</c:v>
                </c:pt>
                <c:pt idx="35">
                  <c:v>0.28734013605442155</c:v>
                </c:pt>
                <c:pt idx="36">
                  <c:v>0.29591836734693877</c:v>
                </c:pt>
                <c:pt idx="37">
                  <c:v>0.30839002267573695</c:v>
                </c:pt>
                <c:pt idx="38">
                  <c:v>0.32085941043083899</c:v>
                </c:pt>
                <c:pt idx="39">
                  <c:v>0.33332879818594108</c:v>
                </c:pt>
                <c:pt idx="40">
                  <c:v>0.34579818594104311</c:v>
                </c:pt>
                <c:pt idx="41">
                  <c:v>0.35826757369614515</c:v>
                </c:pt>
                <c:pt idx="42">
                  <c:v>0.37073696145124724</c:v>
                </c:pt>
                <c:pt idx="43">
                  <c:v>0.38320634920634927</c:v>
                </c:pt>
                <c:pt idx="44">
                  <c:v>0.39567573696145131</c:v>
                </c:pt>
                <c:pt idx="45">
                  <c:v>0.4081451247165534</c:v>
                </c:pt>
                <c:pt idx="46">
                  <c:v>0.42061451247165543</c:v>
                </c:pt>
                <c:pt idx="47">
                  <c:v>0.43308390022675747</c:v>
                </c:pt>
                <c:pt idx="48">
                  <c:v>0.44555328798185956</c:v>
                </c:pt>
                <c:pt idx="49">
                  <c:v>0.45802267573696159</c:v>
                </c:pt>
                <c:pt idx="50">
                  <c:v>0.47049206349206368</c:v>
                </c:pt>
                <c:pt idx="51">
                  <c:v>0.48296145124716572</c:v>
                </c:pt>
                <c:pt idx="52">
                  <c:v>0.49543083900226775</c:v>
                </c:pt>
                <c:pt idx="53">
                  <c:v>0.50790022675736979</c:v>
                </c:pt>
                <c:pt idx="54">
                  <c:v>0.52040816326530615</c:v>
                </c:pt>
                <c:pt idx="55">
                  <c:v>0.53279883381924198</c:v>
                </c:pt>
                <c:pt idx="56">
                  <c:v>0.5451865889212828</c:v>
                </c:pt>
                <c:pt idx="57">
                  <c:v>0.55757434402332362</c:v>
                </c:pt>
                <c:pt idx="58">
                  <c:v>0.56996209912536444</c:v>
                </c:pt>
                <c:pt idx="59">
                  <c:v>0.58234985422740515</c:v>
                </c:pt>
                <c:pt idx="60">
                  <c:v>0.59473760932944597</c:v>
                </c:pt>
                <c:pt idx="61">
                  <c:v>0.60712536443148679</c:v>
                </c:pt>
                <c:pt idx="62">
                  <c:v>0.61951311953352761</c:v>
                </c:pt>
                <c:pt idx="63">
                  <c:v>0.63190087463556843</c:v>
                </c:pt>
                <c:pt idx="64">
                  <c:v>0.64428862973760925</c:v>
                </c:pt>
                <c:pt idx="65">
                  <c:v>0.65667638483965007</c:v>
                </c:pt>
                <c:pt idx="66">
                  <c:v>0.66906413994169089</c:v>
                </c:pt>
                <c:pt idx="67">
                  <c:v>0.68145189504373171</c:v>
                </c:pt>
                <c:pt idx="68">
                  <c:v>0.69383965014577254</c:v>
                </c:pt>
                <c:pt idx="69">
                  <c:v>0.70622740524781324</c:v>
                </c:pt>
                <c:pt idx="70">
                  <c:v>0.71861516034985407</c:v>
                </c:pt>
                <c:pt idx="71">
                  <c:v>0.73100291545189489</c:v>
                </c:pt>
                <c:pt idx="72">
                  <c:v>0.74339067055393571</c:v>
                </c:pt>
                <c:pt idx="73">
                  <c:v>0.75577842565597653</c:v>
                </c:pt>
                <c:pt idx="74">
                  <c:v>0.76816618075801735</c:v>
                </c:pt>
                <c:pt idx="75">
                  <c:v>0.78055393586005817</c:v>
                </c:pt>
                <c:pt idx="76">
                  <c:v>0.79294169096209888</c:v>
                </c:pt>
                <c:pt idx="77">
                  <c:v>0.8053294460641397</c:v>
                </c:pt>
                <c:pt idx="78">
                  <c:v>0.81771720116618052</c:v>
                </c:pt>
                <c:pt idx="79">
                  <c:v>0.83010495626822134</c:v>
                </c:pt>
                <c:pt idx="80">
                  <c:v>0.84249271137026216</c:v>
                </c:pt>
                <c:pt idx="81">
                  <c:v>0.85488046647230298</c:v>
                </c:pt>
                <c:pt idx="82">
                  <c:v>0.86734693877551017</c:v>
                </c:pt>
                <c:pt idx="83">
                  <c:v>0.87366375121477169</c:v>
                </c:pt>
                <c:pt idx="84">
                  <c:v>0.87998007774538389</c:v>
                </c:pt>
                <c:pt idx="85">
                  <c:v>0.8862964042759961</c:v>
                </c:pt>
                <c:pt idx="86">
                  <c:v>0.89261273080660841</c:v>
                </c:pt>
                <c:pt idx="87">
                  <c:v>0.89892905733722062</c:v>
                </c:pt>
                <c:pt idx="88">
                  <c:v>0.90524538386783282</c:v>
                </c:pt>
                <c:pt idx="89">
                  <c:v>0.91156171039844514</c:v>
                </c:pt>
                <c:pt idx="90">
                  <c:v>0.91787803692905734</c:v>
                </c:pt>
                <c:pt idx="91">
                  <c:v>0.92419436345966954</c:v>
                </c:pt>
                <c:pt idx="92">
                  <c:v>0.93051068999028186</c:v>
                </c:pt>
                <c:pt idx="93">
                  <c:v>0.93682701652089406</c:v>
                </c:pt>
                <c:pt idx="94">
                  <c:v>0.94314334305150627</c:v>
                </c:pt>
                <c:pt idx="95">
                  <c:v>0.94945966958211858</c:v>
                </c:pt>
                <c:pt idx="96">
                  <c:v>0.95577599611273079</c:v>
                </c:pt>
                <c:pt idx="97">
                  <c:v>0.96209232264334299</c:v>
                </c:pt>
                <c:pt idx="98">
                  <c:v>0.9684086491739553</c:v>
                </c:pt>
                <c:pt idx="99">
                  <c:v>0.97472497570456751</c:v>
                </c:pt>
                <c:pt idx="100">
                  <c:v>0.98104130223517971</c:v>
                </c:pt>
                <c:pt idx="101">
                  <c:v>0.98735762876579203</c:v>
                </c:pt>
                <c:pt idx="102">
                  <c:v>0.99367395529640423</c:v>
                </c:pt>
                <c:pt idx="10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8-4B49-BE15-CC2880A6DFAD}"/>
            </c:ext>
          </c:extLst>
        </c:ser>
        <c:ser>
          <c:idx val="2"/>
          <c:order val="2"/>
          <c:tx>
            <c:v>RM 6.4-9.2</c:v>
          </c:tx>
          <c:marker>
            <c:symbol val="none"/>
          </c:marker>
          <c:val>
            <c:numRef>
              <c:f>'Spawn Timing Summary Dungeness'!$F$11:$F$116</c:f>
              <c:numCache>
                <c:formatCode>0%</c:formatCode>
                <c:ptCount val="106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5.7407407407407414E-2</c:v>
                </c:pt>
                <c:pt idx="8">
                  <c:v>6.4807407407407411E-2</c:v>
                </c:pt>
                <c:pt idx="9">
                  <c:v>7.2207407407407415E-2</c:v>
                </c:pt>
                <c:pt idx="10">
                  <c:v>7.9607407407407405E-2</c:v>
                </c:pt>
                <c:pt idx="11">
                  <c:v>8.7007407407407408E-2</c:v>
                </c:pt>
                <c:pt idx="12">
                  <c:v>9.4407407407407412E-2</c:v>
                </c:pt>
                <c:pt idx="13">
                  <c:v>0.1018074074074074</c:v>
                </c:pt>
                <c:pt idx="14">
                  <c:v>0.10920740740740741</c:v>
                </c:pt>
                <c:pt idx="15">
                  <c:v>0.11660740740740741</c:v>
                </c:pt>
                <c:pt idx="16">
                  <c:v>0.1240074074074074</c:v>
                </c:pt>
                <c:pt idx="17">
                  <c:v>0.13140740740740739</c:v>
                </c:pt>
                <c:pt idx="18">
                  <c:v>0.13880740740740741</c:v>
                </c:pt>
                <c:pt idx="19">
                  <c:v>0.14620740740740742</c:v>
                </c:pt>
                <c:pt idx="20">
                  <c:v>0.15360740740740744</c:v>
                </c:pt>
                <c:pt idx="21">
                  <c:v>0.16100740740740746</c:v>
                </c:pt>
                <c:pt idx="22">
                  <c:v>0.16840740740740748</c:v>
                </c:pt>
                <c:pt idx="23">
                  <c:v>0.1758074074074075</c:v>
                </c:pt>
                <c:pt idx="24">
                  <c:v>0.18320740740740751</c:v>
                </c:pt>
                <c:pt idx="25">
                  <c:v>0.1906074074074075</c:v>
                </c:pt>
                <c:pt idx="26">
                  <c:v>0.19800740740740752</c:v>
                </c:pt>
                <c:pt idx="27">
                  <c:v>0.20540740740740754</c:v>
                </c:pt>
                <c:pt idx="28">
                  <c:v>0.21280740740740756</c:v>
                </c:pt>
                <c:pt idx="29">
                  <c:v>0.22020740740740757</c:v>
                </c:pt>
                <c:pt idx="30">
                  <c:v>0.22760740740740759</c:v>
                </c:pt>
                <c:pt idx="31">
                  <c:v>0.23500740740740761</c:v>
                </c:pt>
                <c:pt idx="32">
                  <c:v>0.2424074074074076</c:v>
                </c:pt>
                <c:pt idx="33">
                  <c:v>0.25</c:v>
                </c:pt>
                <c:pt idx="34">
                  <c:v>0.26458333333333334</c:v>
                </c:pt>
                <c:pt idx="35">
                  <c:v>0.27916666666666667</c:v>
                </c:pt>
                <c:pt idx="36">
                  <c:v>0.29375000000000001</c:v>
                </c:pt>
                <c:pt idx="37">
                  <c:v>0.30833333333333335</c:v>
                </c:pt>
                <c:pt idx="38">
                  <c:v>0.32291666666666669</c:v>
                </c:pt>
                <c:pt idx="39">
                  <c:v>0.33750000000000002</c:v>
                </c:pt>
                <c:pt idx="40">
                  <c:v>0.35208333333333336</c:v>
                </c:pt>
                <c:pt idx="41">
                  <c:v>0.36666666666666664</c:v>
                </c:pt>
                <c:pt idx="42">
                  <c:v>0.38124999999999998</c:v>
                </c:pt>
                <c:pt idx="43">
                  <c:v>0.39583333333333331</c:v>
                </c:pt>
                <c:pt idx="44">
                  <c:v>0.41041666666666665</c:v>
                </c:pt>
                <c:pt idx="45">
                  <c:v>0.42499999999999999</c:v>
                </c:pt>
                <c:pt idx="46">
                  <c:v>0.43958333333333333</c:v>
                </c:pt>
                <c:pt idx="47">
                  <c:v>0.45416666666666666</c:v>
                </c:pt>
                <c:pt idx="48">
                  <c:v>0.46875</c:v>
                </c:pt>
                <c:pt idx="49">
                  <c:v>0.48333333333333334</c:v>
                </c:pt>
                <c:pt idx="50">
                  <c:v>0.49791666666666667</c:v>
                </c:pt>
                <c:pt idx="51">
                  <c:v>0.51249999999999996</c:v>
                </c:pt>
                <c:pt idx="52">
                  <c:v>0.52708333333333335</c:v>
                </c:pt>
                <c:pt idx="53">
                  <c:v>0.54166666666666663</c:v>
                </c:pt>
                <c:pt idx="54">
                  <c:v>0.55625000000000002</c:v>
                </c:pt>
                <c:pt idx="55">
                  <c:v>0.5708333333333333</c:v>
                </c:pt>
                <c:pt idx="56">
                  <c:v>0.5854166666666667</c:v>
                </c:pt>
                <c:pt idx="57">
                  <c:v>0.6</c:v>
                </c:pt>
                <c:pt idx="58">
                  <c:v>0.60961538461538467</c:v>
                </c:pt>
                <c:pt idx="59">
                  <c:v>0.61923205128205128</c:v>
                </c:pt>
                <c:pt idx="60">
                  <c:v>0.62884871794871799</c:v>
                </c:pt>
                <c:pt idx="61">
                  <c:v>0.6384653846153846</c:v>
                </c:pt>
                <c:pt idx="62">
                  <c:v>0.64808205128205121</c:v>
                </c:pt>
                <c:pt idx="63">
                  <c:v>0.65769871794871781</c:v>
                </c:pt>
                <c:pt idx="64">
                  <c:v>0.66731538461538453</c:v>
                </c:pt>
                <c:pt idx="65">
                  <c:v>0.67693205128205114</c:v>
                </c:pt>
                <c:pt idx="66">
                  <c:v>0.68654871794871775</c:v>
                </c:pt>
                <c:pt idx="67">
                  <c:v>0.69616538461538435</c:v>
                </c:pt>
                <c:pt idx="68">
                  <c:v>0.70578205128205107</c:v>
                </c:pt>
                <c:pt idx="69">
                  <c:v>0.71539871794871768</c:v>
                </c:pt>
                <c:pt idx="70">
                  <c:v>0.72501538461538428</c:v>
                </c:pt>
                <c:pt idx="71">
                  <c:v>0.73463205128205089</c:v>
                </c:pt>
                <c:pt idx="72">
                  <c:v>0.74424871794871761</c:v>
                </c:pt>
                <c:pt idx="73">
                  <c:v>0.75386538461538422</c:v>
                </c:pt>
                <c:pt idx="74">
                  <c:v>0.76348205128205082</c:v>
                </c:pt>
                <c:pt idx="75">
                  <c:v>0.77309871794871754</c:v>
                </c:pt>
                <c:pt idx="76">
                  <c:v>0.78271538461538415</c:v>
                </c:pt>
                <c:pt idx="77">
                  <c:v>0.79233205128205075</c:v>
                </c:pt>
                <c:pt idx="78">
                  <c:v>0.80194871794871736</c:v>
                </c:pt>
                <c:pt idx="79">
                  <c:v>0.81156538461538408</c:v>
                </c:pt>
                <c:pt idx="80">
                  <c:v>0.82118205128205068</c:v>
                </c:pt>
                <c:pt idx="81">
                  <c:v>0.83079871794871729</c:v>
                </c:pt>
                <c:pt idx="82">
                  <c:v>0.8404153846153839</c:v>
                </c:pt>
                <c:pt idx="83">
                  <c:v>0.85</c:v>
                </c:pt>
                <c:pt idx="84">
                  <c:v>0.85714285714285721</c:v>
                </c:pt>
                <c:pt idx="85">
                  <c:v>0.8642928571428572</c:v>
                </c:pt>
                <c:pt idx="86">
                  <c:v>0.8714428571428573</c:v>
                </c:pt>
                <c:pt idx="87">
                  <c:v>0.87859285714285729</c:v>
                </c:pt>
                <c:pt idx="88">
                  <c:v>0.88574285714285728</c:v>
                </c:pt>
                <c:pt idx="89">
                  <c:v>0.89289285714285738</c:v>
                </c:pt>
                <c:pt idx="90">
                  <c:v>0.90004285714285737</c:v>
                </c:pt>
                <c:pt idx="91">
                  <c:v>0.90719285714285747</c:v>
                </c:pt>
                <c:pt idx="92">
                  <c:v>0.91434285714285746</c:v>
                </c:pt>
                <c:pt idx="93">
                  <c:v>0.92149285714285745</c:v>
                </c:pt>
                <c:pt idx="94">
                  <c:v>0.92864285714285755</c:v>
                </c:pt>
                <c:pt idx="95">
                  <c:v>0.93579285714285754</c:v>
                </c:pt>
                <c:pt idx="96">
                  <c:v>0.94294285714285764</c:v>
                </c:pt>
                <c:pt idx="97">
                  <c:v>0.95009285714285763</c:v>
                </c:pt>
                <c:pt idx="98">
                  <c:v>0.95724285714285762</c:v>
                </c:pt>
                <c:pt idx="99">
                  <c:v>0.96439285714285772</c:v>
                </c:pt>
                <c:pt idx="100">
                  <c:v>0.97154285714285771</c:v>
                </c:pt>
                <c:pt idx="101">
                  <c:v>0.97869285714285781</c:v>
                </c:pt>
                <c:pt idx="102">
                  <c:v>0.9858428571428578</c:v>
                </c:pt>
                <c:pt idx="103">
                  <c:v>0.99299285714285779</c:v>
                </c:pt>
                <c:pt idx="104">
                  <c:v>1</c:v>
                </c:pt>
                <c:pt idx="10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8-4B49-BE15-CC2880A6DFAD}"/>
            </c:ext>
          </c:extLst>
        </c:ser>
        <c:ser>
          <c:idx val="3"/>
          <c:order val="3"/>
          <c:tx>
            <c:v>RM 9.2-11.2</c:v>
          </c:tx>
          <c:marker>
            <c:symbol val="none"/>
          </c:marker>
          <c:val>
            <c:numRef>
              <c:f>'Spawn Timing Summary Dungeness'!$G$11:$G$131</c:f>
              <c:numCache>
                <c:formatCode>0%</c:formatCode>
                <c:ptCount val="121"/>
                <c:pt idx="0">
                  <c:v>0</c:v>
                </c:pt>
                <c:pt idx="1">
                  <c:v>2.976190476190476E-3</c:v>
                </c:pt>
                <c:pt idx="2">
                  <c:v>5.9553571428571416E-3</c:v>
                </c:pt>
                <c:pt idx="3">
                  <c:v>8.9345238095238089E-3</c:v>
                </c:pt>
                <c:pt idx="4">
                  <c:v>1.1913690476190475E-2</c:v>
                </c:pt>
                <c:pt idx="5">
                  <c:v>1.4892857142857143E-2</c:v>
                </c:pt>
                <c:pt idx="6">
                  <c:v>1.787202380952381E-2</c:v>
                </c:pt>
                <c:pt idx="7">
                  <c:v>2.0833333333333332E-2</c:v>
                </c:pt>
                <c:pt idx="8">
                  <c:v>2.7146464646464644E-2</c:v>
                </c:pt>
                <c:pt idx="9">
                  <c:v>3.3458964646464646E-2</c:v>
                </c:pt>
                <c:pt idx="10">
                  <c:v>3.9771464646464645E-2</c:v>
                </c:pt>
                <c:pt idx="11">
                  <c:v>4.6083964646464644E-2</c:v>
                </c:pt>
                <c:pt idx="12">
                  <c:v>5.2396464646464642E-2</c:v>
                </c:pt>
                <c:pt idx="13">
                  <c:v>5.8708964646464641E-2</c:v>
                </c:pt>
                <c:pt idx="14">
                  <c:v>6.5021464646464647E-2</c:v>
                </c:pt>
                <c:pt idx="15">
                  <c:v>7.1333964646464645E-2</c:v>
                </c:pt>
                <c:pt idx="16">
                  <c:v>7.7646464646464644E-2</c:v>
                </c:pt>
                <c:pt idx="17">
                  <c:v>8.3958964646464643E-2</c:v>
                </c:pt>
                <c:pt idx="18">
                  <c:v>9.0271464646464641E-2</c:v>
                </c:pt>
                <c:pt idx="19">
                  <c:v>9.658396464646464E-2</c:v>
                </c:pt>
                <c:pt idx="20">
                  <c:v>0.10289646464646464</c:v>
                </c:pt>
                <c:pt idx="21">
                  <c:v>0.10920896464646464</c:v>
                </c:pt>
                <c:pt idx="22">
                  <c:v>0.11552146464646464</c:v>
                </c:pt>
                <c:pt idx="23">
                  <c:v>0.12183396464646463</c:v>
                </c:pt>
                <c:pt idx="24">
                  <c:v>0.12814646464646465</c:v>
                </c:pt>
                <c:pt idx="25">
                  <c:v>0.13445896464646465</c:v>
                </c:pt>
                <c:pt idx="26">
                  <c:v>0.14077146464646464</c:v>
                </c:pt>
                <c:pt idx="27">
                  <c:v>0.14708396464646464</c:v>
                </c:pt>
                <c:pt idx="28">
                  <c:v>0.15339646464646464</c:v>
                </c:pt>
                <c:pt idx="29">
                  <c:v>0.15970896464646464</c:v>
                </c:pt>
                <c:pt idx="30">
                  <c:v>0.16602146464646464</c:v>
                </c:pt>
                <c:pt idx="31">
                  <c:v>0.17233396464646464</c:v>
                </c:pt>
                <c:pt idx="32">
                  <c:v>0.17864646464646464</c:v>
                </c:pt>
                <c:pt idx="33">
                  <c:v>0.18495896464646466</c:v>
                </c:pt>
                <c:pt idx="34">
                  <c:v>0.19127146464646469</c:v>
                </c:pt>
                <c:pt idx="35">
                  <c:v>0.19758396464646469</c:v>
                </c:pt>
                <c:pt idx="36">
                  <c:v>0.20389646464646471</c:v>
                </c:pt>
                <c:pt idx="37">
                  <c:v>0.21020896464646474</c:v>
                </c:pt>
                <c:pt idx="38">
                  <c:v>0.21652146464646474</c:v>
                </c:pt>
                <c:pt idx="39">
                  <c:v>0.22283396464646477</c:v>
                </c:pt>
                <c:pt idx="40">
                  <c:v>0.22916666666666666</c:v>
                </c:pt>
                <c:pt idx="41">
                  <c:v>0.2421875</c:v>
                </c:pt>
                <c:pt idx="42">
                  <c:v>0.25520833333333331</c:v>
                </c:pt>
                <c:pt idx="43">
                  <c:v>0.26822916666666669</c:v>
                </c:pt>
                <c:pt idx="44">
                  <c:v>0.28125</c:v>
                </c:pt>
                <c:pt idx="45">
                  <c:v>0.29427083333333331</c:v>
                </c:pt>
                <c:pt idx="46">
                  <c:v>0.30729166666666669</c:v>
                </c:pt>
                <c:pt idx="47">
                  <c:v>0.3203125</c:v>
                </c:pt>
                <c:pt idx="48">
                  <c:v>0.33333333333333331</c:v>
                </c:pt>
                <c:pt idx="49">
                  <c:v>0.34635416666666669</c:v>
                </c:pt>
                <c:pt idx="50">
                  <c:v>0.359375</c:v>
                </c:pt>
                <c:pt idx="51">
                  <c:v>0.37239583333333331</c:v>
                </c:pt>
                <c:pt idx="52">
                  <c:v>0.38541666666666669</c:v>
                </c:pt>
                <c:pt idx="53">
                  <c:v>0.3984375</c:v>
                </c:pt>
                <c:pt idx="54">
                  <c:v>0.41145833333333331</c:v>
                </c:pt>
                <c:pt idx="55">
                  <c:v>0.42447916666666669</c:v>
                </c:pt>
                <c:pt idx="56">
                  <c:v>0.4375</c:v>
                </c:pt>
                <c:pt idx="57">
                  <c:v>0.45723684210526311</c:v>
                </c:pt>
                <c:pt idx="58">
                  <c:v>0.47696600877192979</c:v>
                </c:pt>
                <c:pt idx="59">
                  <c:v>0.49669517543859643</c:v>
                </c:pt>
                <c:pt idx="60">
                  <c:v>0.51642434210526311</c:v>
                </c:pt>
                <c:pt idx="61">
                  <c:v>0.53615350877192969</c:v>
                </c:pt>
                <c:pt idx="62">
                  <c:v>0.55588267543859637</c:v>
                </c:pt>
                <c:pt idx="63">
                  <c:v>0.57561184210526306</c:v>
                </c:pt>
                <c:pt idx="64">
                  <c:v>0.59534100877192964</c:v>
                </c:pt>
                <c:pt idx="65">
                  <c:v>0.61507017543859632</c:v>
                </c:pt>
                <c:pt idx="66">
                  <c:v>0.63479934210526301</c:v>
                </c:pt>
                <c:pt idx="67">
                  <c:v>0.65452850877192958</c:v>
                </c:pt>
                <c:pt idx="68">
                  <c:v>0.67425767543859638</c:v>
                </c:pt>
                <c:pt idx="69">
                  <c:v>0.69398684210526307</c:v>
                </c:pt>
                <c:pt idx="70">
                  <c:v>0.71371600877192976</c:v>
                </c:pt>
                <c:pt idx="71">
                  <c:v>0.73344517543859655</c:v>
                </c:pt>
                <c:pt idx="72">
                  <c:v>0.75317434210526324</c:v>
                </c:pt>
                <c:pt idx="73">
                  <c:v>0.77290350877192993</c:v>
                </c:pt>
                <c:pt idx="74">
                  <c:v>0.79263267543859672</c:v>
                </c:pt>
                <c:pt idx="75">
                  <c:v>0.81236184210526341</c:v>
                </c:pt>
                <c:pt idx="76">
                  <c:v>0.8125</c:v>
                </c:pt>
                <c:pt idx="77">
                  <c:v>0.81824712643678155</c:v>
                </c:pt>
                <c:pt idx="78">
                  <c:v>0.82399712643678169</c:v>
                </c:pt>
                <c:pt idx="79">
                  <c:v>0.82974712643678172</c:v>
                </c:pt>
                <c:pt idx="80">
                  <c:v>0.83549712643678176</c:v>
                </c:pt>
                <c:pt idx="81">
                  <c:v>0.8412471264367819</c:v>
                </c:pt>
                <c:pt idx="82">
                  <c:v>0.84699712643678193</c:v>
                </c:pt>
                <c:pt idx="83">
                  <c:v>0.85274712643678197</c:v>
                </c:pt>
                <c:pt idx="84">
                  <c:v>0.85849712643678211</c:v>
                </c:pt>
                <c:pt idx="85">
                  <c:v>0.86424712643678214</c:v>
                </c:pt>
                <c:pt idx="86">
                  <c:v>0.86999712643678218</c:v>
                </c:pt>
                <c:pt idx="87">
                  <c:v>0.87574712643678232</c:v>
                </c:pt>
                <c:pt idx="88">
                  <c:v>0.88149712643678235</c:v>
                </c:pt>
                <c:pt idx="89">
                  <c:v>0.88724712643678239</c:v>
                </c:pt>
                <c:pt idx="90">
                  <c:v>0.89299712643678253</c:v>
                </c:pt>
                <c:pt idx="91">
                  <c:v>0.89874712643678256</c:v>
                </c:pt>
                <c:pt idx="92">
                  <c:v>0.90449712643678259</c:v>
                </c:pt>
                <c:pt idx="93">
                  <c:v>0.91024712643678274</c:v>
                </c:pt>
                <c:pt idx="94">
                  <c:v>0.91599712643678277</c:v>
                </c:pt>
                <c:pt idx="95">
                  <c:v>0.9217471264367828</c:v>
                </c:pt>
                <c:pt idx="96">
                  <c:v>0.92749712643678295</c:v>
                </c:pt>
                <c:pt idx="97">
                  <c:v>0.93324712643678298</c:v>
                </c:pt>
                <c:pt idx="98">
                  <c:v>0.93899712643678301</c:v>
                </c:pt>
                <c:pt idx="99">
                  <c:v>0.94474712643678316</c:v>
                </c:pt>
                <c:pt idx="100">
                  <c:v>0.95049712643678319</c:v>
                </c:pt>
                <c:pt idx="101">
                  <c:v>0.95624712643678322</c:v>
                </c:pt>
                <c:pt idx="102">
                  <c:v>0.96199712643678337</c:v>
                </c:pt>
                <c:pt idx="103">
                  <c:v>0.9677471264367834</c:v>
                </c:pt>
                <c:pt idx="104">
                  <c:v>0.97349712643678343</c:v>
                </c:pt>
                <c:pt idx="105">
                  <c:v>0.97924712643678358</c:v>
                </c:pt>
                <c:pt idx="106">
                  <c:v>0.97916666666666663</c:v>
                </c:pt>
                <c:pt idx="107">
                  <c:v>0.98039215686274517</c:v>
                </c:pt>
                <c:pt idx="108">
                  <c:v>0.98161715686274509</c:v>
                </c:pt>
                <c:pt idx="109">
                  <c:v>0.98284215686274512</c:v>
                </c:pt>
                <c:pt idx="110">
                  <c:v>0.98406715686274504</c:v>
                </c:pt>
                <c:pt idx="111">
                  <c:v>0.98529215686274496</c:v>
                </c:pt>
                <c:pt idx="112">
                  <c:v>0.98651715686274499</c:v>
                </c:pt>
                <c:pt idx="113">
                  <c:v>0.98774215686274491</c:v>
                </c:pt>
                <c:pt idx="114">
                  <c:v>0.98896715686274483</c:v>
                </c:pt>
                <c:pt idx="115">
                  <c:v>0.99019215686274487</c:v>
                </c:pt>
                <c:pt idx="116">
                  <c:v>0.99141715686274479</c:v>
                </c:pt>
                <c:pt idx="117">
                  <c:v>0.99264215686274471</c:v>
                </c:pt>
                <c:pt idx="118">
                  <c:v>0.99386715686274474</c:v>
                </c:pt>
                <c:pt idx="119">
                  <c:v>0.99509215686274466</c:v>
                </c:pt>
                <c:pt idx="120">
                  <c:v>0.99631715686274458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8-4B49-BE15-CC2880A6DFAD}"/>
            </c:ext>
          </c:extLst>
        </c:ser>
        <c:ser>
          <c:idx val="4"/>
          <c:order val="4"/>
          <c:tx>
            <c:v>RM 11.5-13.8</c:v>
          </c:tx>
          <c:marker>
            <c:symbol val="none"/>
          </c:marker>
          <c:val>
            <c:numRef>
              <c:f>'Spawn Timing Summary Dungeness'!$H$11:$H$109</c:f>
              <c:numCache>
                <c:formatCode>0%</c:formatCode>
                <c:ptCount val="99"/>
                <c:pt idx="0">
                  <c:v>0</c:v>
                </c:pt>
                <c:pt idx="1">
                  <c:v>5.8139534883720938E-3</c:v>
                </c:pt>
                <c:pt idx="2">
                  <c:v>1.1635382059800664E-2</c:v>
                </c:pt>
                <c:pt idx="3">
                  <c:v>1.7456810631229235E-2</c:v>
                </c:pt>
                <c:pt idx="4">
                  <c:v>2.327823920265781E-2</c:v>
                </c:pt>
                <c:pt idx="5">
                  <c:v>2.9099667774086381E-2</c:v>
                </c:pt>
                <c:pt idx="6">
                  <c:v>3.4921096345514956E-2</c:v>
                </c:pt>
                <c:pt idx="7">
                  <c:v>4.0742524916943523E-2</c:v>
                </c:pt>
                <c:pt idx="8">
                  <c:v>4.6563953488372098E-2</c:v>
                </c:pt>
                <c:pt idx="9">
                  <c:v>5.2385382059800666E-2</c:v>
                </c:pt>
                <c:pt idx="10">
                  <c:v>5.820681063122924E-2</c:v>
                </c:pt>
                <c:pt idx="11">
                  <c:v>6.4028239202657808E-2</c:v>
                </c:pt>
                <c:pt idx="12">
                  <c:v>6.9849667774086382E-2</c:v>
                </c:pt>
                <c:pt idx="13">
                  <c:v>7.5671096345514957E-2</c:v>
                </c:pt>
                <c:pt idx="14">
                  <c:v>8.1492524916943518E-2</c:v>
                </c:pt>
                <c:pt idx="15">
                  <c:v>8.7313953488372092E-2</c:v>
                </c:pt>
                <c:pt idx="16">
                  <c:v>9.3135382059800653E-2</c:v>
                </c:pt>
                <c:pt idx="17">
                  <c:v>9.8956810631229214E-2</c:v>
                </c:pt>
                <c:pt idx="18">
                  <c:v>0.10477823920265779</c:v>
                </c:pt>
                <c:pt idx="19">
                  <c:v>0.11059966777408635</c:v>
                </c:pt>
                <c:pt idx="20">
                  <c:v>0.11642109634551491</c:v>
                </c:pt>
                <c:pt idx="21">
                  <c:v>0.12224252491694347</c:v>
                </c:pt>
                <c:pt idx="22">
                  <c:v>0.12806395348837205</c:v>
                </c:pt>
                <c:pt idx="23">
                  <c:v>0.13388538205980061</c:v>
                </c:pt>
                <c:pt idx="24">
                  <c:v>0.13970681063122917</c:v>
                </c:pt>
                <c:pt idx="25">
                  <c:v>0.14552823920265776</c:v>
                </c:pt>
                <c:pt idx="26">
                  <c:v>0.15134966777408634</c:v>
                </c:pt>
                <c:pt idx="27">
                  <c:v>0.1571710963455149</c:v>
                </c:pt>
                <c:pt idx="28">
                  <c:v>0.16299252491694349</c:v>
                </c:pt>
                <c:pt idx="29">
                  <c:v>0.16881395348837208</c:v>
                </c:pt>
                <c:pt idx="30">
                  <c:v>0.17463538205980064</c:v>
                </c:pt>
                <c:pt idx="31">
                  <c:v>0.18045681063122923</c:v>
                </c:pt>
                <c:pt idx="32">
                  <c:v>0.18627823920265782</c:v>
                </c:pt>
                <c:pt idx="33">
                  <c:v>0.19209966777408641</c:v>
                </c:pt>
                <c:pt idx="34">
                  <c:v>0.19792109634551497</c:v>
                </c:pt>
                <c:pt idx="35">
                  <c:v>0.20374252491694356</c:v>
                </c:pt>
                <c:pt idx="36">
                  <c:v>0.20956395348837215</c:v>
                </c:pt>
                <c:pt idx="37">
                  <c:v>0.21538538205980071</c:v>
                </c:pt>
                <c:pt idx="38">
                  <c:v>0.22120681063122929</c:v>
                </c:pt>
                <c:pt idx="39">
                  <c:v>0.22702823920265788</c:v>
                </c:pt>
                <c:pt idx="40">
                  <c:v>0.23284966777408647</c:v>
                </c:pt>
                <c:pt idx="41">
                  <c:v>0.23867109634551503</c:v>
                </c:pt>
                <c:pt idx="42">
                  <c:v>0.24449252491694362</c:v>
                </c:pt>
                <c:pt idx="43">
                  <c:v>0.25</c:v>
                </c:pt>
                <c:pt idx="44">
                  <c:v>0.28061224489795916</c:v>
                </c:pt>
                <c:pt idx="45">
                  <c:v>0.31121938775510205</c:v>
                </c:pt>
                <c:pt idx="46">
                  <c:v>0.34182653061224488</c:v>
                </c:pt>
                <c:pt idx="47">
                  <c:v>0.37243367346938772</c:v>
                </c:pt>
                <c:pt idx="48">
                  <c:v>0.40304081632653055</c:v>
                </c:pt>
                <c:pt idx="49">
                  <c:v>0.43364795918367338</c:v>
                </c:pt>
                <c:pt idx="50">
                  <c:v>0.46425510204081621</c:v>
                </c:pt>
                <c:pt idx="51">
                  <c:v>0.49486224489795905</c:v>
                </c:pt>
                <c:pt idx="52">
                  <c:v>0.52546938775510188</c:v>
                </c:pt>
                <c:pt idx="53">
                  <c:v>0.55607653061224471</c:v>
                </c:pt>
                <c:pt idx="54">
                  <c:v>0.58668367346938755</c:v>
                </c:pt>
                <c:pt idx="55">
                  <c:v>0.61729081632653038</c:v>
                </c:pt>
                <c:pt idx="56">
                  <c:v>0.64789795918367321</c:v>
                </c:pt>
                <c:pt idx="57">
                  <c:v>0.67850510204081604</c:v>
                </c:pt>
                <c:pt idx="58">
                  <c:v>0.70911224489795888</c:v>
                </c:pt>
                <c:pt idx="59">
                  <c:v>0.73971938775510171</c:v>
                </c:pt>
                <c:pt idx="60">
                  <c:v>0.77032653061224454</c:v>
                </c:pt>
                <c:pt idx="61">
                  <c:v>0.80093367346938737</c:v>
                </c:pt>
                <c:pt idx="62">
                  <c:v>0.83154081632653021</c:v>
                </c:pt>
                <c:pt idx="63">
                  <c:v>0.86214795918367304</c:v>
                </c:pt>
                <c:pt idx="64">
                  <c:v>0.8928571428571429</c:v>
                </c:pt>
                <c:pt idx="65">
                  <c:v>0.89600840336134457</c:v>
                </c:pt>
                <c:pt idx="66">
                  <c:v>0.8991512605042018</c:v>
                </c:pt>
                <c:pt idx="67">
                  <c:v>0.90229411764705891</c:v>
                </c:pt>
                <c:pt idx="68">
                  <c:v>0.90543697478991614</c:v>
                </c:pt>
                <c:pt idx="69">
                  <c:v>0.90857983193277325</c:v>
                </c:pt>
                <c:pt idx="70">
                  <c:v>0.91172268907563048</c:v>
                </c:pt>
                <c:pt idx="71">
                  <c:v>0.9148655462184877</c:v>
                </c:pt>
                <c:pt idx="72">
                  <c:v>0.91800840336134482</c:v>
                </c:pt>
                <c:pt idx="73">
                  <c:v>0.92115126050420204</c:v>
                </c:pt>
                <c:pt idx="74">
                  <c:v>0.92429411764705915</c:v>
                </c:pt>
                <c:pt idx="75">
                  <c:v>0.92743697478991638</c:v>
                </c:pt>
                <c:pt idx="76">
                  <c:v>0.93057983193277349</c:v>
                </c:pt>
                <c:pt idx="77">
                  <c:v>0.93372268907563072</c:v>
                </c:pt>
                <c:pt idx="78">
                  <c:v>0.93686554621848794</c:v>
                </c:pt>
                <c:pt idx="79">
                  <c:v>0.94000840336134506</c:v>
                </c:pt>
                <c:pt idx="80">
                  <c:v>0.94315126050420228</c:v>
                </c:pt>
                <c:pt idx="81">
                  <c:v>0.9462941176470594</c:v>
                </c:pt>
                <c:pt idx="82">
                  <c:v>0.94943697478991662</c:v>
                </c:pt>
                <c:pt idx="83">
                  <c:v>0.95257983193277374</c:v>
                </c:pt>
                <c:pt idx="84">
                  <c:v>0.95572268907563096</c:v>
                </c:pt>
                <c:pt idx="85">
                  <c:v>0.95886554621848819</c:v>
                </c:pt>
                <c:pt idx="86">
                  <c:v>0.9620084033613453</c:v>
                </c:pt>
                <c:pt idx="87">
                  <c:v>0.96515126050420252</c:v>
                </c:pt>
                <c:pt idx="88">
                  <c:v>0.96829411764705964</c:v>
                </c:pt>
                <c:pt idx="89">
                  <c:v>0.97143697478991686</c:v>
                </c:pt>
                <c:pt idx="90">
                  <c:v>0.97457983193277398</c:v>
                </c:pt>
                <c:pt idx="91">
                  <c:v>0.9777226890756312</c:v>
                </c:pt>
                <c:pt idx="92">
                  <c:v>0.98086554621848843</c:v>
                </c:pt>
                <c:pt idx="93">
                  <c:v>0.98400840336134554</c:v>
                </c:pt>
                <c:pt idx="94">
                  <c:v>0.98715126050420277</c:v>
                </c:pt>
                <c:pt idx="95">
                  <c:v>0.99029411764705988</c:v>
                </c:pt>
                <c:pt idx="96">
                  <c:v>0.9934369747899171</c:v>
                </c:pt>
                <c:pt idx="97">
                  <c:v>0.99657983193277422</c:v>
                </c:pt>
                <c:pt idx="98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F78-4B49-BE15-CC2880A6DFAD}"/>
            </c:ext>
          </c:extLst>
        </c:ser>
        <c:ser>
          <c:idx val="5"/>
          <c:order val="5"/>
          <c:tx>
            <c:v>RM 13.8-15.8</c:v>
          </c:tx>
          <c:marker>
            <c:symbol val="none"/>
          </c:marker>
          <c:val>
            <c:numRef>
              <c:f>'Spawn Timing Summary Dungeness'!$I$11:$I$108</c:f>
              <c:numCache>
                <c:formatCode>0%</c:formatCode>
                <c:ptCount val="98"/>
                <c:pt idx="0">
                  <c:v>0</c:v>
                </c:pt>
                <c:pt idx="1">
                  <c:v>6.4935064935064931E-3</c:v>
                </c:pt>
                <c:pt idx="2">
                  <c:v>1.2993506493506491E-2</c:v>
                </c:pt>
                <c:pt idx="3">
                  <c:v>1.9493506493506493E-2</c:v>
                </c:pt>
                <c:pt idx="4">
                  <c:v>2.5993506493506492E-2</c:v>
                </c:pt>
                <c:pt idx="5">
                  <c:v>3.2493506493506491E-2</c:v>
                </c:pt>
                <c:pt idx="6">
                  <c:v>3.8993506493506497E-2</c:v>
                </c:pt>
                <c:pt idx="7">
                  <c:v>4.5493506493506496E-2</c:v>
                </c:pt>
                <c:pt idx="8">
                  <c:v>5.1993506493506494E-2</c:v>
                </c:pt>
                <c:pt idx="9">
                  <c:v>5.8493506493506493E-2</c:v>
                </c:pt>
                <c:pt idx="10">
                  <c:v>6.4993506493506492E-2</c:v>
                </c:pt>
                <c:pt idx="11">
                  <c:v>7.1493506493506498E-2</c:v>
                </c:pt>
                <c:pt idx="12">
                  <c:v>7.7993506493506504E-2</c:v>
                </c:pt>
                <c:pt idx="13">
                  <c:v>8.4493506493506496E-2</c:v>
                </c:pt>
                <c:pt idx="14">
                  <c:v>9.0993506493506487E-2</c:v>
                </c:pt>
                <c:pt idx="15">
                  <c:v>9.7493506493506479E-2</c:v>
                </c:pt>
                <c:pt idx="16">
                  <c:v>0.10399350649350647</c:v>
                </c:pt>
                <c:pt idx="17">
                  <c:v>0.11049350649350646</c:v>
                </c:pt>
                <c:pt idx="18">
                  <c:v>0.11699350649350646</c:v>
                </c:pt>
                <c:pt idx="19">
                  <c:v>0.12349350649350645</c:v>
                </c:pt>
                <c:pt idx="20">
                  <c:v>0.12999350649350644</c:v>
                </c:pt>
                <c:pt idx="21">
                  <c:v>0.13649350649350642</c:v>
                </c:pt>
                <c:pt idx="22">
                  <c:v>0.14299350649350642</c:v>
                </c:pt>
                <c:pt idx="23">
                  <c:v>0.1494935064935064</c:v>
                </c:pt>
                <c:pt idx="24">
                  <c:v>0.15599350649350641</c:v>
                </c:pt>
                <c:pt idx="25">
                  <c:v>0.16249350649350638</c:v>
                </c:pt>
                <c:pt idx="26">
                  <c:v>0.16899350649350639</c:v>
                </c:pt>
                <c:pt idx="27">
                  <c:v>0.17549350649350637</c:v>
                </c:pt>
                <c:pt idx="28">
                  <c:v>0.18199350649350637</c:v>
                </c:pt>
                <c:pt idx="29">
                  <c:v>0.18849350649350638</c:v>
                </c:pt>
                <c:pt idx="30">
                  <c:v>0.19499350649350636</c:v>
                </c:pt>
                <c:pt idx="31">
                  <c:v>0.20149350649350636</c:v>
                </c:pt>
                <c:pt idx="32">
                  <c:v>0.20799350649350634</c:v>
                </c:pt>
                <c:pt idx="33">
                  <c:v>0.21449350649350632</c:v>
                </c:pt>
                <c:pt idx="34">
                  <c:v>0.22099350649350633</c:v>
                </c:pt>
                <c:pt idx="35">
                  <c:v>0.2274935064935063</c:v>
                </c:pt>
                <c:pt idx="36">
                  <c:v>0.23399350649350631</c:v>
                </c:pt>
                <c:pt idx="37">
                  <c:v>0.24049350649350629</c:v>
                </c:pt>
                <c:pt idx="38">
                  <c:v>0.24699350649350629</c:v>
                </c:pt>
                <c:pt idx="39">
                  <c:v>0.25349350649350627</c:v>
                </c:pt>
                <c:pt idx="40">
                  <c:v>0.25999350649350628</c:v>
                </c:pt>
                <c:pt idx="41">
                  <c:v>0.26649350649350628</c:v>
                </c:pt>
                <c:pt idx="42">
                  <c:v>0.27272727272727271</c:v>
                </c:pt>
                <c:pt idx="43">
                  <c:v>0.29545454545454547</c:v>
                </c:pt>
                <c:pt idx="44">
                  <c:v>0.31818181818181818</c:v>
                </c:pt>
                <c:pt idx="45">
                  <c:v>0.34090909090909088</c:v>
                </c:pt>
                <c:pt idx="46">
                  <c:v>0.36363636363636365</c:v>
                </c:pt>
                <c:pt idx="47">
                  <c:v>0.38636363636363635</c:v>
                </c:pt>
                <c:pt idx="48">
                  <c:v>0.40909090909090912</c:v>
                </c:pt>
                <c:pt idx="49">
                  <c:v>0.43181818181818182</c:v>
                </c:pt>
                <c:pt idx="50">
                  <c:v>0.45454545454545453</c:v>
                </c:pt>
                <c:pt idx="51">
                  <c:v>0.47727272727272729</c:v>
                </c:pt>
                <c:pt idx="52">
                  <c:v>0.5</c:v>
                </c:pt>
                <c:pt idx="53">
                  <c:v>0.52272727272727271</c:v>
                </c:pt>
                <c:pt idx="54">
                  <c:v>0.54545454545454541</c:v>
                </c:pt>
                <c:pt idx="55">
                  <c:v>0.56818181818181823</c:v>
                </c:pt>
                <c:pt idx="56">
                  <c:v>0.59090909090909094</c:v>
                </c:pt>
                <c:pt idx="57">
                  <c:v>0.61363636363636365</c:v>
                </c:pt>
                <c:pt idx="58">
                  <c:v>0.63636363636363635</c:v>
                </c:pt>
                <c:pt idx="59">
                  <c:v>0.65909090909090906</c:v>
                </c:pt>
                <c:pt idx="60">
                  <c:v>0.68181818181818177</c:v>
                </c:pt>
                <c:pt idx="61">
                  <c:v>0.69065656565656564</c:v>
                </c:pt>
                <c:pt idx="62">
                  <c:v>0.69947474747474747</c:v>
                </c:pt>
                <c:pt idx="63">
                  <c:v>0.70829292929292942</c:v>
                </c:pt>
                <c:pt idx="64">
                  <c:v>0.71711111111111125</c:v>
                </c:pt>
                <c:pt idx="65">
                  <c:v>0.72592929292929309</c:v>
                </c:pt>
                <c:pt idx="66">
                  <c:v>0.73474747474747493</c:v>
                </c:pt>
                <c:pt idx="67">
                  <c:v>0.74356565656565676</c:v>
                </c:pt>
                <c:pt idx="68">
                  <c:v>0.75238383838383849</c:v>
                </c:pt>
                <c:pt idx="69">
                  <c:v>0.76120202020202032</c:v>
                </c:pt>
                <c:pt idx="70">
                  <c:v>0.77002020202020205</c:v>
                </c:pt>
                <c:pt idx="71">
                  <c:v>0.77883838383838377</c:v>
                </c:pt>
                <c:pt idx="72">
                  <c:v>0.78765656565656561</c:v>
                </c:pt>
                <c:pt idx="73">
                  <c:v>0.79647474747474734</c:v>
                </c:pt>
                <c:pt idx="74">
                  <c:v>0.80529292929292917</c:v>
                </c:pt>
                <c:pt idx="75">
                  <c:v>0.8141111111111109</c:v>
                </c:pt>
                <c:pt idx="76">
                  <c:v>0.82292929292929273</c:v>
                </c:pt>
                <c:pt idx="77">
                  <c:v>0.83174747474747446</c:v>
                </c:pt>
                <c:pt idx="78">
                  <c:v>0.84056565656565629</c:v>
                </c:pt>
                <c:pt idx="79">
                  <c:v>0.84938383838383802</c:v>
                </c:pt>
                <c:pt idx="80">
                  <c:v>0.85820202020201986</c:v>
                </c:pt>
                <c:pt idx="81">
                  <c:v>0.86702020202020158</c:v>
                </c:pt>
                <c:pt idx="82">
                  <c:v>0.87583838383838331</c:v>
                </c:pt>
                <c:pt idx="83">
                  <c:v>0.88465656565656514</c:v>
                </c:pt>
                <c:pt idx="84">
                  <c:v>0.89347474747474687</c:v>
                </c:pt>
                <c:pt idx="85">
                  <c:v>0.9022929292929287</c:v>
                </c:pt>
                <c:pt idx="86">
                  <c:v>0.91111111111111043</c:v>
                </c:pt>
                <c:pt idx="87">
                  <c:v>0.91992929292929226</c:v>
                </c:pt>
                <c:pt idx="88">
                  <c:v>0.92874747474747399</c:v>
                </c:pt>
                <c:pt idx="89">
                  <c:v>0.93756565656565583</c:v>
                </c:pt>
                <c:pt idx="90">
                  <c:v>0.94638383838383755</c:v>
                </c:pt>
                <c:pt idx="91">
                  <c:v>0.95520202020201939</c:v>
                </c:pt>
                <c:pt idx="92">
                  <c:v>0.96402020202020111</c:v>
                </c:pt>
                <c:pt idx="93">
                  <c:v>0.97283838383838284</c:v>
                </c:pt>
                <c:pt idx="94">
                  <c:v>0.98165656565656467</c:v>
                </c:pt>
                <c:pt idx="95">
                  <c:v>0.9904747474747464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78-4B49-BE15-CC2880A6DFAD}"/>
            </c:ext>
          </c:extLst>
        </c:ser>
        <c:ser>
          <c:idx val="6"/>
          <c:order val="6"/>
          <c:tx>
            <c:v>GW RM 0.0-1.0</c:v>
          </c:tx>
          <c:marker>
            <c:symbol val="none"/>
          </c:marker>
          <c:val>
            <c:numRef>
              <c:f>'Spawn Timing Summary Dungeness'!$K$11:$K$68</c:f>
              <c:numCache>
                <c:formatCode>0%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1.1363636363636364E-2</c:v>
                </c:pt>
                <c:pt idx="10">
                  <c:v>2.2738636363636364E-2</c:v>
                </c:pt>
                <c:pt idx="11">
                  <c:v>3.411363636363636E-2</c:v>
                </c:pt>
                <c:pt idx="12">
                  <c:v>4.5488636363636356E-2</c:v>
                </c:pt>
                <c:pt idx="13">
                  <c:v>5.6863636363636352E-2</c:v>
                </c:pt>
                <c:pt idx="14">
                  <c:v>6.8238636363636349E-2</c:v>
                </c:pt>
                <c:pt idx="15">
                  <c:v>7.9613636363636345E-2</c:v>
                </c:pt>
                <c:pt idx="16">
                  <c:v>9.0988636363636341E-2</c:v>
                </c:pt>
                <c:pt idx="17">
                  <c:v>0.10236363636363634</c:v>
                </c:pt>
                <c:pt idx="18">
                  <c:v>0.11373863636363633</c:v>
                </c:pt>
                <c:pt idx="19">
                  <c:v>0.12511363636363634</c:v>
                </c:pt>
                <c:pt idx="20">
                  <c:v>0.13648863636363634</c:v>
                </c:pt>
                <c:pt idx="21">
                  <c:v>0.14786363636363634</c:v>
                </c:pt>
                <c:pt idx="22">
                  <c:v>0.15923863636363633</c:v>
                </c:pt>
                <c:pt idx="23">
                  <c:v>0.17061363636363633</c:v>
                </c:pt>
                <c:pt idx="24">
                  <c:v>0.18198863636363632</c:v>
                </c:pt>
                <c:pt idx="25">
                  <c:v>0.19336363636363632</c:v>
                </c:pt>
                <c:pt idx="26">
                  <c:v>0.20473863636363632</c:v>
                </c:pt>
                <c:pt idx="27">
                  <c:v>0.21611363636363631</c:v>
                </c:pt>
                <c:pt idx="28">
                  <c:v>0.22748863636363631</c:v>
                </c:pt>
                <c:pt idx="29">
                  <c:v>0.23886363636363631</c:v>
                </c:pt>
                <c:pt idx="30">
                  <c:v>0.2502386363636363</c:v>
                </c:pt>
                <c:pt idx="31">
                  <c:v>0.26161363636363633</c:v>
                </c:pt>
                <c:pt idx="32">
                  <c:v>0.27298863636363635</c:v>
                </c:pt>
                <c:pt idx="33">
                  <c:v>0.28436363636363637</c:v>
                </c:pt>
                <c:pt idx="34">
                  <c:v>0.2957386363636364</c:v>
                </c:pt>
                <c:pt idx="35">
                  <c:v>0.30711363636363642</c:v>
                </c:pt>
                <c:pt idx="36">
                  <c:v>0.31848863636363645</c:v>
                </c:pt>
                <c:pt idx="37">
                  <c:v>0.32986363636363647</c:v>
                </c:pt>
                <c:pt idx="38">
                  <c:v>0.34123863636363649</c:v>
                </c:pt>
                <c:pt idx="39">
                  <c:v>0.35261363636363652</c:v>
                </c:pt>
                <c:pt idx="40">
                  <c:v>0.36398863636363654</c:v>
                </c:pt>
                <c:pt idx="41">
                  <c:v>0.375</c:v>
                </c:pt>
                <c:pt idx="42">
                  <c:v>0.41666666666666669</c:v>
                </c:pt>
                <c:pt idx="43">
                  <c:v>0.45829166666666671</c:v>
                </c:pt>
                <c:pt idx="44">
                  <c:v>0.49991666666666673</c:v>
                </c:pt>
                <c:pt idx="45">
                  <c:v>0.5415416666666667</c:v>
                </c:pt>
                <c:pt idx="46">
                  <c:v>0.58316666666666672</c:v>
                </c:pt>
                <c:pt idx="47">
                  <c:v>0.62479166666666675</c:v>
                </c:pt>
                <c:pt idx="48">
                  <c:v>0.66641666666666677</c:v>
                </c:pt>
                <c:pt idx="49">
                  <c:v>0.70804166666666679</c:v>
                </c:pt>
                <c:pt idx="50">
                  <c:v>0.74966666666666681</c:v>
                </c:pt>
                <c:pt idx="51">
                  <c:v>0.79129166666666684</c:v>
                </c:pt>
                <c:pt idx="52">
                  <c:v>0.83291666666666686</c:v>
                </c:pt>
                <c:pt idx="53">
                  <c:v>0.87454166666666688</c:v>
                </c:pt>
                <c:pt idx="54">
                  <c:v>0.91616666666666691</c:v>
                </c:pt>
                <c:pt idx="55">
                  <c:v>0.95779166666666693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0F78-4B49-BE15-CC2880A6DFAD}"/>
            </c:ext>
          </c:extLst>
        </c:ser>
        <c:ser>
          <c:idx val="7"/>
          <c:order val="7"/>
          <c:tx>
            <c:v>GW RM 1.0-2.5</c:v>
          </c:tx>
          <c:marker>
            <c:symbol val="none"/>
          </c:marker>
          <c:val>
            <c:numRef>
              <c:f>'Spawn Timing Summary Dungeness'!$L$11:$L$122</c:f>
              <c:numCache>
                <c:formatCode>0%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8.0808080808080808E-3</c:v>
                </c:pt>
                <c:pt idx="10">
                  <c:v>1.6147474747474747E-2</c:v>
                </c:pt>
                <c:pt idx="11">
                  <c:v>2.4214141414141414E-2</c:v>
                </c:pt>
                <c:pt idx="12">
                  <c:v>3.2280808080808084E-2</c:v>
                </c:pt>
                <c:pt idx="13">
                  <c:v>4.034747474747475E-2</c:v>
                </c:pt>
                <c:pt idx="14">
                  <c:v>4.8414141414141416E-2</c:v>
                </c:pt>
                <c:pt idx="15">
                  <c:v>5.6480808080808083E-2</c:v>
                </c:pt>
                <c:pt idx="16">
                  <c:v>6.4547474747474742E-2</c:v>
                </c:pt>
                <c:pt idx="17">
                  <c:v>7.2614141414141409E-2</c:v>
                </c:pt>
                <c:pt idx="18">
                  <c:v>8.0680808080808075E-2</c:v>
                </c:pt>
                <c:pt idx="19">
                  <c:v>8.8747474747474742E-2</c:v>
                </c:pt>
                <c:pt idx="20">
                  <c:v>9.6814141414141408E-2</c:v>
                </c:pt>
                <c:pt idx="21">
                  <c:v>0.10488080808080807</c:v>
                </c:pt>
                <c:pt idx="22">
                  <c:v>0.11294747474747474</c:v>
                </c:pt>
                <c:pt idx="23">
                  <c:v>0.12101414141414141</c:v>
                </c:pt>
                <c:pt idx="24">
                  <c:v>0.12908080808080807</c:v>
                </c:pt>
                <c:pt idx="25">
                  <c:v>0.13714747474747474</c:v>
                </c:pt>
                <c:pt idx="26">
                  <c:v>0.14521414141414141</c:v>
                </c:pt>
                <c:pt idx="27">
                  <c:v>0.15328080808080807</c:v>
                </c:pt>
                <c:pt idx="28">
                  <c:v>0.16134747474747474</c:v>
                </c:pt>
                <c:pt idx="29">
                  <c:v>0.16941414141414141</c:v>
                </c:pt>
                <c:pt idx="30">
                  <c:v>0.17748080808080807</c:v>
                </c:pt>
                <c:pt idx="31">
                  <c:v>0.18554747474747474</c:v>
                </c:pt>
                <c:pt idx="32">
                  <c:v>0.19361414141414141</c:v>
                </c:pt>
                <c:pt idx="33">
                  <c:v>0.20168080808080807</c:v>
                </c:pt>
                <c:pt idx="34">
                  <c:v>0.20974747474747474</c:v>
                </c:pt>
                <c:pt idx="35">
                  <c:v>0.2178141414141414</c:v>
                </c:pt>
                <c:pt idx="36">
                  <c:v>0.22588080808080807</c:v>
                </c:pt>
                <c:pt idx="37">
                  <c:v>0.23394747474747474</c:v>
                </c:pt>
                <c:pt idx="38">
                  <c:v>0.2420141414141414</c:v>
                </c:pt>
                <c:pt idx="39">
                  <c:v>0.25008080808080807</c:v>
                </c:pt>
                <c:pt idx="40">
                  <c:v>0.25814747474747474</c:v>
                </c:pt>
                <c:pt idx="41">
                  <c:v>0.26666666666666666</c:v>
                </c:pt>
                <c:pt idx="42">
                  <c:v>0.29777777777777781</c:v>
                </c:pt>
                <c:pt idx="43">
                  <c:v>0.3289111111111111</c:v>
                </c:pt>
                <c:pt idx="44">
                  <c:v>0.36004444444444439</c:v>
                </c:pt>
                <c:pt idx="45">
                  <c:v>0.39117777777777774</c:v>
                </c:pt>
                <c:pt idx="46">
                  <c:v>0.42231111111111103</c:v>
                </c:pt>
                <c:pt idx="47">
                  <c:v>0.45344444444444432</c:v>
                </c:pt>
                <c:pt idx="48">
                  <c:v>0.48457777777777766</c:v>
                </c:pt>
                <c:pt idx="49">
                  <c:v>0.5157111111111109</c:v>
                </c:pt>
                <c:pt idx="50">
                  <c:v>0.54684444444444424</c:v>
                </c:pt>
                <c:pt idx="51">
                  <c:v>0.57797777777777759</c:v>
                </c:pt>
                <c:pt idx="52">
                  <c:v>0.60911111111111105</c:v>
                </c:pt>
                <c:pt idx="53">
                  <c:v>0.64024444444444439</c:v>
                </c:pt>
                <c:pt idx="54">
                  <c:v>0.67137777777777774</c:v>
                </c:pt>
                <c:pt idx="55">
                  <c:v>0.70251111111111109</c:v>
                </c:pt>
                <c:pt idx="56">
                  <c:v>0.73333333333333328</c:v>
                </c:pt>
                <c:pt idx="57">
                  <c:v>0.73768115942028989</c:v>
                </c:pt>
                <c:pt idx="58">
                  <c:v>0.74201449275362319</c:v>
                </c:pt>
                <c:pt idx="59">
                  <c:v>0.74634782608695649</c:v>
                </c:pt>
                <c:pt idx="60">
                  <c:v>0.75068115942028979</c:v>
                </c:pt>
                <c:pt idx="61">
                  <c:v>0.75501449275362309</c:v>
                </c:pt>
                <c:pt idx="62">
                  <c:v>0.75934782608695639</c:v>
                </c:pt>
                <c:pt idx="63">
                  <c:v>0.76368115942028969</c:v>
                </c:pt>
                <c:pt idx="64">
                  <c:v>0.76801449275362299</c:v>
                </c:pt>
                <c:pt idx="65">
                  <c:v>0.77234782608695629</c:v>
                </c:pt>
                <c:pt idx="66">
                  <c:v>0.77668115942028959</c:v>
                </c:pt>
                <c:pt idx="67">
                  <c:v>0.78101449275362289</c:v>
                </c:pt>
                <c:pt idx="68">
                  <c:v>0.78534782608695619</c:v>
                </c:pt>
                <c:pt idx="69">
                  <c:v>0.78968115942028949</c:v>
                </c:pt>
                <c:pt idx="70">
                  <c:v>0.79401449275362279</c:v>
                </c:pt>
                <c:pt idx="71">
                  <c:v>0.79834782608695609</c:v>
                </c:pt>
                <c:pt idx="72">
                  <c:v>0.80268115942028939</c:v>
                </c:pt>
                <c:pt idx="73">
                  <c:v>0.80701449275362269</c:v>
                </c:pt>
                <c:pt idx="74">
                  <c:v>0.81134782608695599</c:v>
                </c:pt>
                <c:pt idx="75">
                  <c:v>0.81568115942028929</c:v>
                </c:pt>
                <c:pt idx="76">
                  <c:v>0.82001449275362259</c:v>
                </c:pt>
                <c:pt idx="77">
                  <c:v>0.82434782608695589</c:v>
                </c:pt>
                <c:pt idx="78">
                  <c:v>0.82868115942028919</c:v>
                </c:pt>
                <c:pt idx="79">
                  <c:v>0.83301449275362249</c:v>
                </c:pt>
                <c:pt idx="80">
                  <c:v>0.83734782608695579</c:v>
                </c:pt>
                <c:pt idx="81">
                  <c:v>0.84168115942028909</c:v>
                </c:pt>
                <c:pt idx="82">
                  <c:v>0.84601449275362239</c:v>
                </c:pt>
                <c:pt idx="83">
                  <c:v>0.85034782608695569</c:v>
                </c:pt>
                <c:pt idx="84">
                  <c:v>0.85468115942028899</c:v>
                </c:pt>
                <c:pt idx="85">
                  <c:v>0.85901449275362229</c:v>
                </c:pt>
                <c:pt idx="86">
                  <c:v>0.86334782608695559</c:v>
                </c:pt>
                <c:pt idx="87">
                  <c:v>0.86768115942028889</c:v>
                </c:pt>
                <c:pt idx="88">
                  <c:v>0.87201449275362219</c:v>
                </c:pt>
                <c:pt idx="89">
                  <c:v>0.87634782608695549</c:v>
                </c:pt>
                <c:pt idx="90">
                  <c:v>0.88068115942028879</c:v>
                </c:pt>
                <c:pt idx="91">
                  <c:v>0.8850144927536221</c:v>
                </c:pt>
                <c:pt idx="92">
                  <c:v>0.8893478260869554</c:v>
                </c:pt>
                <c:pt idx="93">
                  <c:v>0.8936811594202887</c:v>
                </c:pt>
                <c:pt idx="94">
                  <c:v>0.898014492753622</c:v>
                </c:pt>
                <c:pt idx="95">
                  <c:v>0.9023478260869553</c:v>
                </c:pt>
                <c:pt idx="96">
                  <c:v>0.9066811594202886</c:v>
                </c:pt>
                <c:pt idx="97">
                  <c:v>0.9110144927536219</c:v>
                </c:pt>
                <c:pt idx="98">
                  <c:v>0.9153478260869552</c:v>
                </c:pt>
                <c:pt idx="99">
                  <c:v>0.9196811594202885</c:v>
                </c:pt>
                <c:pt idx="100">
                  <c:v>0.9240144927536218</c:v>
                </c:pt>
                <c:pt idx="101">
                  <c:v>0.9283478260869551</c:v>
                </c:pt>
                <c:pt idx="102">
                  <c:v>0.93333333333333335</c:v>
                </c:pt>
                <c:pt idx="103">
                  <c:v>0.94074074074074077</c:v>
                </c:pt>
                <c:pt idx="104">
                  <c:v>0.94814074074074073</c:v>
                </c:pt>
                <c:pt idx="105">
                  <c:v>0.9555407407407408</c:v>
                </c:pt>
                <c:pt idx="106">
                  <c:v>0.96294074074074087</c:v>
                </c:pt>
                <c:pt idx="107">
                  <c:v>0.97034074074074084</c:v>
                </c:pt>
                <c:pt idx="108">
                  <c:v>0.97774074074074091</c:v>
                </c:pt>
                <c:pt idx="109">
                  <c:v>0.98514074074074098</c:v>
                </c:pt>
                <c:pt idx="110">
                  <c:v>0.99254074074074106</c:v>
                </c:pt>
                <c:pt idx="1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78-4B49-BE15-CC2880A6DFAD}"/>
            </c:ext>
          </c:extLst>
        </c:ser>
        <c:ser>
          <c:idx val="8"/>
          <c:order val="8"/>
          <c:tx>
            <c:v>System Mean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'Spawn Timing Summary Dungeness'!$R$11:$R$121</c:f>
              <c:numCache>
                <c:formatCode>0%</c:formatCode>
                <c:ptCount val="111"/>
                <c:pt idx="0">
                  <c:v>5.2694361450121817E-3</c:v>
                </c:pt>
                <c:pt idx="1">
                  <c:v>1.105268889749117E-2</c:v>
                </c:pt>
                <c:pt idx="2">
                  <c:v>1.8690054184107609E-2</c:v>
                </c:pt>
                <c:pt idx="3">
                  <c:v>2.4475567618872193E-2</c:v>
                </c:pt>
                <c:pt idx="4">
                  <c:v>3.0261081053636778E-2</c:v>
                </c:pt>
                <c:pt idx="5">
                  <c:v>3.6046594488401369E-2</c:v>
                </c:pt>
                <c:pt idx="6">
                  <c:v>4.1832107923165954E-2</c:v>
                </c:pt>
                <c:pt idx="7">
                  <c:v>4.7512756572510209E-2</c:v>
                </c:pt>
                <c:pt idx="8">
                  <c:v>5.3565006819844933E-2</c:v>
                </c:pt>
                <c:pt idx="9">
                  <c:v>6.1777680748436675E-2</c:v>
                </c:pt>
                <c:pt idx="10">
                  <c:v>6.9990046035053127E-2</c:v>
                </c:pt>
                <c:pt idx="11">
                  <c:v>7.8202411321669565E-2</c:v>
                </c:pt>
                <c:pt idx="12">
                  <c:v>8.6410453963871203E-2</c:v>
                </c:pt>
                <c:pt idx="13">
                  <c:v>9.4439183573994806E-2</c:v>
                </c:pt>
                <c:pt idx="14">
                  <c:v>0.10246753525516908</c:v>
                </c:pt>
                <c:pt idx="15">
                  <c:v>0.11049588693634334</c:v>
                </c:pt>
                <c:pt idx="16">
                  <c:v>0.1185242386175176</c:v>
                </c:pt>
                <c:pt idx="17">
                  <c:v>0.12655259029869187</c:v>
                </c:pt>
                <c:pt idx="18">
                  <c:v>0.13458094197986614</c:v>
                </c:pt>
                <c:pt idx="19">
                  <c:v>0.14260929366104039</c:v>
                </c:pt>
                <c:pt idx="20">
                  <c:v>0.15063764534221463</c:v>
                </c:pt>
                <c:pt idx="21">
                  <c:v>0.1586659970233889</c:v>
                </c:pt>
                <c:pt idx="22">
                  <c:v>0.16669434870456318</c:v>
                </c:pt>
                <c:pt idx="23">
                  <c:v>0.17472270038573742</c:v>
                </c:pt>
                <c:pt idx="24">
                  <c:v>0.18275105206691167</c:v>
                </c:pt>
                <c:pt idx="25">
                  <c:v>0.19077940374808597</c:v>
                </c:pt>
                <c:pt idx="26">
                  <c:v>0.19880775542926019</c:v>
                </c:pt>
                <c:pt idx="27">
                  <c:v>0.20683610711043446</c:v>
                </c:pt>
                <c:pt idx="28">
                  <c:v>0.21486445879160876</c:v>
                </c:pt>
                <c:pt idx="29">
                  <c:v>0.22289281047278298</c:v>
                </c:pt>
                <c:pt idx="30">
                  <c:v>0.23092116215395725</c:v>
                </c:pt>
                <c:pt idx="31">
                  <c:v>0.23894951383513149</c:v>
                </c:pt>
                <c:pt idx="32">
                  <c:v>0.24697786551630582</c:v>
                </c:pt>
                <c:pt idx="33">
                  <c:v>0.25566300249369189</c:v>
                </c:pt>
                <c:pt idx="34">
                  <c:v>0.26513466361333687</c:v>
                </c:pt>
                <c:pt idx="35">
                  <c:v>0.27460632473298185</c:v>
                </c:pt>
                <c:pt idx="36">
                  <c:v>0.28408667821846212</c:v>
                </c:pt>
                <c:pt idx="37">
                  <c:v>0.29399963437464022</c:v>
                </c:pt>
                <c:pt idx="38">
                  <c:v>0.30391233857818545</c:v>
                </c:pt>
                <c:pt idx="39">
                  <c:v>0.31382504278173062</c:v>
                </c:pt>
                <c:pt idx="40">
                  <c:v>0.32188813980233533</c:v>
                </c:pt>
                <c:pt idx="41">
                  <c:v>0.33301905388242375</c:v>
                </c:pt>
                <c:pt idx="42">
                  <c:v>0.35003674445762201</c:v>
                </c:pt>
                <c:pt idx="43">
                  <c:v>0.36885000265067469</c:v>
                </c:pt>
                <c:pt idx="44">
                  <c:v>0.39045267971204989</c:v>
                </c:pt>
                <c:pt idx="45">
                  <c:v>0.4120547898800011</c:v>
                </c:pt>
                <c:pt idx="46">
                  <c:v>0.43365690004795232</c:v>
                </c:pt>
                <c:pt idx="47">
                  <c:v>0.45525901021590343</c:v>
                </c:pt>
                <c:pt idx="48">
                  <c:v>0.4768611203838547</c:v>
                </c:pt>
                <c:pt idx="49">
                  <c:v>0.4984632305518058</c:v>
                </c:pt>
                <c:pt idx="50">
                  <c:v>0.52006534071975707</c:v>
                </c:pt>
                <c:pt idx="51">
                  <c:v>0.54166745088770829</c:v>
                </c:pt>
                <c:pt idx="52">
                  <c:v>0.5632695610556594</c:v>
                </c:pt>
                <c:pt idx="53">
                  <c:v>0.5848716712236105</c:v>
                </c:pt>
                <c:pt idx="54">
                  <c:v>0.60627278599394574</c:v>
                </c:pt>
                <c:pt idx="55">
                  <c:v>0.63044679496750211</c:v>
                </c:pt>
                <c:pt idx="56">
                  <c:v>0.65465072691553916</c:v>
                </c:pt>
                <c:pt idx="57">
                  <c:v>0.66965465286024273</c:v>
                </c:pt>
                <c:pt idx="58">
                  <c:v>0.68410412137048315</c:v>
                </c:pt>
                <c:pt idx="59">
                  <c:v>0.69855373233086604</c:v>
                </c:pt>
                <c:pt idx="60">
                  <c:v>0.71300334329124881</c:v>
                </c:pt>
                <c:pt idx="61">
                  <c:v>0.72590974437508848</c:v>
                </c:pt>
                <c:pt idx="62">
                  <c:v>0.73881390079001674</c:v>
                </c:pt>
                <c:pt idx="63">
                  <c:v>0.751718057204945</c:v>
                </c:pt>
                <c:pt idx="64">
                  <c:v>0.7646335514883541</c:v>
                </c:pt>
                <c:pt idx="65">
                  <c:v>0.77448705430851117</c:v>
                </c:pt>
                <c:pt idx="66">
                  <c:v>0.78433962342185215</c:v>
                </c:pt>
                <c:pt idx="67">
                  <c:v>0.79419219253519313</c:v>
                </c:pt>
                <c:pt idx="68">
                  <c:v>0.80404476164853422</c:v>
                </c:pt>
                <c:pt idx="69">
                  <c:v>0.81389733076187509</c:v>
                </c:pt>
                <c:pt idx="70">
                  <c:v>0.82374989987521618</c:v>
                </c:pt>
                <c:pt idx="71">
                  <c:v>0.83360246898855717</c:v>
                </c:pt>
                <c:pt idx="72">
                  <c:v>0.84345503810189815</c:v>
                </c:pt>
                <c:pt idx="73">
                  <c:v>0.85330760721523913</c:v>
                </c:pt>
                <c:pt idx="74">
                  <c:v>0.86316017632858033</c:v>
                </c:pt>
                <c:pt idx="75">
                  <c:v>0.87009648607404899</c:v>
                </c:pt>
                <c:pt idx="76">
                  <c:v>0.87486905062850162</c:v>
                </c:pt>
                <c:pt idx="77">
                  <c:v>0.88026483390984822</c:v>
                </c:pt>
                <c:pt idx="78">
                  <c:v>0.88566093647599697</c:v>
                </c:pt>
                <c:pt idx="79">
                  <c:v>0.89105703904214573</c:v>
                </c:pt>
                <c:pt idx="80">
                  <c:v>0.89645314160829415</c:v>
                </c:pt>
                <c:pt idx="81">
                  <c:v>0.90184924417444279</c:v>
                </c:pt>
                <c:pt idx="82">
                  <c:v>0.9072540930962768</c:v>
                </c:pt>
                <c:pt idx="83">
                  <c:v>0.91197208522411088</c:v>
                </c:pt>
                <c:pt idx="84">
                  <c:v>0.91641871689078869</c:v>
                </c:pt>
                <c:pt idx="85">
                  <c:v>0.92086614220826013</c:v>
                </c:pt>
                <c:pt idx="86">
                  <c:v>0.92531356752573146</c:v>
                </c:pt>
                <c:pt idx="87">
                  <c:v>0.9297609928432029</c:v>
                </c:pt>
                <c:pt idx="88">
                  <c:v>0.93420841816067424</c:v>
                </c:pt>
                <c:pt idx="89">
                  <c:v>0.93865584347814568</c:v>
                </c:pt>
                <c:pt idx="90">
                  <c:v>0.94310326879561712</c:v>
                </c:pt>
                <c:pt idx="91">
                  <c:v>0.94755069411308868</c:v>
                </c:pt>
                <c:pt idx="92">
                  <c:v>0.9519981194305599</c:v>
                </c:pt>
                <c:pt idx="93">
                  <c:v>0.95644554474803145</c:v>
                </c:pt>
                <c:pt idx="94">
                  <c:v>0.96089297006550267</c:v>
                </c:pt>
                <c:pt idx="95">
                  <c:v>0.96534039538297423</c:v>
                </c:pt>
                <c:pt idx="96">
                  <c:v>0.96959267932250859</c:v>
                </c:pt>
                <c:pt idx="97">
                  <c:v>0.96912832886367239</c:v>
                </c:pt>
                <c:pt idx="98">
                  <c:v>0.97249955735506888</c:v>
                </c:pt>
                <c:pt idx="99">
                  <c:v>0.9754432648380621</c:v>
                </c:pt>
                <c:pt idx="100">
                  <c:v>0.97838697232105531</c:v>
                </c:pt>
                <c:pt idx="101">
                  <c:v>0.98133067980404853</c:v>
                </c:pt>
                <c:pt idx="102">
                  <c:v>0.98435590902617243</c:v>
                </c:pt>
                <c:pt idx="103">
                  <c:v>0.98768509054004772</c:v>
                </c:pt>
                <c:pt idx="104">
                  <c:v>0.98880540959678898</c:v>
                </c:pt>
                <c:pt idx="105">
                  <c:v>0.99068398102536059</c:v>
                </c:pt>
                <c:pt idx="106">
                  <c:v>0.99172962962962963</c:v>
                </c:pt>
                <c:pt idx="107">
                  <c:v>0.9929618425147837</c:v>
                </c:pt>
                <c:pt idx="108">
                  <c:v>0.99419398537192649</c:v>
                </c:pt>
                <c:pt idx="109">
                  <c:v>0.9954261282290694</c:v>
                </c:pt>
                <c:pt idx="110">
                  <c:v>0.99610131626724752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F78-4B49-BE15-CC2880A6D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4160"/>
        <c:axId val="186854552"/>
      </c:lineChart>
      <c:catAx>
        <c:axId val="18685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Julian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854552"/>
        <c:crosses val="autoZero"/>
        <c:auto val="1"/>
        <c:lblAlgn val="ctr"/>
        <c:lblOffset val="100"/>
        <c:noMultiLvlLbl val="0"/>
      </c:catAx>
      <c:valAx>
        <c:axId val="186854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Spawning Complete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86854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517815954823827"/>
          <c:y val="0.23091103678265382"/>
          <c:w val="0.14535214348206474"/>
          <c:h val="0.50061879682258259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5875"/>
  </c:spPr>
  <c:printSettings>
    <c:headerFooter/>
    <c:pageMargins b="0.75" l="0.7" r="0.7" t="0.75" header="0.3" footer="0.3"/>
    <c:pageSetup orientation="landscape" horizontalDpi="0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Dungeness/</a:t>
            </a:r>
            <a:r>
              <a:rPr lang="en-US" sz="1400" baseline="0"/>
              <a:t>Graywolf Steelhead Spawn Timing by Upper/Lower/Greywolf Mean 2015 </a:t>
            </a:r>
            <a:endParaRPr lang="en-US" sz="1400"/>
          </a:p>
        </c:rich>
      </c:tx>
      <c:layout>
        <c:manualLayout>
          <c:xMode val="edge"/>
          <c:yMode val="edge"/>
          <c:x val="9.9268115564874498E-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4642472098919642E-2"/>
          <c:y val="6.3499396698635413E-2"/>
          <c:w val="0.88424279826211527"/>
          <c:h val="0.80993942107947414"/>
        </c:manualLayout>
      </c:layout>
      <c:lineChart>
        <c:grouping val="standard"/>
        <c:varyColors val="0"/>
        <c:ser>
          <c:idx val="0"/>
          <c:order val="0"/>
          <c:tx>
            <c:v>Lower Mean</c:v>
          </c:tx>
          <c:marker>
            <c:symbol val="none"/>
          </c:marker>
          <c:cat>
            <c:numRef>
              <c:f>'RM .3-3.3'!$A$13:$A$137</c:f>
              <c:numCache>
                <c:formatCode>General</c:formatCode>
                <c:ptCount val="125"/>
                <c:pt idx="0">
                  <c:v>31</c:v>
                </c:pt>
                <c:pt idx="1">
                  <c:v>32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44</c:v>
                </c:pt>
                <c:pt idx="14">
                  <c:v>45</c:v>
                </c:pt>
                <c:pt idx="15">
                  <c:v>46</c:v>
                </c:pt>
                <c:pt idx="16">
                  <c:v>47</c:v>
                </c:pt>
                <c:pt idx="17">
                  <c:v>48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53</c:v>
                </c:pt>
                <c:pt idx="23">
                  <c:v>54</c:v>
                </c:pt>
                <c:pt idx="24">
                  <c:v>55</c:v>
                </c:pt>
                <c:pt idx="25">
                  <c:v>56</c:v>
                </c:pt>
                <c:pt idx="26">
                  <c:v>57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63</c:v>
                </c:pt>
                <c:pt idx="33">
                  <c:v>64</c:v>
                </c:pt>
                <c:pt idx="34">
                  <c:v>65</c:v>
                </c:pt>
                <c:pt idx="35">
                  <c:v>66</c:v>
                </c:pt>
                <c:pt idx="36">
                  <c:v>67</c:v>
                </c:pt>
                <c:pt idx="37">
                  <c:v>68</c:v>
                </c:pt>
                <c:pt idx="38">
                  <c:v>69</c:v>
                </c:pt>
                <c:pt idx="39">
                  <c:v>70</c:v>
                </c:pt>
                <c:pt idx="40">
                  <c:v>71</c:v>
                </c:pt>
                <c:pt idx="41">
                  <c:v>72</c:v>
                </c:pt>
                <c:pt idx="42">
                  <c:v>73</c:v>
                </c:pt>
                <c:pt idx="43">
                  <c:v>74</c:v>
                </c:pt>
                <c:pt idx="44">
                  <c:v>75</c:v>
                </c:pt>
                <c:pt idx="45">
                  <c:v>76</c:v>
                </c:pt>
                <c:pt idx="46">
                  <c:v>77</c:v>
                </c:pt>
                <c:pt idx="47">
                  <c:v>78</c:v>
                </c:pt>
                <c:pt idx="48">
                  <c:v>79</c:v>
                </c:pt>
                <c:pt idx="49">
                  <c:v>80</c:v>
                </c:pt>
                <c:pt idx="50">
                  <c:v>81</c:v>
                </c:pt>
                <c:pt idx="51">
                  <c:v>82</c:v>
                </c:pt>
                <c:pt idx="52">
                  <c:v>83</c:v>
                </c:pt>
                <c:pt idx="53">
                  <c:v>84</c:v>
                </c:pt>
                <c:pt idx="54">
                  <c:v>85</c:v>
                </c:pt>
                <c:pt idx="55">
                  <c:v>86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92</c:v>
                </c:pt>
                <c:pt idx="62">
                  <c:v>93</c:v>
                </c:pt>
                <c:pt idx="63">
                  <c:v>94</c:v>
                </c:pt>
                <c:pt idx="64">
                  <c:v>95</c:v>
                </c:pt>
                <c:pt idx="65">
                  <c:v>96</c:v>
                </c:pt>
                <c:pt idx="66">
                  <c:v>97</c:v>
                </c:pt>
                <c:pt idx="67">
                  <c:v>98</c:v>
                </c:pt>
                <c:pt idx="68">
                  <c:v>99</c:v>
                </c:pt>
                <c:pt idx="69">
                  <c:v>100</c:v>
                </c:pt>
                <c:pt idx="70">
                  <c:v>101</c:v>
                </c:pt>
                <c:pt idx="71">
                  <c:v>102</c:v>
                </c:pt>
                <c:pt idx="72">
                  <c:v>103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107</c:v>
                </c:pt>
                <c:pt idx="77">
                  <c:v>108</c:v>
                </c:pt>
                <c:pt idx="78">
                  <c:v>109</c:v>
                </c:pt>
                <c:pt idx="79">
                  <c:v>110</c:v>
                </c:pt>
                <c:pt idx="80">
                  <c:v>111</c:v>
                </c:pt>
                <c:pt idx="81">
                  <c:v>112</c:v>
                </c:pt>
                <c:pt idx="82">
                  <c:v>113</c:v>
                </c:pt>
                <c:pt idx="83">
                  <c:v>114</c:v>
                </c:pt>
                <c:pt idx="84">
                  <c:v>115</c:v>
                </c:pt>
                <c:pt idx="85">
                  <c:v>116</c:v>
                </c:pt>
                <c:pt idx="86">
                  <c:v>117</c:v>
                </c:pt>
                <c:pt idx="87">
                  <c:v>118</c:v>
                </c:pt>
                <c:pt idx="88">
                  <c:v>119</c:v>
                </c:pt>
                <c:pt idx="89">
                  <c:v>120</c:v>
                </c:pt>
                <c:pt idx="90">
                  <c:v>121</c:v>
                </c:pt>
                <c:pt idx="91">
                  <c:v>122</c:v>
                </c:pt>
                <c:pt idx="92">
                  <c:v>123</c:v>
                </c:pt>
                <c:pt idx="93">
                  <c:v>124</c:v>
                </c:pt>
                <c:pt idx="94">
                  <c:v>125</c:v>
                </c:pt>
                <c:pt idx="95">
                  <c:v>126</c:v>
                </c:pt>
                <c:pt idx="96">
                  <c:v>127</c:v>
                </c:pt>
                <c:pt idx="97">
                  <c:v>128</c:v>
                </c:pt>
                <c:pt idx="98">
                  <c:v>129</c:v>
                </c:pt>
                <c:pt idx="99">
                  <c:v>130</c:v>
                </c:pt>
                <c:pt idx="100">
                  <c:v>131</c:v>
                </c:pt>
                <c:pt idx="101">
                  <c:v>132</c:v>
                </c:pt>
                <c:pt idx="102">
                  <c:v>133</c:v>
                </c:pt>
                <c:pt idx="103">
                  <c:v>134</c:v>
                </c:pt>
                <c:pt idx="104">
                  <c:v>135</c:v>
                </c:pt>
                <c:pt idx="105">
                  <c:v>136</c:v>
                </c:pt>
                <c:pt idx="106">
                  <c:v>137</c:v>
                </c:pt>
                <c:pt idx="107">
                  <c:v>138</c:v>
                </c:pt>
                <c:pt idx="108">
                  <c:v>139</c:v>
                </c:pt>
                <c:pt idx="109">
                  <c:v>140</c:v>
                </c:pt>
                <c:pt idx="110">
                  <c:v>141</c:v>
                </c:pt>
                <c:pt idx="111">
                  <c:v>142</c:v>
                </c:pt>
                <c:pt idx="112">
                  <c:v>143</c:v>
                </c:pt>
                <c:pt idx="113">
                  <c:v>144</c:v>
                </c:pt>
                <c:pt idx="114">
                  <c:v>145</c:v>
                </c:pt>
                <c:pt idx="115">
                  <c:v>146</c:v>
                </c:pt>
                <c:pt idx="116">
                  <c:v>147</c:v>
                </c:pt>
                <c:pt idx="117">
                  <c:v>148</c:v>
                </c:pt>
                <c:pt idx="118">
                  <c:v>149</c:v>
                </c:pt>
                <c:pt idx="119">
                  <c:v>150</c:v>
                </c:pt>
                <c:pt idx="120">
                  <c:v>151</c:v>
                </c:pt>
                <c:pt idx="121">
                  <c:v>152</c:v>
                </c:pt>
                <c:pt idx="122">
                  <c:v>153</c:v>
                </c:pt>
                <c:pt idx="123">
                  <c:v>154</c:v>
                </c:pt>
                <c:pt idx="124">
                  <c:v>155</c:v>
                </c:pt>
              </c:numCache>
            </c:numRef>
          </c:cat>
          <c:val>
            <c:numRef>
              <c:f>'Spawn Timing Summary Dungeness'!$M$11:$M$126</c:f>
              <c:numCache>
                <c:formatCode>0%</c:formatCode>
                <c:ptCount val="116"/>
                <c:pt idx="0">
                  <c:v>1.1856231326277408E-2</c:v>
                </c:pt>
                <c:pt idx="1">
                  <c:v>1.762501835721882E-2</c:v>
                </c:pt>
                <c:pt idx="2">
                  <c:v>2.3395399775915326E-2</c:v>
                </c:pt>
                <c:pt idx="3">
                  <c:v>2.9165781194611842E-2</c:v>
                </c:pt>
                <c:pt idx="4">
                  <c:v>3.4936162613308348E-2</c:v>
                </c:pt>
                <c:pt idx="5">
                  <c:v>4.0706544032004861E-2</c:v>
                </c:pt>
                <c:pt idx="6">
                  <c:v>4.6476925450701367E-2</c:v>
                </c:pt>
                <c:pt idx="7">
                  <c:v>5.2011361102202121E-2</c:v>
                </c:pt>
                <c:pt idx="8">
                  <c:v>5.8381900349181448E-2</c:v>
                </c:pt>
                <c:pt idx="9">
                  <c:v>6.4752281767877964E-2</c:v>
                </c:pt>
                <c:pt idx="10">
                  <c:v>7.1122663186574467E-2</c:v>
                </c:pt>
                <c:pt idx="11">
                  <c:v>7.7493044605270983E-2</c:v>
                </c:pt>
                <c:pt idx="12">
                  <c:v>8.3853700074034171E-2</c:v>
                </c:pt>
                <c:pt idx="13">
                  <c:v>8.9810901220621839E-2</c:v>
                </c:pt>
                <c:pt idx="14">
                  <c:v>9.5767252027073452E-2</c:v>
                </c:pt>
                <c:pt idx="15">
                  <c:v>0.10172360283352506</c:v>
                </c:pt>
                <c:pt idx="16">
                  <c:v>0.10767995363997668</c:v>
                </c:pt>
                <c:pt idx="17">
                  <c:v>0.11363630444642829</c:v>
                </c:pt>
                <c:pt idx="18">
                  <c:v>0.1195926552528799</c:v>
                </c:pt>
                <c:pt idx="19">
                  <c:v>0.12554900605933153</c:v>
                </c:pt>
                <c:pt idx="20">
                  <c:v>0.13150535686578313</c:v>
                </c:pt>
                <c:pt idx="21">
                  <c:v>0.13746170767223476</c:v>
                </c:pt>
                <c:pt idx="22">
                  <c:v>0.14341805847868636</c:v>
                </c:pt>
                <c:pt idx="23">
                  <c:v>0.14937440928513798</c:v>
                </c:pt>
                <c:pt idx="24">
                  <c:v>0.15533076009158958</c:v>
                </c:pt>
                <c:pt idx="25">
                  <c:v>0.16128711089804121</c:v>
                </c:pt>
                <c:pt idx="26">
                  <c:v>0.16724346170449278</c:v>
                </c:pt>
                <c:pt idx="27">
                  <c:v>0.17319981251094443</c:v>
                </c:pt>
                <c:pt idx="28">
                  <c:v>0.17915616331739601</c:v>
                </c:pt>
                <c:pt idx="29">
                  <c:v>0.18511251412384766</c:v>
                </c:pt>
                <c:pt idx="30">
                  <c:v>0.19106886493029923</c:v>
                </c:pt>
                <c:pt idx="31">
                  <c:v>0.19702521573675089</c:v>
                </c:pt>
                <c:pt idx="32">
                  <c:v>0.20298156654320249</c:v>
                </c:pt>
                <c:pt idx="33">
                  <c:v>0.21041568426613066</c:v>
                </c:pt>
                <c:pt idx="34">
                  <c:v>0.21961948130914141</c:v>
                </c:pt>
                <c:pt idx="35">
                  <c:v>0.22882327835215216</c:v>
                </c:pt>
                <c:pt idx="36">
                  <c:v>0.23804663321829223</c:v>
                </c:pt>
                <c:pt idx="37">
                  <c:v>0.24824334409350254</c:v>
                </c:pt>
                <c:pt idx="38">
                  <c:v>0.25843948807528883</c:v>
                </c:pt>
                <c:pt idx="39">
                  <c:v>0.26863563205707508</c:v>
                </c:pt>
                <c:pt idx="40">
                  <c:v>0.27883682654391184</c:v>
                </c:pt>
                <c:pt idx="41">
                  <c:v>0.29071005385903143</c:v>
                </c:pt>
                <c:pt idx="42">
                  <c:v>0.30258328117415101</c:v>
                </c:pt>
                <c:pt idx="43">
                  <c:v>0.31445650848927065</c:v>
                </c:pt>
                <c:pt idx="44">
                  <c:v>0.32632973580439023</c:v>
                </c:pt>
                <c:pt idx="45">
                  <c:v>0.33820296311950981</c:v>
                </c:pt>
                <c:pt idx="46">
                  <c:v>0.35007619043462951</c:v>
                </c:pt>
                <c:pt idx="47">
                  <c:v>0.36194941774974904</c:v>
                </c:pt>
                <c:pt idx="48">
                  <c:v>0.37382264506486867</c:v>
                </c:pt>
                <c:pt idx="49">
                  <c:v>0.38569587237998826</c:v>
                </c:pt>
                <c:pt idx="50">
                  <c:v>0.3975690996951079</c:v>
                </c:pt>
                <c:pt idx="51">
                  <c:v>0.40944232701022742</c:v>
                </c:pt>
                <c:pt idx="52">
                  <c:v>0.42131555432534706</c:v>
                </c:pt>
                <c:pt idx="53">
                  <c:v>0.43318878164046665</c:v>
                </c:pt>
                <c:pt idx="54">
                  <c:v>0.44460976931095014</c:v>
                </c:pt>
                <c:pt idx="55">
                  <c:v>0.46226976893868149</c:v>
                </c:pt>
                <c:pt idx="56">
                  <c:v>0.47992903970343898</c:v>
                </c:pt>
                <c:pt idx="57">
                  <c:v>0.49926731266117891</c:v>
                </c:pt>
                <c:pt idx="58">
                  <c:v>0.51736167957978263</c:v>
                </c:pt>
                <c:pt idx="59">
                  <c:v>0.53545636701120669</c:v>
                </c:pt>
                <c:pt idx="60">
                  <c:v>0.55355105444263086</c:v>
                </c:pt>
                <c:pt idx="61">
                  <c:v>0.57164574187405504</c:v>
                </c:pt>
                <c:pt idx="62">
                  <c:v>0.58974042930547932</c:v>
                </c:pt>
                <c:pt idx="63">
                  <c:v>0.60783511673690338</c:v>
                </c:pt>
                <c:pt idx="64">
                  <c:v>0.62592980416832755</c:v>
                </c:pt>
                <c:pt idx="65">
                  <c:v>0.64402449159975172</c:v>
                </c:pt>
                <c:pt idx="66">
                  <c:v>0.6621191790311759</c:v>
                </c:pt>
                <c:pt idx="67">
                  <c:v>0.68021386646260007</c:v>
                </c:pt>
                <c:pt idx="68">
                  <c:v>0.69830855389402435</c:v>
                </c:pt>
                <c:pt idx="69">
                  <c:v>0.71640324132544841</c:v>
                </c:pt>
                <c:pt idx="70">
                  <c:v>0.73449792875687259</c:v>
                </c:pt>
                <c:pt idx="71">
                  <c:v>0.75259261618829687</c:v>
                </c:pt>
                <c:pt idx="72">
                  <c:v>0.77068730361972093</c:v>
                </c:pt>
                <c:pt idx="73">
                  <c:v>0.7887819910511451</c:v>
                </c:pt>
                <c:pt idx="74">
                  <c:v>0.8068766784825695</c:v>
                </c:pt>
                <c:pt idx="75">
                  <c:v>0.81840978233628103</c:v>
                </c:pt>
                <c:pt idx="76">
                  <c:v>0.82507445951020653</c:v>
                </c:pt>
                <c:pt idx="77">
                  <c:v>0.83314137881964323</c:v>
                </c:pt>
                <c:pt idx="78">
                  <c:v>0.84120901651988478</c:v>
                </c:pt>
                <c:pt idx="79">
                  <c:v>0.8492766542201261</c:v>
                </c:pt>
                <c:pt idx="80">
                  <c:v>0.85734429192036743</c:v>
                </c:pt>
                <c:pt idx="81">
                  <c:v>0.86541192962060887</c:v>
                </c:pt>
                <c:pt idx="82">
                  <c:v>0.87349924662114198</c:v>
                </c:pt>
                <c:pt idx="83">
                  <c:v>0.88004113583517585</c:v>
                </c:pt>
                <c:pt idx="84">
                  <c:v>0.88597246401160779</c:v>
                </c:pt>
                <c:pt idx="85">
                  <c:v>0.89190557790232539</c:v>
                </c:pt>
                <c:pt idx="86">
                  <c:v>0.89783869179304288</c:v>
                </c:pt>
                <c:pt idx="87">
                  <c:v>0.90377180568376059</c:v>
                </c:pt>
                <c:pt idx="88">
                  <c:v>0.90970491957447808</c:v>
                </c:pt>
                <c:pt idx="89">
                  <c:v>0.91563803346519579</c:v>
                </c:pt>
                <c:pt idx="90">
                  <c:v>0.9215711473559135</c:v>
                </c:pt>
                <c:pt idx="91">
                  <c:v>0.92750426124663099</c:v>
                </c:pt>
                <c:pt idx="92">
                  <c:v>0.93343737513734859</c:v>
                </c:pt>
                <c:pt idx="93">
                  <c:v>0.93937048902806619</c:v>
                </c:pt>
                <c:pt idx="94">
                  <c:v>0.94530360291878379</c:v>
                </c:pt>
                <c:pt idx="95">
                  <c:v>0.95123671680950139</c:v>
                </c:pt>
                <c:pt idx="96">
                  <c:v>0.9565539949230929</c:v>
                </c:pt>
                <c:pt idx="97">
                  <c:v>0.94847743540766116</c:v>
                </c:pt>
                <c:pt idx="98">
                  <c:v>0.95488287758453205</c:v>
                </c:pt>
                <c:pt idx="99">
                  <c:v>0.96128831976140283</c:v>
                </c:pt>
                <c:pt idx="100">
                  <c:v>0.9676937619382735</c:v>
                </c:pt>
                <c:pt idx="101">
                  <c:v>0.97409920411514428</c:v>
                </c:pt>
                <c:pt idx="102">
                  <c:v>0.98050464629201517</c:v>
                </c:pt>
                <c:pt idx="103">
                  <c:v>0.9869133278598804</c:v>
                </c:pt>
                <c:pt idx="104">
                  <c:v>0.98674856321839166</c:v>
                </c:pt>
                <c:pt idx="105">
                  <c:v>0.98962356321839184</c:v>
                </c:pt>
                <c:pt idx="106">
                  <c:v>0.98958333333333326</c:v>
                </c:pt>
                <c:pt idx="107">
                  <c:v>0.99019607843137258</c:v>
                </c:pt>
                <c:pt idx="108">
                  <c:v>0.99080857843137249</c:v>
                </c:pt>
                <c:pt idx="109">
                  <c:v>0.99142107843137262</c:v>
                </c:pt>
                <c:pt idx="110">
                  <c:v>0.99203357843137252</c:v>
                </c:pt>
                <c:pt idx="111">
                  <c:v>0.99264607843137243</c:v>
                </c:pt>
                <c:pt idx="112">
                  <c:v>0.99325857843137255</c:v>
                </c:pt>
                <c:pt idx="113">
                  <c:v>0.99387107843137246</c:v>
                </c:pt>
                <c:pt idx="114">
                  <c:v>0.99448357843137236</c:v>
                </c:pt>
                <c:pt idx="115">
                  <c:v>0.99509607843137249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4-43DA-B687-F8E97F3FD4E0}"/>
            </c:ext>
          </c:extLst>
        </c:ser>
        <c:ser>
          <c:idx val="1"/>
          <c:order val="1"/>
          <c:tx>
            <c:v>Upper Mean</c:v>
          </c:tx>
          <c:marker>
            <c:symbol val="none"/>
          </c:marker>
          <c:val>
            <c:numRef>
              <c:f>'Spawn Timing Summary Dungeness'!$N$11:$N$123</c:f>
              <c:numCache>
                <c:formatCode>0%</c:formatCode>
                <c:ptCount val="113"/>
                <c:pt idx="0">
                  <c:v>0</c:v>
                </c:pt>
                <c:pt idx="1">
                  <c:v>6.1537299909392934E-3</c:v>
                </c:pt>
                <c:pt idx="2">
                  <c:v>1.2314444276653578E-2</c:v>
                </c:pt>
                <c:pt idx="3">
                  <c:v>1.8475158562367866E-2</c:v>
                </c:pt>
                <c:pt idx="4">
                  <c:v>2.4635872848082149E-2</c:v>
                </c:pt>
                <c:pt idx="5">
                  <c:v>3.0796587133796436E-2</c:v>
                </c:pt>
                <c:pt idx="6">
                  <c:v>3.695730141951073E-2</c:v>
                </c:pt>
                <c:pt idx="7">
                  <c:v>4.3118015705225013E-2</c:v>
                </c:pt>
                <c:pt idx="8">
                  <c:v>4.9278729990939296E-2</c:v>
                </c:pt>
                <c:pt idx="9">
                  <c:v>5.5439444276653579E-2</c:v>
                </c:pt>
                <c:pt idx="10">
                  <c:v>6.1600158562367863E-2</c:v>
                </c:pt>
                <c:pt idx="11">
                  <c:v>6.776087284808216E-2</c:v>
                </c:pt>
                <c:pt idx="12">
                  <c:v>7.3921587133796443E-2</c:v>
                </c:pt>
                <c:pt idx="13">
                  <c:v>8.0082301419510726E-2</c:v>
                </c:pt>
                <c:pt idx="14">
                  <c:v>8.6243015705224996E-2</c:v>
                </c:pt>
                <c:pt idx="15">
                  <c:v>9.2403729990939293E-2</c:v>
                </c:pt>
                <c:pt idx="16">
                  <c:v>9.8564444276653562E-2</c:v>
                </c:pt>
                <c:pt idx="17">
                  <c:v>0.10472515856236783</c:v>
                </c:pt>
                <c:pt idx="18">
                  <c:v>0.11088587284808213</c:v>
                </c:pt>
                <c:pt idx="19">
                  <c:v>0.1170465871337964</c:v>
                </c:pt>
                <c:pt idx="20">
                  <c:v>0.12320730141951067</c:v>
                </c:pt>
                <c:pt idx="21">
                  <c:v>0.12936801570522494</c:v>
                </c:pt>
                <c:pt idx="22">
                  <c:v>0.13552872999093923</c:v>
                </c:pt>
                <c:pt idx="23">
                  <c:v>0.1416894442766535</c:v>
                </c:pt>
                <c:pt idx="24">
                  <c:v>0.14785015856236777</c:v>
                </c:pt>
                <c:pt idx="25">
                  <c:v>0.15401087284808207</c:v>
                </c:pt>
                <c:pt idx="26">
                  <c:v>0.16017158713379637</c:v>
                </c:pt>
                <c:pt idx="27">
                  <c:v>0.16633230141951064</c:v>
                </c:pt>
                <c:pt idx="28">
                  <c:v>0.17249301570522493</c:v>
                </c:pt>
                <c:pt idx="29">
                  <c:v>0.17865372999093923</c:v>
                </c:pt>
                <c:pt idx="30">
                  <c:v>0.1848144442766535</c:v>
                </c:pt>
                <c:pt idx="31">
                  <c:v>0.1909751585623678</c:v>
                </c:pt>
                <c:pt idx="32">
                  <c:v>0.19713587284808209</c:v>
                </c:pt>
                <c:pt idx="33">
                  <c:v>0.20329658713379636</c:v>
                </c:pt>
                <c:pt idx="34">
                  <c:v>0.20945730141951063</c:v>
                </c:pt>
                <c:pt idx="35">
                  <c:v>0.21561801570522493</c:v>
                </c:pt>
                <c:pt idx="36">
                  <c:v>0.22177872999093923</c:v>
                </c:pt>
                <c:pt idx="37">
                  <c:v>0.2279394442766535</c:v>
                </c:pt>
                <c:pt idx="38">
                  <c:v>0.23410015856236779</c:v>
                </c:pt>
                <c:pt idx="39">
                  <c:v>0.24026087284808206</c:v>
                </c:pt>
                <c:pt idx="40">
                  <c:v>0.24642158713379636</c:v>
                </c:pt>
                <c:pt idx="41">
                  <c:v>0.25258230141951066</c:v>
                </c:pt>
                <c:pt idx="42">
                  <c:v>0.25860989882210816</c:v>
                </c:pt>
                <c:pt idx="43">
                  <c:v>0.27272727272727271</c:v>
                </c:pt>
                <c:pt idx="44">
                  <c:v>0.29939703153988867</c:v>
                </c:pt>
                <c:pt idx="45">
                  <c:v>0.32606423933209649</c:v>
                </c:pt>
                <c:pt idx="46">
                  <c:v>0.35273144712430426</c:v>
                </c:pt>
                <c:pt idx="47">
                  <c:v>0.37939865491651203</c:v>
                </c:pt>
                <c:pt idx="48">
                  <c:v>0.4060658627087198</c:v>
                </c:pt>
                <c:pt idx="49">
                  <c:v>0.43273307050092757</c:v>
                </c:pt>
                <c:pt idx="50">
                  <c:v>0.45940027829313534</c:v>
                </c:pt>
                <c:pt idx="51">
                  <c:v>0.48606748608534317</c:v>
                </c:pt>
                <c:pt idx="52">
                  <c:v>0.512734693877551</c:v>
                </c:pt>
                <c:pt idx="53">
                  <c:v>0.53940190166975865</c:v>
                </c:pt>
                <c:pt idx="54">
                  <c:v>0.56606910946196654</c:v>
                </c:pt>
                <c:pt idx="55">
                  <c:v>0.59273631725417431</c:v>
                </c:pt>
                <c:pt idx="56">
                  <c:v>0.61940352504638208</c:v>
                </c:pt>
                <c:pt idx="57">
                  <c:v>0.64607073283858985</c:v>
                </c:pt>
                <c:pt idx="58">
                  <c:v>0.67273794063079762</c:v>
                </c:pt>
                <c:pt idx="59">
                  <c:v>0.69940514842300539</c:v>
                </c:pt>
                <c:pt idx="60">
                  <c:v>0.72607235621521315</c:v>
                </c:pt>
                <c:pt idx="61">
                  <c:v>0.74579511956297651</c:v>
                </c:pt>
                <c:pt idx="62">
                  <c:v>0.76550778190063884</c:v>
                </c:pt>
                <c:pt idx="63">
                  <c:v>0.78522044423830129</c:v>
                </c:pt>
                <c:pt idx="64">
                  <c:v>0.80498412698412714</c:v>
                </c:pt>
                <c:pt idx="65">
                  <c:v>0.81096884814531878</c:v>
                </c:pt>
                <c:pt idx="66">
                  <c:v>0.81694936762583836</c:v>
                </c:pt>
                <c:pt idx="67">
                  <c:v>0.82292988710635784</c:v>
                </c:pt>
                <c:pt idx="68">
                  <c:v>0.82891040658687731</c:v>
                </c:pt>
                <c:pt idx="69">
                  <c:v>0.83489092606739679</c:v>
                </c:pt>
                <c:pt idx="70">
                  <c:v>0.84087144554791626</c:v>
                </c:pt>
                <c:pt idx="71">
                  <c:v>0.84685196502843574</c:v>
                </c:pt>
                <c:pt idx="72">
                  <c:v>0.85283248450895521</c:v>
                </c:pt>
                <c:pt idx="73">
                  <c:v>0.85881300398947469</c:v>
                </c:pt>
                <c:pt idx="74">
                  <c:v>0.86479352346999416</c:v>
                </c:pt>
                <c:pt idx="75">
                  <c:v>0.87077404295051364</c:v>
                </c:pt>
                <c:pt idx="76">
                  <c:v>0.87675456243103311</c:v>
                </c:pt>
                <c:pt idx="77">
                  <c:v>0.88273508191155259</c:v>
                </c:pt>
                <c:pt idx="78">
                  <c:v>0.88871560139207206</c:v>
                </c:pt>
                <c:pt idx="79">
                  <c:v>0.89469612087259154</c:v>
                </c:pt>
                <c:pt idx="80">
                  <c:v>0.90067664035311101</c:v>
                </c:pt>
                <c:pt idx="81">
                  <c:v>0.90665715983363049</c:v>
                </c:pt>
                <c:pt idx="82">
                  <c:v>0.91263767931414996</c:v>
                </c:pt>
                <c:pt idx="83">
                  <c:v>0.91861819879466944</c:v>
                </c:pt>
                <c:pt idx="84">
                  <c:v>0.92459871827518891</c:v>
                </c:pt>
                <c:pt idx="85">
                  <c:v>0.9305792377557085</c:v>
                </c:pt>
                <c:pt idx="86">
                  <c:v>0.93655975723622786</c:v>
                </c:pt>
                <c:pt idx="87">
                  <c:v>0.94254027671674745</c:v>
                </c:pt>
                <c:pt idx="88">
                  <c:v>0.94852079619726681</c:v>
                </c:pt>
                <c:pt idx="89">
                  <c:v>0.9545013156777864</c:v>
                </c:pt>
                <c:pt idx="90">
                  <c:v>0.96048183515830576</c:v>
                </c:pt>
                <c:pt idx="91">
                  <c:v>0.96646235463882535</c:v>
                </c:pt>
                <c:pt idx="92">
                  <c:v>0.97244287411934471</c:v>
                </c:pt>
                <c:pt idx="93">
                  <c:v>0.97842339359986419</c:v>
                </c:pt>
                <c:pt idx="94">
                  <c:v>0.98440391308038366</c:v>
                </c:pt>
                <c:pt idx="95">
                  <c:v>0.99038443256090314</c:v>
                </c:pt>
                <c:pt idx="96">
                  <c:v>0.99671848739495861</c:v>
                </c:pt>
                <c:pt idx="97">
                  <c:v>0.99828991596638716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4-43DA-B687-F8E97F3FD4E0}"/>
            </c:ext>
          </c:extLst>
        </c:ser>
        <c:ser>
          <c:idx val="2"/>
          <c:order val="2"/>
          <c:tx>
            <c:v>Graywolf Mean</c:v>
          </c:tx>
          <c:marker>
            <c:symbol val="none"/>
          </c:marker>
          <c:val>
            <c:numRef>
              <c:f>'Spawn Timing Summary Dungeness'!$O$11:$O$68</c:f>
              <c:numCache>
                <c:formatCode>0%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1.1363636363636364E-2</c:v>
                </c:pt>
                <c:pt idx="10">
                  <c:v>2.2738636363636364E-2</c:v>
                </c:pt>
                <c:pt idx="11">
                  <c:v>3.411363636363636E-2</c:v>
                </c:pt>
                <c:pt idx="12">
                  <c:v>4.5488636363636356E-2</c:v>
                </c:pt>
                <c:pt idx="13">
                  <c:v>5.6863636363636352E-2</c:v>
                </c:pt>
                <c:pt idx="14">
                  <c:v>6.8238636363636349E-2</c:v>
                </c:pt>
                <c:pt idx="15">
                  <c:v>7.9613636363636345E-2</c:v>
                </c:pt>
                <c:pt idx="16">
                  <c:v>9.0988636363636341E-2</c:v>
                </c:pt>
                <c:pt idx="17">
                  <c:v>0.10236363636363634</c:v>
                </c:pt>
                <c:pt idx="18">
                  <c:v>0.11373863636363633</c:v>
                </c:pt>
                <c:pt idx="19">
                  <c:v>0.12511363636363634</c:v>
                </c:pt>
                <c:pt idx="20">
                  <c:v>0.13648863636363634</c:v>
                </c:pt>
                <c:pt idx="21">
                  <c:v>0.14786363636363634</c:v>
                </c:pt>
                <c:pt idx="22">
                  <c:v>0.15923863636363633</c:v>
                </c:pt>
                <c:pt idx="23">
                  <c:v>0.17061363636363633</c:v>
                </c:pt>
                <c:pt idx="24">
                  <c:v>0.18198863636363632</c:v>
                </c:pt>
                <c:pt idx="25">
                  <c:v>0.19336363636363632</c:v>
                </c:pt>
                <c:pt idx="26">
                  <c:v>0.20473863636363632</c:v>
                </c:pt>
                <c:pt idx="27">
                  <c:v>0.21611363636363631</c:v>
                </c:pt>
                <c:pt idx="28">
                  <c:v>0.22748863636363631</c:v>
                </c:pt>
                <c:pt idx="29">
                  <c:v>0.23886363636363631</c:v>
                </c:pt>
                <c:pt idx="30">
                  <c:v>0.2502386363636363</c:v>
                </c:pt>
                <c:pt idx="31">
                  <c:v>0.26161363636363633</c:v>
                </c:pt>
                <c:pt idx="32">
                  <c:v>0.27298863636363635</c:v>
                </c:pt>
                <c:pt idx="33">
                  <c:v>0.28436363636363637</c:v>
                </c:pt>
                <c:pt idx="34">
                  <c:v>0.2957386363636364</c:v>
                </c:pt>
                <c:pt idx="35">
                  <c:v>0.30711363636363642</c:v>
                </c:pt>
                <c:pt idx="36">
                  <c:v>0.31848863636363645</c:v>
                </c:pt>
                <c:pt idx="37">
                  <c:v>0.32986363636363647</c:v>
                </c:pt>
                <c:pt idx="38">
                  <c:v>0.34123863636363649</c:v>
                </c:pt>
                <c:pt idx="39">
                  <c:v>0.35261363636363652</c:v>
                </c:pt>
                <c:pt idx="40">
                  <c:v>0.36398863636363654</c:v>
                </c:pt>
                <c:pt idx="41">
                  <c:v>0.375</c:v>
                </c:pt>
                <c:pt idx="42">
                  <c:v>0.41666666666666669</c:v>
                </c:pt>
                <c:pt idx="43">
                  <c:v>0.45829166666666671</c:v>
                </c:pt>
                <c:pt idx="44">
                  <c:v>0.49991666666666673</c:v>
                </c:pt>
                <c:pt idx="45">
                  <c:v>0.5415416666666667</c:v>
                </c:pt>
                <c:pt idx="46">
                  <c:v>0.58316666666666672</c:v>
                </c:pt>
                <c:pt idx="47">
                  <c:v>0.62479166666666675</c:v>
                </c:pt>
                <c:pt idx="48">
                  <c:v>0.66641666666666677</c:v>
                </c:pt>
                <c:pt idx="49">
                  <c:v>0.70804166666666679</c:v>
                </c:pt>
                <c:pt idx="50">
                  <c:v>0.74966666666666681</c:v>
                </c:pt>
                <c:pt idx="51">
                  <c:v>0.79129166666666684</c:v>
                </c:pt>
                <c:pt idx="52">
                  <c:v>0.83291666666666686</c:v>
                </c:pt>
                <c:pt idx="53">
                  <c:v>0.87454166666666688</c:v>
                </c:pt>
                <c:pt idx="54">
                  <c:v>0.91616666666666691</c:v>
                </c:pt>
                <c:pt idx="55">
                  <c:v>0.95779166666666693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4-43DA-B687-F8E97F3FD4E0}"/>
            </c:ext>
          </c:extLst>
        </c:ser>
        <c:ser>
          <c:idx val="3"/>
          <c:order val="3"/>
          <c:tx>
            <c:v>Upper/Lower Mean</c:v>
          </c:tx>
          <c:marker>
            <c:symbol val="none"/>
          </c:marker>
          <c:val>
            <c:numRef>
              <c:f>'Spawn Timing Summary Dungeness'!$P$11:$P$118</c:f>
              <c:numCache>
                <c:formatCode>0%</c:formatCode>
                <c:ptCount val="108"/>
                <c:pt idx="0">
                  <c:v>7.9041542175182725E-3</c:v>
                </c:pt>
                <c:pt idx="1">
                  <c:v>1.3801255568458978E-2</c:v>
                </c:pt>
                <c:pt idx="2">
                  <c:v>1.9701747942828075E-2</c:v>
                </c:pt>
                <c:pt idx="3">
                  <c:v>2.5602240317197184E-2</c:v>
                </c:pt>
                <c:pt idx="4">
                  <c:v>3.1502732691566282E-2</c:v>
                </c:pt>
                <c:pt idx="5">
                  <c:v>3.7403225065935387E-2</c:v>
                </c:pt>
                <c:pt idx="6">
                  <c:v>4.3303717440304486E-2</c:v>
                </c:pt>
                <c:pt idx="7">
                  <c:v>4.9046912636543087E-2</c:v>
                </c:pt>
                <c:pt idx="8">
                  <c:v>5.5347510229767395E-2</c:v>
                </c:pt>
                <c:pt idx="9">
                  <c:v>6.1648002604136498E-2</c:v>
                </c:pt>
                <c:pt idx="10">
                  <c:v>6.7948494978505594E-2</c:v>
                </c:pt>
                <c:pt idx="11">
                  <c:v>7.4248987352874704E-2</c:v>
                </c:pt>
                <c:pt idx="12">
                  <c:v>8.05429957606216E-2</c:v>
                </c:pt>
                <c:pt idx="13">
                  <c:v>8.6568034620251463E-2</c:v>
                </c:pt>
                <c:pt idx="14">
                  <c:v>9.2592506586457304E-2</c:v>
                </c:pt>
                <c:pt idx="15">
                  <c:v>9.8616978552663145E-2</c:v>
                </c:pt>
                <c:pt idx="16">
                  <c:v>0.10464145051886897</c:v>
                </c:pt>
                <c:pt idx="17">
                  <c:v>0.1106659224850748</c:v>
                </c:pt>
                <c:pt idx="18">
                  <c:v>0.11669039445128065</c:v>
                </c:pt>
                <c:pt idx="19">
                  <c:v>0.12271486641748648</c:v>
                </c:pt>
                <c:pt idx="20">
                  <c:v>0.12873933838369231</c:v>
                </c:pt>
                <c:pt idx="21">
                  <c:v>0.13476381034989815</c:v>
                </c:pt>
                <c:pt idx="22">
                  <c:v>0.14078828231610399</c:v>
                </c:pt>
                <c:pt idx="23">
                  <c:v>0.1468127542823098</c:v>
                </c:pt>
                <c:pt idx="24">
                  <c:v>0.15283722624851565</c:v>
                </c:pt>
                <c:pt idx="25">
                  <c:v>0.15886169821472149</c:v>
                </c:pt>
                <c:pt idx="26">
                  <c:v>0.1648861701809273</c:v>
                </c:pt>
                <c:pt idx="27">
                  <c:v>0.17091064214713317</c:v>
                </c:pt>
                <c:pt idx="28">
                  <c:v>0.17693511411333898</c:v>
                </c:pt>
                <c:pt idx="29">
                  <c:v>0.18295958607954485</c:v>
                </c:pt>
                <c:pt idx="30">
                  <c:v>0.18898405804575066</c:v>
                </c:pt>
                <c:pt idx="31">
                  <c:v>0.1950085300119565</c:v>
                </c:pt>
                <c:pt idx="32">
                  <c:v>0.20103300197816235</c:v>
                </c:pt>
                <c:pt idx="33">
                  <c:v>0.2080426518886859</c:v>
                </c:pt>
                <c:pt idx="34">
                  <c:v>0.21623208801259783</c:v>
                </c:pt>
                <c:pt idx="35">
                  <c:v>0.22442152413650973</c:v>
                </c:pt>
                <c:pt idx="36">
                  <c:v>0.23262399880917459</c:v>
                </c:pt>
                <c:pt idx="37">
                  <c:v>0.24147537748788619</c:v>
                </c:pt>
                <c:pt idx="38">
                  <c:v>0.25032637823764847</c:v>
                </c:pt>
                <c:pt idx="39">
                  <c:v>0.25917737898741072</c:v>
                </c:pt>
                <c:pt idx="40">
                  <c:v>0.26803174674054003</c:v>
                </c:pt>
                <c:pt idx="41">
                  <c:v>0.27800080304585784</c:v>
                </c:pt>
                <c:pt idx="42">
                  <c:v>0.28792548705680338</c:v>
                </c:pt>
                <c:pt idx="43">
                  <c:v>0.30054676323527135</c:v>
                </c:pt>
                <c:pt idx="44">
                  <c:v>0.31735216771622304</c:v>
                </c:pt>
                <c:pt idx="45">
                  <c:v>0.33415672185703871</c:v>
                </c:pt>
                <c:pt idx="46">
                  <c:v>0.35096127599785443</c:v>
                </c:pt>
                <c:pt idx="47">
                  <c:v>0.36776583013866998</c:v>
                </c:pt>
                <c:pt idx="48">
                  <c:v>0.3845703842794857</c:v>
                </c:pt>
                <c:pt idx="49">
                  <c:v>0.40137493842030136</c:v>
                </c:pt>
                <c:pt idx="50">
                  <c:v>0.41817949256111708</c:v>
                </c:pt>
                <c:pt idx="51">
                  <c:v>0.43498404670193275</c:v>
                </c:pt>
                <c:pt idx="52">
                  <c:v>0.45178860084274836</c:v>
                </c:pt>
                <c:pt idx="53">
                  <c:v>0.46859315498356402</c:v>
                </c:pt>
                <c:pt idx="54">
                  <c:v>0.48509621602795555</c:v>
                </c:pt>
                <c:pt idx="55">
                  <c:v>0.50575861837717906</c:v>
                </c:pt>
                <c:pt idx="56">
                  <c:v>0.52642053481775331</c:v>
                </c:pt>
                <c:pt idx="57">
                  <c:v>0.54820178605364922</c:v>
                </c:pt>
                <c:pt idx="58">
                  <c:v>0.56915376659678762</c:v>
                </c:pt>
                <c:pt idx="59">
                  <c:v>0.59010596081513966</c:v>
                </c:pt>
                <c:pt idx="60">
                  <c:v>0.61105815503349159</c:v>
                </c:pt>
                <c:pt idx="61">
                  <c:v>0.62969553443702886</c:v>
                </c:pt>
                <c:pt idx="62">
                  <c:v>0.64832954683719912</c:v>
                </c:pt>
                <c:pt idx="63">
                  <c:v>0.66696355923736927</c:v>
                </c:pt>
                <c:pt idx="64">
                  <c:v>0.68561457844026075</c:v>
                </c:pt>
                <c:pt idx="65">
                  <c:v>0.69967261044827411</c:v>
                </c:pt>
                <c:pt idx="66">
                  <c:v>0.71372924189606335</c:v>
                </c:pt>
                <c:pt idx="67">
                  <c:v>0.72778587334385259</c:v>
                </c:pt>
                <c:pt idx="68">
                  <c:v>0.74184250479164204</c:v>
                </c:pt>
                <c:pt idx="69">
                  <c:v>0.75589913623943117</c:v>
                </c:pt>
                <c:pt idx="70">
                  <c:v>0.76995576768722052</c:v>
                </c:pt>
                <c:pt idx="71">
                  <c:v>0.78401239913500975</c:v>
                </c:pt>
                <c:pt idx="72">
                  <c:v>0.79806903058279899</c:v>
                </c:pt>
                <c:pt idx="73">
                  <c:v>0.81212566203058822</c:v>
                </c:pt>
                <c:pt idx="74">
                  <c:v>0.82618229347837779</c:v>
                </c:pt>
                <c:pt idx="75">
                  <c:v>0.83586453587435861</c:v>
                </c:pt>
                <c:pt idx="76">
                  <c:v>0.84230116048381543</c:v>
                </c:pt>
                <c:pt idx="77">
                  <c:v>0.84967261318361309</c:v>
                </c:pt>
                <c:pt idx="78">
                  <c:v>0.85704454481061398</c:v>
                </c:pt>
                <c:pt idx="79">
                  <c:v>0.86441647643761466</c:v>
                </c:pt>
                <c:pt idx="80">
                  <c:v>0.87178840806461533</c:v>
                </c:pt>
                <c:pt idx="81">
                  <c:v>0.879160339691616</c:v>
                </c:pt>
                <c:pt idx="82">
                  <c:v>0.88654539085214468</c:v>
                </c:pt>
                <c:pt idx="83">
                  <c:v>0.89290015682167356</c:v>
                </c:pt>
                <c:pt idx="84">
                  <c:v>0.89884788209946809</c:v>
                </c:pt>
                <c:pt idx="85">
                  <c:v>0.90479679785345313</c:v>
                </c:pt>
                <c:pt idx="86">
                  <c:v>0.91074571360743795</c:v>
                </c:pt>
                <c:pt idx="87">
                  <c:v>0.91669462936142276</c:v>
                </c:pt>
                <c:pt idx="88">
                  <c:v>0.92264354511540769</c:v>
                </c:pt>
                <c:pt idx="89">
                  <c:v>0.92859246086939251</c:v>
                </c:pt>
                <c:pt idx="90">
                  <c:v>0.93454137662337766</c:v>
                </c:pt>
                <c:pt idx="91">
                  <c:v>0.94049029237736248</c:v>
                </c:pt>
                <c:pt idx="92">
                  <c:v>0.94643920813134741</c:v>
                </c:pt>
                <c:pt idx="93">
                  <c:v>0.95238812388533223</c:v>
                </c:pt>
                <c:pt idx="94">
                  <c:v>0.95833703963931705</c:v>
                </c:pt>
                <c:pt idx="95">
                  <c:v>0.96428595539330197</c:v>
                </c:pt>
                <c:pt idx="96">
                  <c:v>0.96994215908038139</c:v>
                </c:pt>
                <c:pt idx="97">
                  <c:v>0.96840242763115147</c:v>
                </c:pt>
                <c:pt idx="98">
                  <c:v>0.97292972655071919</c:v>
                </c:pt>
                <c:pt idx="99">
                  <c:v>0.97677299185684174</c:v>
                </c:pt>
                <c:pt idx="100">
                  <c:v>0.98061625716296419</c:v>
                </c:pt>
                <c:pt idx="101">
                  <c:v>0.98445952246908663</c:v>
                </c:pt>
                <c:pt idx="102">
                  <c:v>0.98830278777520919</c:v>
                </c:pt>
                <c:pt idx="103">
                  <c:v>0.99214799671592824</c:v>
                </c:pt>
                <c:pt idx="104">
                  <c:v>0.99337428160919583</c:v>
                </c:pt>
                <c:pt idx="105">
                  <c:v>0.99481178160919592</c:v>
                </c:pt>
                <c:pt idx="106">
                  <c:v>0.99479166666666663</c:v>
                </c:pt>
                <c:pt idx="107">
                  <c:v>0.99509803921568629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4-43DA-B687-F8E97F3FD4E0}"/>
            </c:ext>
          </c:extLst>
        </c:ser>
        <c:ser>
          <c:idx val="4"/>
          <c:order val="4"/>
          <c:tx>
            <c:v>Upper/Graywolf Mean</c:v>
          </c:tx>
          <c:marker>
            <c:symbol val="none"/>
          </c:marker>
          <c:val>
            <c:numRef>
              <c:f>'Spawn Timing Summary Dungeness'!$Q$11:$Q$121</c:f>
              <c:numCache>
                <c:formatCode>0%</c:formatCode>
                <c:ptCount val="111"/>
                <c:pt idx="0">
                  <c:v>0</c:v>
                </c:pt>
                <c:pt idx="1">
                  <c:v>5.7948253297090508E-3</c:v>
                </c:pt>
                <c:pt idx="2">
                  <c:v>1.4925777710661434E-2</c:v>
                </c:pt>
                <c:pt idx="3">
                  <c:v>2.0723396758280478E-2</c:v>
                </c:pt>
                <c:pt idx="4">
                  <c:v>2.652101580589953E-2</c:v>
                </c:pt>
                <c:pt idx="5">
                  <c:v>3.2318634853518574E-2</c:v>
                </c:pt>
                <c:pt idx="6">
                  <c:v>3.8116253901137619E-2</c:v>
                </c:pt>
                <c:pt idx="7">
                  <c:v>4.391387294875667E-2</c:v>
                </c:pt>
                <c:pt idx="8">
                  <c:v>4.9711491996375715E-2</c:v>
                </c:pt>
                <c:pt idx="9">
                  <c:v>5.9397999932883652E-2</c:v>
                </c:pt>
                <c:pt idx="10">
                  <c:v>6.9083952313836031E-2</c:v>
                </c:pt>
                <c:pt idx="11">
                  <c:v>7.8769904694788423E-2</c:v>
                </c:pt>
                <c:pt idx="12">
                  <c:v>8.8455857075740801E-2</c:v>
                </c:pt>
                <c:pt idx="13">
                  <c:v>9.814180945669318E-2</c:v>
                </c:pt>
                <c:pt idx="14">
                  <c:v>0.10782776183764557</c:v>
                </c:pt>
                <c:pt idx="15">
                  <c:v>0.11751371421859795</c:v>
                </c:pt>
                <c:pt idx="16">
                  <c:v>0.12719966659955034</c:v>
                </c:pt>
                <c:pt idx="17">
                  <c:v>0.13688561898050269</c:v>
                </c:pt>
                <c:pt idx="18">
                  <c:v>0.1465715713614551</c:v>
                </c:pt>
                <c:pt idx="19">
                  <c:v>0.15625752374240745</c:v>
                </c:pt>
                <c:pt idx="20">
                  <c:v>0.16594347612335986</c:v>
                </c:pt>
                <c:pt idx="21">
                  <c:v>0.17562942850431221</c:v>
                </c:pt>
                <c:pt idx="22">
                  <c:v>0.18531538088526461</c:v>
                </c:pt>
                <c:pt idx="23">
                  <c:v>0.19500133326621699</c:v>
                </c:pt>
                <c:pt idx="24">
                  <c:v>0.20468728564716937</c:v>
                </c:pt>
                <c:pt idx="25">
                  <c:v>0.21437323802812172</c:v>
                </c:pt>
                <c:pt idx="26">
                  <c:v>0.22405919040907413</c:v>
                </c:pt>
                <c:pt idx="27">
                  <c:v>0.23374514279002651</c:v>
                </c:pt>
                <c:pt idx="28">
                  <c:v>0.24343109517097891</c:v>
                </c:pt>
                <c:pt idx="29">
                  <c:v>0.25311704755193126</c:v>
                </c:pt>
                <c:pt idx="30">
                  <c:v>0.2628029999328837</c:v>
                </c:pt>
                <c:pt idx="31">
                  <c:v>0.27248895231383602</c:v>
                </c:pt>
                <c:pt idx="32">
                  <c:v>0.28217490469478845</c:v>
                </c:pt>
                <c:pt idx="33">
                  <c:v>0.29186085707574083</c:v>
                </c:pt>
                <c:pt idx="34">
                  <c:v>0.30154680945669321</c:v>
                </c:pt>
                <c:pt idx="35">
                  <c:v>0.31123276183764559</c:v>
                </c:pt>
                <c:pt idx="36">
                  <c:v>0.32091871421859802</c:v>
                </c:pt>
                <c:pt idx="37">
                  <c:v>0.3306046665995504</c:v>
                </c:pt>
                <c:pt idx="38">
                  <c:v>0.34029061898050272</c:v>
                </c:pt>
                <c:pt idx="39">
                  <c:v>0.34997657136145516</c:v>
                </c:pt>
                <c:pt idx="40">
                  <c:v>0.35632919040907413</c:v>
                </c:pt>
                <c:pt idx="41">
                  <c:v>0.36686625390113758</c:v>
                </c:pt>
                <c:pt idx="42">
                  <c:v>0.38799951508439889</c:v>
                </c:pt>
                <c:pt idx="43">
                  <c:v>0.41236479797979797</c:v>
                </c:pt>
                <c:pt idx="44">
                  <c:v>0.44175103483817768</c:v>
                </c:pt>
                <c:pt idx="45">
                  <c:v>0.4711362512883942</c:v>
                </c:pt>
                <c:pt idx="46">
                  <c:v>0.50052146773861061</c:v>
                </c:pt>
                <c:pt idx="47">
                  <c:v>0.52990668418882714</c:v>
                </c:pt>
                <c:pt idx="48">
                  <c:v>0.55929190063904344</c:v>
                </c:pt>
                <c:pt idx="49">
                  <c:v>0.58867711708925996</c:v>
                </c:pt>
                <c:pt idx="50">
                  <c:v>0.61806233353947637</c:v>
                </c:pt>
                <c:pt idx="51">
                  <c:v>0.64744754998969278</c:v>
                </c:pt>
                <c:pt idx="52">
                  <c:v>0.67683276643990919</c:v>
                </c:pt>
                <c:pt idx="53">
                  <c:v>0.70621798289012572</c:v>
                </c:pt>
                <c:pt idx="54">
                  <c:v>0.73560319934034224</c:v>
                </c:pt>
                <c:pt idx="55">
                  <c:v>0.76498841579055876</c:v>
                </c:pt>
                <c:pt idx="56">
                  <c:v>0.79442807668521953</c:v>
                </c:pt>
                <c:pt idx="57">
                  <c:v>0.80596452501949378</c:v>
                </c:pt>
                <c:pt idx="58">
                  <c:v>0.81749807480304371</c:v>
                </c:pt>
                <c:pt idx="59">
                  <c:v>0.82903162458659341</c:v>
                </c:pt>
                <c:pt idx="60">
                  <c:v>0.84056517437014322</c:v>
                </c:pt>
                <c:pt idx="61">
                  <c:v>0.84932094637591526</c:v>
                </c:pt>
                <c:pt idx="62">
                  <c:v>0.85807267797764675</c:v>
                </c:pt>
                <c:pt idx="63">
                  <c:v>0.86682440957937845</c:v>
                </c:pt>
                <c:pt idx="64">
                  <c:v>0.87559654934437547</c:v>
                </c:pt>
                <c:pt idx="65">
                  <c:v>0.87885710447551868</c:v>
                </c:pt>
                <c:pt idx="66">
                  <c:v>0.8821159789343932</c:v>
                </c:pt>
                <c:pt idx="67">
                  <c:v>0.88537485339326771</c:v>
                </c:pt>
                <c:pt idx="68">
                  <c:v>0.88863372785214223</c:v>
                </c:pt>
                <c:pt idx="69">
                  <c:v>0.89189260231101652</c:v>
                </c:pt>
                <c:pt idx="70">
                  <c:v>0.89515147676989104</c:v>
                </c:pt>
                <c:pt idx="71">
                  <c:v>0.89841035122876556</c:v>
                </c:pt>
                <c:pt idx="72">
                  <c:v>0.90166922568763996</c:v>
                </c:pt>
                <c:pt idx="73">
                  <c:v>0.90492810014651437</c:v>
                </c:pt>
                <c:pt idx="74">
                  <c:v>0.90818697460538877</c:v>
                </c:pt>
                <c:pt idx="75">
                  <c:v>0.91144584906426329</c:v>
                </c:pt>
                <c:pt idx="76">
                  <c:v>0.91470472352313781</c:v>
                </c:pt>
                <c:pt idx="77">
                  <c:v>0.9179635979820121</c:v>
                </c:pt>
                <c:pt idx="78">
                  <c:v>0.92122247244088662</c:v>
                </c:pt>
                <c:pt idx="79">
                  <c:v>0.92448134689976114</c:v>
                </c:pt>
                <c:pt idx="80">
                  <c:v>0.92774022135863565</c:v>
                </c:pt>
                <c:pt idx="81">
                  <c:v>0.93099909581750995</c:v>
                </c:pt>
                <c:pt idx="82">
                  <c:v>0.93425797027638446</c:v>
                </c:pt>
                <c:pt idx="83">
                  <c:v>0.93751684473525887</c:v>
                </c:pt>
                <c:pt idx="84">
                  <c:v>0.94077571919413339</c:v>
                </c:pt>
                <c:pt idx="85">
                  <c:v>0.9440345936530079</c:v>
                </c:pt>
                <c:pt idx="86">
                  <c:v>0.9472934681118822</c:v>
                </c:pt>
                <c:pt idx="87">
                  <c:v>0.95055234257075671</c:v>
                </c:pt>
                <c:pt idx="88">
                  <c:v>0.95381121702963123</c:v>
                </c:pt>
                <c:pt idx="89">
                  <c:v>0.95707009148850575</c:v>
                </c:pt>
                <c:pt idx="90">
                  <c:v>0.96032896594738004</c:v>
                </c:pt>
                <c:pt idx="91">
                  <c:v>0.96358784040625456</c:v>
                </c:pt>
                <c:pt idx="92">
                  <c:v>0.96684671486512896</c:v>
                </c:pt>
                <c:pt idx="93">
                  <c:v>0.97010558932400337</c:v>
                </c:pt>
                <c:pt idx="94">
                  <c:v>0.97336446378287778</c:v>
                </c:pt>
                <c:pt idx="95">
                  <c:v>0.97662333824175229</c:v>
                </c:pt>
                <c:pt idx="96">
                  <c:v>0.98002362684204114</c:v>
                </c:pt>
                <c:pt idx="97">
                  <c:v>0.98151886493727925</c:v>
                </c:pt>
                <c:pt idx="98">
                  <c:v>0.98306956521739097</c:v>
                </c:pt>
                <c:pt idx="99">
                  <c:v>0.98393623188405765</c:v>
                </c:pt>
                <c:pt idx="100">
                  <c:v>0.98480289855072434</c:v>
                </c:pt>
                <c:pt idx="101">
                  <c:v>0.98566956521739102</c:v>
                </c:pt>
                <c:pt idx="102">
                  <c:v>0.98666666666666669</c:v>
                </c:pt>
                <c:pt idx="103">
                  <c:v>0.98814814814814811</c:v>
                </c:pt>
                <c:pt idx="104">
                  <c:v>0.98962814814814803</c:v>
                </c:pt>
                <c:pt idx="105">
                  <c:v>0.99110814814814818</c:v>
                </c:pt>
                <c:pt idx="106">
                  <c:v>0.99258814814814822</c:v>
                </c:pt>
                <c:pt idx="107">
                  <c:v>0.99406814814814815</c:v>
                </c:pt>
                <c:pt idx="108">
                  <c:v>0.99554814814814807</c:v>
                </c:pt>
                <c:pt idx="109">
                  <c:v>0.99702814814814822</c:v>
                </c:pt>
                <c:pt idx="110">
                  <c:v>0.99813518518518529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4-43DA-B687-F8E97F3FD4E0}"/>
            </c:ext>
          </c:extLst>
        </c:ser>
        <c:ser>
          <c:idx val="5"/>
          <c:order val="5"/>
          <c:tx>
            <c:v>System Mean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'Spawn Timing Summary Dungeness'!$R$11:$R$121</c:f>
              <c:numCache>
                <c:formatCode>0%</c:formatCode>
                <c:ptCount val="111"/>
                <c:pt idx="0">
                  <c:v>5.2694361450121817E-3</c:v>
                </c:pt>
                <c:pt idx="1">
                  <c:v>1.105268889749117E-2</c:v>
                </c:pt>
                <c:pt idx="2">
                  <c:v>1.8690054184107609E-2</c:v>
                </c:pt>
                <c:pt idx="3">
                  <c:v>2.4475567618872193E-2</c:v>
                </c:pt>
                <c:pt idx="4">
                  <c:v>3.0261081053636778E-2</c:v>
                </c:pt>
                <c:pt idx="5">
                  <c:v>3.6046594488401369E-2</c:v>
                </c:pt>
                <c:pt idx="6">
                  <c:v>4.1832107923165954E-2</c:v>
                </c:pt>
                <c:pt idx="7">
                  <c:v>4.7512756572510209E-2</c:v>
                </c:pt>
                <c:pt idx="8">
                  <c:v>5.3565006819844933E-2</c:v>
                </c:pt>
                <c:pt idx="9">
                  <c:v>6.1777680748436675E-2</c:v>
                </c:pt>
                <c:pt idx="10">
                  <c:v>6.9990046035053127E-2</c:v>
                </c:pt>
                <c:pt idx="11">
                  <c:v>7.8202411321669565E-2</c:v>
                </c:pt>
                <c:pt idx="12">
                  <c:v>8.6410453963871203E-2</c:v>
                </c:pt>
                <c:pt idx="13">
                  <c:v>9.4439183573994806E-2</c:v>
                </c:pt>
                <c:pt idx="14">
                  <c:v>0.10246753525516908</c:v>
                </c:pt>
                <c:pt idx="15">
                  <c:v>0.11049588693634334</c:v>
                </c:pt>
                <c:pt idx="16">
                  <c:v>0.1185242386175176</c:v>
                </c:pt>
                <c:pt idx="17">
                  <c:v>0.12655259029869187</c:v>
                </c:pt>
                <c:pt idx="18">
                  <c:v>0.13458094197986614</c:v>
                </c:pt>
                <c:pt idx="19">
                  <c:v>0.14260929366104039</c:v>
                </c:pt>
                <c:pt idx="20">
                  <c:v>0.15063764534221463</c:v>
                </c:pt>
                <c:pt idx="21">
                  <c:v>0.1586659970233889</c:v>
                </c:pt>
                <c:pt idx="22">
                  <c:v>0.16669434870456318</c:v>
                </c:pt>
                <c:pt idx="23">
                  <c:v>0.17472270038573742</c:v>
                </c:pt>
                <c:pt idx="24">
                  <c:v>0.18275105206691167</c:v>
                </c:pt>
                <c:pt idx="25">
                  <c:v>0.19077940374808597</c:v>
                </c:pt>
                <c:pt idx="26">
                  <c:v>0.19880775542926019</c:v>
                </c:pt>
                <c:pt idx="27">
                  <c:v>0.20683610711043446</c:v>
                </c:pt>
                <c:pt idx="28">
                  <c:v>0.21486445879160876</c:v>
                </c:pt>
                <c:pt idx="29">
                  <c:v>0.22289281047278298</c:v>
                </c:pt>
                <c:pt idx="30">
                  <c:v>0.23092116215395725</c:v>
                </c:pt>
                <c:pt idx="31">
                  <c:v>0.23894951383513149</c:v>
                </c:pt>
                <c:pt idx="32">
                  <c:v>0.24697786551630582</c:v>
                </c:pt>
                <c:pt idx="33">
                  <c:v>0.25566300249369189</c:v>
                </c:pt>
                <c:pt idx="34">
                  <c:v>0.26513466361333687</c:v>
                </c:pt>
                <c:pt idx="35">
                  <c:v>0.27460632473298185</c:v>
                </c:pt>
                <c:pt idx="36">
                  <c:v>0.28408667821846212</c:v>
                </c:pt>
                <c:pt idx="37">
                  <c:v>0.29399963437464022</c:v>
                </c:pt>
                <c:pt idx="38">
                  <c:v>0.30391233857818545</c:v>
                </c:pt>
                <c:pt idx="39">
                  <c:v>0.31382504278173062</c:v>
                </c:pt>
                <c:pt idx="40">
                  <c:v>0.32188813980233533</c:v>
                </c:pt>
                <c:pt idx="41">
                  <c:v>0.33301905388242375</c:v>
                </c:pt>
                <c:pt idx="42">
                  <c:v>0.35003674445762201</c:v>
                </c:pt>
                <c:pt idx="43">
                  <c:v>0.36885000265067469</c:v>
                </c:pt>
                <c:pt idx="44">
                  <c:v>0.39045267971204989</c:v>
                </c:pt>
                <c:pt idx="45">
                  <c:v>0.4120547898800011</c:v>
                </c:pt>
                <c:pt idx="46">
                  <c:v>0.43365690004795232</c:v>
                </c:pt>
                <c:pt idx="47">
                  <c:v>0.45525901021590343</c:v>
                </c:pt>
                <c:pt idx="48">
                  <c:v>0.4768611203838547</c:v>
                </c:pt>
                <c:pt idx="49">
                  <c:v>0.4984632305518058</c:v>
                </c:pt>
                <c:pt idx="50">
                  <c:v>0.52006534071975707</c:v>
                </c:pt>
                <c:pt idx="51">
                  <c:v>0.54166745088770829</c:v>
                </c:pt>
                <c:pt idx="52">
                  <c:v>0.5632695610556594</c:v>
                </c:pt>
                <c:pt idx="53">
                  <c:v>0.5848716712236105</c:v>
                </c:pt>
                <c:pt idx="54">
                  <c:v>0.60627278599394574</c:v>
                </c:pt>
                <c:pt idx="55">
                  <c:v>0.63044679496750211</c:v>
                </c:pt>
                <c:pt idx="56">
                  <c:v>0.65465072691553916</c:v>
                </c:pt>
                <c:pt idx="57">
                  <c:v>0.66965465286024273</c:v>
                </c:pt>
                <c:pt idx="58">
                  <c:v>0.68410412137048315</c:v>
                </c:pt>
                <c:pt idx="59">
                  <c:v>0.69855373233086604</c:v>
                </c:pt>
                <c:pt idx="60">
                  <c:v>0.71300334329124881</c:v>
                </c:pt>
                <c:pt idx="61">
                  <c:v>0.72590974437508848</c:v>
                </c:pt>
                <c:pt idx="62">
                  <c:v>0.73881390079001674</c:v>
                </c:pt>
                <c:pt idx="63">
                  <c:v>0.751718057204945</c:v>
                </c:pt>
                <c:pt idx="64">
                  <c:v>0.7646335514883541</c:v>
                </c:pt>
                <c:pt idx="65">
                  <c:v>0.77448705430851117</c:v>
                </c:pt>
                <c:pt idx="66">
                  <c:v>0.78433962342185215</c:v>
                </c:pt>
                <c:pt idx="67">
                  <c:v>0.79419219253519313</c:v>
                </c:pt>
                <c:pt idx="68">
                  <c:v>0.80404476164853422</c:v>
                </c:pt>
                <c:pt idx="69">
                  <c:v>0.81389733076187509</c:v>
                </c:pt>
                <c:pt idx="70">
                  <c:v>0.82374989987521618</c:v>
                </c:pt>
                <c:pt idx="71">
                  <c:v>0.83360246898855717</c:v>
                </c:pt>
                <c:pt idx="72">
                  <c:v>0.84345503810189815</c:v>
                </c:pt>
                <c:pt idx="73">
                  <c:v>0.85330760721523913</c:v>
                </c:pt>
                <c:pt idx="74">
                  <c:v>0.86316017632858033</c:v>
                </c:pt>
                <c:pt idx="75">
                  <c:v>0.87009648607404899</c:v>
                </c:pt>
                <c:pt idx="76">
                  <c:v>0.87486905062850162</c:v>
                </c:pt>
                <c:pt idx="77">
                  <c:v>0.88026483390984822</c:v>
                </c:pt>
                <c:pt idx="78">
                  <c:v>0.88566093647599697</c:v>
                </c:pt>
                <c:pt idx="79">
                  <c:v>0.89105703904214573</c:v>
                </c:pt>
                <c:pt idx="80">
                  <c:v>0.89645314160829415</c:v>
                </c:pt>
                <c:pt idx="81">
                  <c:v>0.90184924417444279</c:v>
                </c:pt>
                <c:pt idx="82">
                  <c:v>0.9072540930962768</c:v>
                </c:pt>
                <c:pt idx="83">
                  <c:v>0.91197208522411088</c:v>
                </c:pt>
                <c:pt idx="84">
                  <c:v>0.91641871689078869</c:v>
                </c:pt>
                <c:pt idx="85">
                  <c:v>0.92086614220826013</c:v>
                </c:pt>
                <c:pt idx="86">
                  <c:v>0.92531356752573146</c:v>
                </c:pt>
                <c:pt idx="87">
                  <c:v>0.9297609928432029</c:v>
                </c:pt>
                <c:pt idx="88">
                  <c:v>0.93420841816067424</c:v>
                </c:pt>
                <c:pt idx="89">
                  <c:v>0.93865584347814568</c:v>
                </c:pt>
                <c:pt idx="90">
                  <c:v>0.94310326879561712</c:v>
                </c:pt>
                <c:pt idx="91">
                  <c:v>0.94755069411308868</c:v>
                </c:pt>
                <c:pt idx="92">
                  <c:v>0.9519981194305599</c:v>
                </c:pt>
                <c:pt idx="93">
                  <c:v>0.95644554474803145</c:v>
                </c:pt>
                <c:pt idx="94">
                  <c:v>0.96089297006550267</c:v>
                </c:pt>
                <c:pt idx="95">
                  <c:v>0.96534039538297423</c:v>
                </c:pt>
                <c:pt idx="96">
                  <c:v>0.96959267932250859</c:v>
                </c:pt>
                <c:pt idx="97">
                  <c:v>0.96912832886367239</c:v>
                </c:pt>
                <c:pt idx="98">
                  <c:v>0.97249955735506888</c:v>
                </c:pt>
                <c:pt idx="99">
                  <c:v>0.9754432648380621</c:v>
                </c:pt>
                <c:pt idx="100">
                  <c:v>0.97838697232105531</c:v>
                </c:pt>
                <c:pt idx="101">
                  <c:v>0.98133067980404853</c:v>
                </c:pt>
                <c:pt idx="102">
                  <c:v>0.98435590902617243</c:v>
                </c:pt>
                <c:pt idx="103">
                  <c:v>0.98768509054004772</c:v>
                </c:pt>
                <c:pt idx="104">
                  <c:v>0.98880540959678898</c:v>
                </c:pt>
                <c:pt idx="105">
                  <c:v>0.99068398102536059</c:v>
                </c:pt>
                <c:pt idx="106">
                  <c:v>0.99172962962962963</c:v>
                </c:pt>
                <c:pt idx="107">
                  <c:v>0.9929618425147837</c:v>
                </c:pt>
                <c:pt idx="108">
                  <c:v>0.99419398537192649</c:v>
                </c:pt>
                <c:pt idx="109">
                  <c:v>0.9954261282290694</c:v>
                </c:pt>
                <c:pt idx="110">
                  <c:v>0.99610131626724752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E4-43DA-B687-F8E97F3FD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55336"/>
        <c:axId val="186855728"/>
      </c:lineChart>
      <c:catAx>
        <c:axId val="18685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Julian</a:t>
                </a:r>
                <a:r>
                  <a:rPr lang="en-US" baseline="0"/>
                  <a:t> Date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855728"/>
        <c:crosses val="autoZero"/>
        <c:auto val="1"/>
        <c:lblAlgn val="ctr"/>
        <c:lblOffset val="100"/>
        <c:noMultiLvlLbl val="0"/>
      </c:catAx>
      <c:valAx>
        <c:axId val="186855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Timing Complete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2033364809568776E-2"/>
              <c:y val="0.29036484183552885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186855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557218591302145"/>
          <c:y val="0.32859797738552821"/>
          <c:w val="0.2029515786447374"/>
          <c:h val="0.34280404522894353"/>
        </c:manualLayout>
      </c:layout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2</xdr:row>
      <xdr:rowOff>3810</xdr:rowOff>
    </xdr:from>
    <xdr:to>
      <xdr:col>13</xdr:col>
      <xdr:colOff>472440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502920</xdr:colOff>
      <xdr:row>2</xdr:row>
      <xdr:rowOff>11430</xdr:rowOff>
    </xdr:from>
    <xdr:to>
      <xdr:col>28</xdr:col>
      <xdr:colOff>38100</xdr:colOff>
      <xdr:row>24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0.11825</cdr:x>
      <cdr:y>0.03277</cdr:y>
    </cdr:from>
    <cdr:to>
      <cdr:x>0.68063</cdr:x>
      <cdr:y>0.10427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67740" y="125730"/>
          <a:ext cx="460248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0.29888</cdr:x>
      <cdr:y>0.00894</cdr:y>
    </cdr:from>
    <cdr:to>
      <cdr:x>0.72439</cdr:x>
      <cdr:y>0.06455</cdr:y>
    </cdr:to>
    <cdr:sp macro="" textlink="">
      <cdr:nvSpPr>
        <cdr:cNvPr id="4" name="TextBox 3"/>
        <cdr:cNvSpPr txBox="1"/>
      </cdr:nvSpPr>
      <cdr:spPr>
        <a:xfrm xmlns:a="http://schemas.openxmlformats.org/drawingml/2006/main" flipV="1">
          <a:off x="2446020" y="34290"/>
          <a:ext cx="348234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>
  <person displayName="Chris Burns" id="{9FC98E8A-8F34-4637-AF3C-D60583A400BB}" userId="S::cburns@jamestowntribe.org::0ffdb1c5-e04b-46f6-9cfe-b1f9dc1f465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4" dT="2022-10-27T20:47:41.84" personId="{9FC98E8A-8F34-4637-AF3C-D60583A400BB}" id="{57459AE9-066E-4704-B851-3970D8AF4A80}">
    <text xml:space="preserve">This escapement estimate does not include spawning that occurs in Matriotti Creek. While Spawning likely occurs in Matriotti Creek redds surveys are not performed due to logistical difficulties.  </text>
  </threadedComment>
  <threadedComment ref="G104" dT="2022-10-27T21:13:09.59" personId="{9FC98E8A-8F34-4637-AF3C-D60583A400BB}" id="{72273427-E2D1-4F5A-BB45-9138B74E4FD2}" parentId="{57459AE9-066E-4704-B851-3970D8AF4A80}">
    <text xml:space="preserve">Expansions are based on spawn timing for 2015 and redds/Mi for similar habitat.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7"/>
  <sheetViews>
    <sheetView tabSelected="1" zoomScale="70" zoomScaleNormal="70" workbookViewId="0">
      <pane ySplit="4" topLeftCell="A5" activePane="bottomLeft" state="frozen"/>
      <selection pane="bottomLeft" activeCell="P73" sqref="P73"/>
    </sheetView>
  </sheetViews>
  <sheetFormatPr defaultRowHeight="15" x14ac:dyDescent="0.25"/>
  <cols>
    <col min="2" max="2" width="14.42578125" customWidth="1"/>
    <col min="3" max="3" width="26.7109375" customWidth="1"/>
    <col min="4" max="4" width="21.140625" customWidth="1"/>
    <col min="5" max="5" width="17.140625" customWidth="1"/>
    <col min="6" max="6" width="13.28515625" customWidth="1"/>
    <col min="7" max="7" width="12.7109375" customWidth="1"/>
    <col min="8" max="8" width="13.140625" customWidth="1"/>
    <col min="9" max="9" width="17.28515625" customWidth="1"/>
    <col min="10" max="10" width="11.5703125" customWidth="1"/>
    <col min="11" max="11" width="17.140625" customWidth="1"/>
    <col min="12" max="12" width="17" customWidth="1"/>
    <col min="13" max="13" width="20.7109375" customWidth="1"/>
    <col min="14" max="14" width="11.7109375" customWidth="1"/>
    <col min="15" max="15" width="12.85546875" customWidth="1"/>
    <col min="16" max="16" width="16.85546875" customWidth="1"/>
    <col min="17" max="17" width="14.7109375" customWidth="1"/>
    <col min="18" max="18" width="17.28515625" customWidth="1"/>
    <col min="19" max="19" width="19.85546875" customWidth="1"/>
    <col min="20" max="20" width="16.28515625" customWidth="1"/>
    <col min="21" max="21" width="13.28515625" customWidth="1"/>
    <col min="22" max="22" width="10.5703125" customWidth="1"/>
    <col min="23" max="23" width="99.85546875" customWidth="1"/>
    <col min="25" max="25" width="11.7109375" customWidth="1"/>
    <col min="26" max="26" width="23.28515625" customWidth="1"/>
    <col min="27" max="27" width="14.28515625" customWidth="1"/>
    <col min="29" max="29" width="12.85546875" customWidth="1"/>
    <col min="30" max="30" width="23.7109375" customWidth="1"/>
    <col min="31" max="31" width="13.85546875" customWidth="1"/>
  </cols>
  <sheetData>
    <row r="1" spans="1:32" ht="26.25" x14ac:dyDescent="0.4">
      <c r="A1" s="228" t="s">
        <v>106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</row>
    <row r="2" spans="1:32" ht="18.75" x14ac:dyDescent="0.3">
      <c r="A2" s="229" t="s">
        <v>0</v>
      </c>
      <c r="B2" s="229"/>
      <c r="C2" s="59"/>
      <c r="D2" s="59"/>
      <c r="E2" s="59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</row>
    <row r="3" spans="1:32" ht="18.75" x14ac:dyDescent="0.3">
      <c r="A3" s="229" t="s">
        <v>1</v>
      </c>
      <c r="B3" s="23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Y3" s="21"/>
      <c r="Z3" s="54"/>
      <c r="AA3" s="54"/>
      <c r="AC3" s="54"/>
      <c r="AD3" s="54"/>
      <c r="AE3" s="54"/>
      <c r="AF3" s="54"/>
    </row>
    <row r="4" spans="1:32" ht="18.75" x14ac:dyDescent="0.3">
      <c r="A4" s="84" t="s">
        <v>2</v>
      </c>
      <c r="B4" s="84" t="s">
        <v>3</v>
      </c>
      <c r="C4" s="84" t="s">
        <v>20</v>
      </c>
      <c r="D4" s="84" t="s">
        <v>29</v>
      </c>
      <c r="E4" s="84" t="s">
        <v>28</v>
      </c>
      <c r="F4" s="84" t="s">
        <v>4</v>
      </c>
      <c r="G4" s="84" t="s">
        <v>5</v>
      </c>
      <c r="H4" s="84" t="s">
        <v>6</v>
      </c>
      <c r="I4" s="84" t="s">
        <v>7</v>
      </c>
      <c r="J4" s="84" t="s">
        <v>8</v>
      </c>
      <c r="K4" s="84" t="s">
        <v>9</v>
      </c>
      <c r="L4" s="84" t="s">
        <v>10</v>
      </c>
      <c r="M4" s="84" t="s">
        <v>11</v>
      </c>
      <c r="N4" s="84" t="s">
        <v>13</v>
      </c>
      <c r="O4" s="84" t="s">
        <v>12</v>
      </c>
      <c r="P4" s="84" t="s">
        <v>14</v>
      </c>
      <c r="Q4" s="84" t="s">
        <v>15</v>
      </c>
      <c r="R4" s="84" t="s">
        <v>16</v>
      </c>
      <c r="S4" s="84" t="s">
        <v>17</v>
      </c>
      <c r="T4" s="84" t="s">
        <v>18</v>
      </c>
      <c r="U4" s="84" t="s">
        <v>31</v>
      </c>
      <c r="V4" s="84" t="s">
        <v>30</v>
      </c>
      <c r="W4" s="59" t="s">
        <v>19</v>
      </c>
      <c r="Y4" s="21"/>
      <c r="Z4" s="14"/>
      <c r="AA4" s="14"/>
      <c r="AC4" s="21"/>
      <c r="AD4" s="21"/>
      <c r="AE4" s="21"/>
      <c r="AF4" s="21"/>
    </row>
    <row r="5" spans="1:32" s="2" customFormat="1" ht="18.75" x14ac:dyDescent="0.3">
      <c r="A5" s="61">
        <v>18</v>
      </c>
      <c r="B5" s="61">
        <v>1.8E-3</v>
      </c>
      <c r="C5" s="61" t="s">
        <v>21</v>
      </c>
      <c r="D5" s="61"/>
      <c r="E5" s="61">
        <v>9</v>
      </c>
      <c r="F5" s="62">
        <v>44614</v>
      </c>
      <c r="G5" s="61">
        <v>0.5</v>
      </c>
      <c r="H5" s="61">
        <v>3.3</v>
      </c>
      <c r="I5" s="61">
        <f>H5-G5</f>
        <v>2.8</v>
      </c>
      <c r="J5" s="61" t="s">
        <v>68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  <c r="P5" s="61">
        <v>0</v>
      </c>
      <c r="Q5" s="63">
        <v>0</v>
      </c>
      <c r="R5" s="61">
        <v>2</v>
      </c>
      <c r="S5" s="61" t="s">
        <v>107</v>
      </c>
      <c r="T5" s="61" t="s">
        <v>108</v>
      </c>
      <c r="U5" s="61"/>
      <c r="V5" s="61"/>
      <c r="W5" s="64"/>
      <c r="Y5" s="15"/>
      <c r="Z5" s="26"/>
      <c r="AA5" s="1"/>
      <c r="AC5" s="15"/>
      <c r="AD5" s="33"/>
    </row>
    <row r="6" spans="1:32" s="2" customFormat="1" ht="18.75" x14ac:dyDescent="0.3">
      <c r="A6" s="61">
        <v>18</v>
      </c>
      <c r="B6" s="61">
        <v>1.8E-3</v>
      </c>
      <c r="C6" s="61" t="s">
        <v>21</v>
      </c>
      <c r="D6" s="61"/>
      <c r="E6" s="61">
        <v>11</v>
      </c>
      <c r="F6" s="62">
        <v>44629</v>
      </c>
      <c r="G6" s="61">
        <v>0.5</v>
      </c>
      <c r="H6" s="61">
        <v>3.3</v>
      </c>
      <c r="I6" s="61">
        <f>H6-G6</f>
        <v>2.8</v>
      </c>
      <c r="J6" s="61" t="s">
        <v>68</v>
      </c>
      <c r="K6" s="61">
        <v>5</v>
      </c>
      <c r="L6" s="61">
        <v>0</v>
      </c>
      <c r="M6" s="61">
        <v>5</v>
      </c>
      <c r="N6" s="61">
        <v>0</v>
      </c>
      <c r="O6" s="61">
        <v>0</v>
      </c>
      <c r="P6" s="61">
        <v>0</v>
      </c>
      <c r="Q6" s="63">
        <v>0</v>
      </c>
      <c r="R6" s="61">
        <v>2</v>
      </c>
      <c r="S6" s="61" t="s">
        <v>107</v>
      </c>
      <c r="T6" s="61" t="s">
        <v>109</v>
      </c>
      <c r="U6" s="61"/>
      <c r="V6" s="61">
        <v>305</v>
      </c>
      <c r="W6" s="61"/>
      <c r="Y6" s="15"/>
      <c r="Z6" s="26"/>
      <c r="AA6" s="1"/>
      <c r="AC6" s="15"/>
      <c r="AD6" s="33"/>
    </row>
    <row r="7" spans="1:32" ht="18.75" x14ac:dyDescent="0.3">
      <c r="A7" s="61">
        <v>18</v>
      </c>
      <c r="B7" s="61">
        <v>1.8E-3</v>
      </c>
      <c r="C7" s="61" t="s">
        <v>21</v>
      </c>
      <c r="D7" s="61"/>
      <c r="E7" s="61">
        <v>17</v>
      </c>
      <c r="F7" s="65">
        <v>44670</v>
      </c>
      <c r="G7" s="61">
        <v>0.5</v>
      </c>
      <c r="H7" s="61">
        <v>3.3</v>
      </c>
      <c r="I7" s="61">
        <f t="shared" ref="I7:I8" si="0">H7-G7</f>
        <v>2.8</v>
      </c>
      <c r="J7" s="61" t="s">
        <v>68</v>
      </c>
      <c r="K7" s="61">
        <v>0</v>
      </c>
      <c r="L7" s="61">
        <v>0</v>
      </c>
      <c r="M7" s="61">
        <v>0</v>
      </c>
      <c r="N7" s="61">
        <v>6</v>
      </c>
      <c r="O7" s="61">
        <v>6</v>
      </c>
      <c r="P7" s="61">
        <v>6</v>
      </c>
      <c r="Q7" s="63">
        <f>P7/I7</f>
        <v>2.1428571428571428</v>
      </c>
      <c r="R7" s="61">
        <v>2</v>
      </c>
      <c r="S7" s="61" t="s">
        <v>107</v>
      </c>
      <c r="T7" s="61" t="s">
        <v>110</v>
      </c>
      <c r="U7" s="61"/>
      <c r="V7" s="61"/>
      <c r="W7" s="59"/>
      <c r="Y7" s="15"/>
      <c r="Z7" s="26"/>
      <c r="AA7" s="1"/>
      <c r="AC7" s="15"/>
      <c r="AD7" s="27"/>
    </row>
    <row r="8" spans="1:32" ht="18.75" x14ac:dyDescent="0.3">
      <c r="A8" s="61">
        <v>18</v>
      </c>
      <c r="B8" s="61">
        <v>1.8E-3</v>
      </c>
      <c r="C8" s="61" t="s">
        <v>21</v>
      </c>
      <c r="D8" s="61"/>
      <c r="E8" s="61">
        <v>19</v>
      </c>
      <c r="F8" s="65">
        <v>44685</v>
      </c>
      <c r="G8" s="61">
        <v>0.5</v>
      </c>
      <c r="H8" s="61">
        <v>3.3</v>
      </c>
      <c r="I8" s="61">
        <f t="shared" si="0"/>
        <v>2.8</v>
      </c>
      <c r="J8" s="61" t="s">
        <v>68</v>
      </c>
      <c r="K8" s="61">
        <v>3</v>
      </c>
      <c r="L8" s="61">
        <v>0</v>
      </c>
      <c r="M8" s="61">
        <v>3</v>
      </c>
      <c r="N8" s="61">
        <v>20</v>
      </c>
      <c r="O8" s="61">
        <v>24</v>
      </c>
      <c r="P8" s="61">
        <v>26</v>
      </c>
      <c r="Q8" s="63">
        <f t="shared" ref="Q8:Q9" si="1">P8/I8</f>
        <v>9.2857142857142865</v>
      </c>
      <c r="R8" s="61">
        <v>2</v>
      </c>
      <c r="S8" s="61" t="s">
        <v>107</v>
      </c>
      <c r="T8" s="61" t="s">
        <v>108</v>
      </c>
      <c r="U8" s="61"/>
      <c r="V8" s="61">
        <v>302</v>
      </c>
      <c r="W8" s="61"/>
      <c r="Y8" s="15"/>
      <c r="Z8" s="26"/>
      <c r="AA8" s="1"/>
      <c r="AC8" s="15"/>
      <c r="AD8" s="27"/>
    </row>
    <row r="9" spans="1:32" s="41" customFormat="1" ht="18.75" x14ac:dyDescent="0.3">
      <c r="A9" s="61">
        <v>18</v>
      </c>
      <c r="B9" s="61">
        <v>1.8E-3</v>
      </c>
      <c r="C9" s="61" t="s">
        <v>21</v>
      </c>
      <c r="D9" s="61"/>
      <c r="E9" s="61">
        <v>20</v>
      </c>
      <c r="F9" s="223">
        <v>44694</v>
      </c>
      <c r="G9" s="61">
        <v>0.5</v>
      </c>
      <c r="H9" s="61">
        <v>3.3</v>
      </c>
      <c r="I9" s="61">
        <f t="shared" ref="I9" si="2">H9-G9</f>
        <v>2.8</v>
      </c>
      <c r="J9" s="61" t="s">
        <v>68</v>
      </c>
      <c r="K9" s="61">
        <v>5</v>
      </c>
      <c r="L9" s="61">
        <v>0</v>
      </c>
      <c r="M9" s="61">
        <v>5</v>
      </c>
      <c r="N9" s="61">
        <v>8</v>
      </c>
      <c r="O9" s="61">
        <v>24</v>
      </c>
      <c r="P9" s="61">
        <v>34</v>
      </c>
      <c r="Q9" s="63">
        <f t="shared" si="1"/>
        <v>12.142857142857144</v>
      </c>
      <c r="R9" s="61">
        <v>2</v>
      </c>
      <c r="S9" s="61" t="s">
        <v>107</v>
      </c>
      <c r="T9" s="61" t="s">
        <v>111</v>
      </c>
      <c r="U9" s="61">
        <v>3</v>
      </c>
      <c r="V9" s="61">
        <v>295</v>
      </c>
      <c r="W9" s="61" t="s">
        <v>116</v>
      </c>
      <c r="Y9" s="110"/>
      <c r="Z9" s="26"/>
      <c r="AA9" s="1"/>
      <c r="AC9" s="110"/>
      <c r="AD9" s="43"/>
    </row>
    <row r="10" spans="1:32" ht="18.75" x14ac:dyDescent="0.3">
      <c r="A10" s="60"/>
      <c r="B10" s="60"/>
      <c r="C10" s="60"/>
      <c r="D10" s="60"/>
      <c r="E10" s="60"/>
      <c r="F10" s="67"/>
      <c r="G10" s="60"/>
      <c r="H10" s="60"/>
      <c r="I10" s="142">
        <f>SUM(I5:I9)</f>
        <v>14</v>
      </c>
      <c r="J10" s="60"/>
      <c r="K10" s="61"/>
      <c r="L10" s="61"/>
      <c r="M10" s="61"/>
      <c r="N10" s="61"/>
      <c r="O10" s="61"/>
      <c r="P10" s="61"/>
      <c r="Q10" s="63"/>
      <c r="R10" s="61"/>
      <c r="S10" s="61"/>
      <c r="T10" s="61"/>
      <c r="U10" s="61"/>
      <c r="V10" s="60"/>
      <c r="W10" s="60"/>
      <c r="Y10" s="15"/>
      <c r="Z10" s="26"/>
      <c r="AA10" s="1"/>
      <c r="AC10" s="15"/>
      <c r="AD10" s="27"/>
    </row>
    <row r="11" spans="1:32" ht="18.75" x14ac:dyDescent="0.3">
      <c r="A11" s="66">
        <v>18</v>
      </c>
      <c r="B11" s="66">
        <v>1.8E-3</v>
      </c>
      <c r="C11" s="66" t="s">
        <v>22</v>
      </c>
      <c r="D11" s="66"/>
      <c r="E11" s="66">
        <v>7</v>
      </c>
      <c r="F11" s="65">
        <v>44599</v>
      </c>
      <c r="G11" s="66">
        <v>3.3</v>
      </c>
      <c r="H11" s="66">
        <v>6.4</v>
      </c>
      <c r="I11" s="66">
        <f>H11-G11</f>
        <v>3.1000000000000005</v>
      </c>
      <c r="J11" s="66" t="s">
        <v>68</v>
      </c>
      <c r="K11" s="61">
        <v>1</v>
      </c>
      <c r="L11" s="61">
        <v>0</v>
      </c>
      <c r="M11" s="61">
        <v>1</v>
      </c>
      <c r="N11" s="61">
        <v>1</v>
      </c>
      <c r="O11" s="61">
        <v>1</v>
      </c>
      <c r="P11" s="61">
        <v>1</v>
      </c>
      <c r="Q11" s="63">
        <f>P11/I11</f>
        <v>0.32258064516129026</v>
      </c>
      <c r="R11" s="61"/>
      <c r="S11" s="61"/>
      <c r="T11" s="61" t="s">
        <v>112</v>
      </c>
      <c r="U11" s="61"/>
      <c r="V11" s="66"/>
      <c r="W11" s="66"/>
      <c r="Y11" s="15"/>
      <c r="Z11" s="28"/>
      <c r="AC11" s="15"/>
      <c r="AD11" s="27"/>
    </row>
    <row r="12" spans="1:32" ht="18.75" x14ac:dyDescent="0.3">
      <c r="A12" s="66">
        <v>18</v>
      </c>
      <c r="B12" s="66">
        <v>1.8E-3</v>
      </c>
      <c r="C12" s="66" t="s">
        <v>22</v>
      </c>
      <c r="D12" s="66"/>
      <c r="E12" s="66">
        <v>9</v>
      </c>
      <c r="F12" s="65">
        <v>44615</v>
      </c>
      <c r="G12" s="66">
        <v>3.3</v>
      </c>
      <c r="H12" s="66">
        <v>6.4</v>
      </c>
      <c r="I12" s="66">
        <f t="shared" ref="I12:I14" si="3">H12-G12</f>
        <v>3.1000000000000005</v>
      </c>
      <c r="J12" s="66" t="s">
        <v>68</v>
      </c>
      <c r="K12" s="61">
        <v>0</v>
      </c>
      <c r="L12" s="61">
        <v>0</v>
      </c>
      <c r="M12" s="61">
        <v>0</v>
      </c>
      <c r="N12" s="61">
        <v>1</v>
      </c>
      <c r="O12" s="61">
        <v>1</v>
      </c>
      <c r="P12" s="61">
        <v>2</v>
      </c>
      <c r="Q12" s="63">
        <f>P12/I12</f>
        <v>0.64516129032258052</v>
      </c>
      <c r="R12" s="61">
        <v>2</v>
      </c>
      <c r="S12" s="61" t="s">
        <v>107</v>
      </c>
      <c r="T12" s="61" t="s">
        <v>112</v>
      </c>
      <c r="U12" s="61"/>
      <c r="V12" s="66">
        <v>183</v>
      </c>
      <c r="W12" s="66"/>
      <c r="Y12" s="15"/>
      <c r="Z12" s="28"/>
      <c r="AC12" s="15"/>
      <c r="AD12" s="27"/>
    </row>
    <row r="13" spans="1:32" s="41" customFormat="1" ht="18.75" x14ac:dyDescent="0.3">
      <c r="A13" s="105">
        <v>18</v>
      </c>
      <c r="B13" s="105">
        <v>1.8E-3</v>
      </c>
      <c r="C13" s="105" t="s">
        <v>22</v>
      </c>
      <c r="D13" s="87"/>
      <c r="E13" s="87">
        <v>12</v>
      </c>
      <c r="F13" s="65">
        <v>44634</v>
      </c>
      <c r="G13" s="87">
        <v>3.3</v>
      </c>
      <c r="H13" s="87">
        <v>6.4</v>
      </c>
      <c r="I13" s="87">
        <f t="shared" ref="I13" si="4">H13-G13</f>
        <v>3.1000000000000005</v>
      </c>
      <c r="J13" s="87" t="s">
        <v>68</v>
      </c>
      <c r="K13" s="61">
        <v>3</v>
      </c>
      <c r="L13" s="61">
        <v>0</v>
      </c>
      <c r="M13" s="61">
        <v>3</v>
      </c>
      <c r="N13" s="61">
        <v>0</v>
      </c>
      <c r="O13" s="61">
        <v>2</v>
      </c>
      <c r="P13" s="61">
        <v>2</v>
      </c>
      <c r="Q13" s="63">
        <f>P13/I13</f>
        <v>0.64516129032258052</v>
      </c>
      <c r="R13" s="61">
        <v>2</v>
      </c>
      <c r="S13" s="61" t="s">
        <v>107</v>
      </c>
      <c r="T13" s="61" t="s">
        <v>112</v>
      </c>
      <c r="U13" s="61">
        <v>1</v>
      </c>
      <c r="V13" s="87"/>
      <c r="W13" s="87"/>
      <c r="Y13" s="91"/>
      <c r="Z13" s="28"/>
      <c r="AC13" s="91"/>
      <c r="AD13" s="43"/>
    </row>
    <row r="14" spans="1:32" ht="18.75" x14ac:dyDescent="0.3">
      <c r="A14" s="66">
        <v>18</v>
      </c>
      <c r="B14" s="66">
        <v>1.8E-3</v>
      </c>
      <c r="C14" s="66" t="s">
        <v>22</v>
      </c>
      <c r="D14" s="66"/>
      <c r="E14" s="66">
        <v>14</v>
      </c>
      <c r="F14" s="65">
        <v>44648</v>
      </c>
      <c r="G14" s="66">
        <v>3.3</v>
      </c>
      <c r="H14" s="66">
        <v>6.4</v>
      </c>
      <c r="I14" s="66">
        <f t="shared" si="3"/>
        <v>3.1000000000000005</v>
      </c>
      <c r="J14" s="66" t="s">
        <v>68</v>
      </c>
      <c r="K14" s="61">
        <v>0</v>
      </c>
      <c r="L14" s="61">
        <v>0</v>
      </c>
      <c r="M14" s="61">
        <v>0</v>
      </c>
      <c r="N14" s="61">
        <v>2</v>
      </c>
      <c r="O14" s="61">
        <v>4</v>
      </c>
      <c r="P14" s="61">
        <v>4</v>
      </c>
      <c r="Q14" s="63">
        <f>P14/I14</f>
        <v>1.290322580645161</v>
      </c>
      <c r="R14" s="61">
        <v>2</v>
      </c>
      <c r="S14" s="61" t="s">
        <v>107</v>
      </c>
      <c r="T14" s="61" t="s">
        <v>112</v>
      </c>
      <c r="U14" s="61"/>
      <c r="V14" s="66">
        <v>284</v>
      </c>
      <c r="W14" s="60"/>
      <c r="Y14" s="15"/>
      <c r="Z14" s="28"/>
      <c r="AC14" s="15"/>
      <c r="AD14" s="27"/>
    </row>
    <row r="15" spans="1:32" s="41" customFormat="1" ht="18.75" x14ac:dyDescent="0.3">
      <c r="A15" s="105">
        <v>18</v>
      </c>
      <c r="B15" s="105">
        <v>1.8E-3</v>
      </c>
      <c r="C15" s="105" t="s">
        <v>22</v>
      </c>
      <c r="D15" s="92"/>
      <c r="E15" s="92">
        <v>19</v>
      </c>
      <c r="F15" s="65">
        <v>44683</v>
      </c>
      <c r="G15" s="92">
        <v>3.3</v>
      </c>
      <c r="H15" s="92">
        <v>6.4</v>
      </c>
      <c r="I15" s="92">
        <f t="shared" ref="I15" si="5">H15-G15</f>
        <v>3.1000000000000005</v>
      </c>
      <c r="J15" s="92" t="s">
        <v>68</v>
      </c>
      <c r="K15" s="61">
        <v>4</v>
      </c>
      <c r="L15" s="61">
        <v>0</v>
      </c>
      <c r="M15" s="61">
        <v>4</v>
      </c>
      <c r="N15" s="61">
        <v>22</v>
      </c>
      <c r="O15" s="61">
        <v>22</v>
      </c>
      <c r="P15" s="61">
        <v>26</v>
      </c>
      <c r="Q15" s="63">
        <f>P15/I15</f>
        <v>8.3870967741935463</v>
      </c>
      <c r="R15" s="61">
        <v>2</v>
      </c>
      <c r="S15" s="61" t="s">
        <v>107</v>
      </c>
      <c r="T15" s="61" t="s">
        <v>113</v>
      </c>
      <c r="U15" s="61"/>
      <c r="V15" s="92">
        <v>298</v>
      </c>
      <c r="W15" s="60" t="s">
        <v>114</v>
      </c>
      <c r="Y15" s="93"/>
      <c r="Z15" s="28"/>
      <c r="AC15" s="93"/>
      <c r="AD15" s="43"/>
    </row>
    <row r="16" spans="1:32" ht="18.75" x14ac:dyDescent="0.3">
      <c r="A16" s="60"/>
      <c r="B16" s="60"/>
      <c r="C16" s="60"/>
      <c r="D16" s="60"/>
      <c r="E16" s="60"/>
      <c r="F16" s="67"/>
      <c r="G16" s="60"/>
      <c r="H16" s="60"/>
      <c r="I16" s="142">
        <f>SUM(I11:I15)</f>
        <v>15.500000000000004</v>
      </c>
      <c r="J16" s="60"/>
      <c r="K16" s="61"/>
      <c r="L16" s="61"/>
      <c r="M16" s="61"/>
      <c r="N16" s="61"/>
      <c r="O16" s="61"/>
      <c r="P16" s="61"/>
      <c r="Q16" s="63"/>
      <c r="R16" s="61"/>
      <c r="S16" s="61"/>
      <c r="T16" s="61"/>
      <c r="U16" s="61"/>
      <c r="V16" s="60"/>
      <c r="W16" s="60"/>
      <c r="Y16" s="15"/>
      <c r="Z16" s="28"/>
      <c r="AC16" s="15"/>
      <c r="AD16" s="27"/>
    </row>
    <row r="17" spans="1:30" s="2" customFormat="1" ht="18.75" x14ac:dyDescent="0.3">
      <c r="A17" s="61">
        <v>18</v>
      </c>
      <c r="B17" s="61">
        <v>1.8E-3</v>
      </c>
      <c r="C17" s="61" t="s">
        <v>115</v>
      </c>
      <c r="D17" s="61"/>
      <c r="E17" s="61">
        <v>7</v>
      </c>
      <c r="F17" s="62">
        <v>44600</v>
      </c>
      <c r="G17" s="61">
        <v>6.4</v>
      </c>
      <c r="H17" s="61">
        <v>9.1999999999999993</v>
      </c>
      <c r="I17" s="61">
        <f>H17-G17</f>
        <v>2.7999999999999989</v>
      </c>
      <c r="J17" s="61" t="s">
        <v>68</v>
      </c>
      <c r="K17" s="61">
        <v>0</v>
      </c>
      <c r="L17" s="61">
        <v>0</v>
      </c>
      <c r="M17" s="61">
        <v>0</v>
      </c>
      <c r="N17" s="61">
        <v>0</v>
      </c>
      <c r="O17" s="61">
        <v>0</v>
      </c>
      <c r="P17" s="61">
        <v>0</v>
      </c>
      <c r="Q17" s="63">
        <v>0</v>
      </c>
      <c r="R17" s="61">
        <v>2</v>
      </c>
      <c r="S17" s="61" t="s">
        <v>107</v>
      </c>
      <c r="T17" s="61" t="s">
        <v>112</v>
      </c>
      <c r="U17" s="61">
        <v>1</v>
      </c>
      <c r="V17" s="61"/>
      <c r="W17" s="61" t="s">
        <v>117</v>
      </c>
      <c r="Y17" s="15"/>
      <c r="Z17" s="28"/>
      <c r="AA17"/>
      <c r="AC17" s="15"/>
      <c r="AD17" s="33"/>
    </row>
    <row r="18" spans="1:30" s="2" customFormat="1" ht="18.75" x14ac:dyDescent="0.3">
      <c r="A18" s="61">
        <v>18</v>
      </c>
      <c r="B18" s="61">
        <v>1.8E-3</v>
      </c>
      <c r="C18" s="61" t="s">
        <v>115</v>
      </c>
      <c r="D18" s="61"/>
      <c r="E18" s="61">
        <v>9</v>
      </c>
      <c r="F18" s="62">
        <v>44617</v>
      </c>
      <c r="G18" s="61">
        <v>6.4</v>
      </c>
      <c r="H18" s="61">
        <v>9.1999999999999993</v>
      </c>
      <c r="I18" s="61">
        <f>H18-G18</f>
        <v>2.7999999999999989</v>
      </c>
      <c r="J18" s="61" t="s">
        <v>68</v>
      </c>
      <c r="K18" s="61">
        <v>0</v>
      </c>
      <c r="L18" s="61">
        <v>0</v>
      </c>
      <c r="M18" s="61">
        <v>0</v>
      </c>
      <c r="N18" s="61">
        <v>0</v>
      </c>
      <c r="O18" s="61">
        <v>0</v>
      </c>
      <c r="P18" s="61">
        <v>0</v>
      </c>
      <c r="Q18" s="63">
        <v>0</v>
      </c>
      <c r="R18" s="61">
        <v>2</v>
      </c>
      <c r="S18" s="61" t="s">
        <v>107</v>
      </c>
      <c r="T18" s="61" t="s">
        <v>112</v>
      </c>
      <c r="U18" s="61">
        <v>2</v>
      </c>
      <c r="V18" s="61">
        <v>200</v>
      </c>
      <c r="W18" s="61" t="s">
        <v>118</v>
      </c>
      <c r="Y18" s="86"/>
      <c r="Z18" s="28"/>
      <c r="AA18" s="41"/>
      <c r="AC18" s="86"/>
      <c r="AD18" s="33"/>
    </row>
    <row r="19" spans="1:30" ht="18.75" x14ac:dyDescent="0.3">
      <c r="A19" s="61">
        <v>18</v>
      </c>
      <c r="B19" s="61">
        <v>1.8E-3</v>
      </c>
      <c r="C19" s="61" t="s">
        <v>115</v>
      </c>
      <c r="D19" s="61"/>
      <c r="E19" s="61">
        <v>12</v>
      </c>
      <c r="F19" s="65">
        <v>44635</v>
      </c>
      <c r="G19" s="61">
        <v>6.4</v>
      </c>
      <c r="H19" s="61">
        <v>9.1999999999999993</v>
      </c>
      <c r="I19" s="61">
        <f t="shared" ref="I19:I21" si="6">H19-G19</f>
        <v>2.7999999999999989</v>
      </c>
      <c r="J19" s="61" t="s">
        <v>68</v>
      </c>
      <c r="K19" s="61">
        <v>1</v>
      </c>
      <c r="L19" s="61">
        <v>0</v>
      </c>
      <c r="M19" s="61">
        <v>1</v>
      </c>
      <c r="N19" s="61">
        <v>2</v>
      </c>
      <c r="O19" s="61">
        <v>2</v>
      </c>
      <c r="P19" s="61">
        <v>2</v>
      </c>
      <c r="Q19" s="63">
        <f>P19/I19</f>
        <v>0.71428571428571452</v>
      </c>
      <c r="R19" s="61">
        <v>2</v>
      </c>
      <c r="S19" s="61" t="s">
        <v>107</v>
      </c>
      <c r="T19" s="61" t="s">
        <v>112</v>
      </c>
      <c r="U19" s="61"/>
      <c r="V19" s="61"/>
      <c r="W19" s="61"/>
      <c r="Y19" s="15"/>
      <c r="Z19" s="28"/>
      <c r="AC19" s="15"/>
      <c r="AD19" s="27"/>
    </row>
    <row r="20" spans="1:30" ht="18.75" x14ac:dyDescent="0.3">
      <c r="A20" s="61">
        <v>18</v>
      </c>
      <c r="B20" s="61">
        <v>1.8E-3</v>
      </c>
      <c r="C20" s="61" t="s">
        <v>115</v>
      </c>
      <c r="D20" s="61"/>
      <c r="E20" s="61">
        <v>14</v>
      </c>
      <c r="F20" s="65">
        <v>44649</v>
      </c>
      <c r="G20" s="61">
        <v>6.4</v>
      </c>
      <c r="H20" s="61">
        <v>9.1999999999999993</v>
      </c>
      <c r="I20" s="61">
        <f t="shared" si="6"/>
        <v>2.7999999999999989</v>
      </c>
      <c r="J20" s="61" t="s">
        <v>68</v>
      </c>
      <c r="K20" s="61">
        <v>0</v>
      </c>
      <c r="L20" s="61">
        <v>0</v>
      </c>
      <c r="M20" s="61">
        <v>0</v>
      </c>
      <c r="N20" s="61">
        <v>1</v>
      </c>
      <c r="O20" s="61">
        <v>3</v>
      </c>
      <c r="P20" s="61">
        <v>3</v>
      </c>
      <c r="Q20" s="63">
        <f>P20/I20</f>
        <v>1.0714285714285718</v>
      </c>
      <c r="R20" s="61">
        <v>2</v>
      </c>
      <c r="S20" s="61" t="s">
        <v>107</v>
      </c>
      <c r="T20" s="61" t="s">
        <v>112</v>
      </c>
      <c r="U20" s="61"/>
      <c r="V20" s="61">
        <v>298</v>
      </c>
      <c r="W20" s="61"/>
      <c r="Y20" s="15"/>
      <c r="Z20" s="28"/>
      <c r="AC20" s="15"/>
      <c r="AD20" s="27"/>
    </row>
    <row r="21" spans="1:30" ht="18.75" x14ac:dyDescent="0.3">
      <c r="A21" s="61">
        <v>18</v>
      </c>
      <c r="B21" s="61">
        <v>1.8E-3</v>
      </c>
      <c r="C21" s="61" t="s">
        <v>115</v>
      </c>
      <c r="D21" s="61"/>
      <c r="E21" s="61">
        <v>19</v>
      </c>
      <c r="F21" s="65">
        <v>44684</v>
      </c>
      <c r="G21" s="61">
        <v>6.4</v>
      </c>
      <c r="H21" s="61">
        <v>9.1999999999999993</v>
      </c>
      <c r="I21" s="61">
        <f t="shared" si="6"/>
        <v>2.7999999999999989</v>
      </c>
      <c r="J21" s="61" t="s">
        <v>68</v>
      </c>
      <c r="K21" s="61">
        <v>0</v>
      </c>
      <c r="L21" s="61">
        <v>0</v>
      </c>
      <c r="M21" s="61">
        <v>0</v>
      </c>
      <c r="N21" s="61">
        <v>20</v>
      </c>
      <c r="O21" s="61">
        <v>20</v>
      </c>
      <c r="P21" s="61">
        <v>23</v>
      </c>
      <c r="Q21" s="63">
        <f>P21/I21</f>
        <v>8.2142857142857171</v>
      </c>
      <c r="R21" s="61">
        <v>2</v>
      </c>
      <c r="S21" s="61" t="s">
        <v>107</v>
      </c>
      <c r="T21" s="61" t="s">
        <v>113</v>
      </c>
      <c r="U21" s="61"/>
      <c r="V21" s="61">
        <v>295</v>
      </c>
      <c r="W21" s="60"/>
      <c r="Y21" s="15"/>
      <c r="Z21" s="28"/>
      <c r="AC21" s="15"/>
      <c r="AD21" s="27"/>
    </row>
    <row r="22" spans="1:30" ht="18.75" x14ac:dyDescent="0.3">
      <c r="A22" s="60"/>
      <c r="B22" s="60"/>
      <c r="C22" s="60"/>
      <c r="D22" s="60"/>
      <c r="E22" s="60"/>
      <c r="F22" s="67"/>
      <c r="G22" s="60"/>
      <c r="H22" s="60"/>
      <c r="I22" s="142">
        <f>SUM(I17:I21)</f>
        <v>13.999999999999995</v>
      </c>
      <c r="J22" s="60"/>
      <c r="K22" s="61"/>
      <c r="L22" s="61"/>
      <c r="M22" s="61"/>
      <c r="N22" s="61"/>
      <c r="O22" s="61"/>
      <c r="P22" s="61"/>
      <c r="Q22" s="63"/>
      <c r="R22" s="61"/>
      <c r="S22" s="61"/>
      <c r="T22" s="61"/>
      <c r="U22" s="61"/>
      <c r="V22" s="60"/>
      <c r="W22" s="60"/>
      <c r="Y22" s="15"/>
      <c r="Z22" s="28"/>
      <c r="AC22" s="15"/>
      <c r="AD22" s="27"/>
    </row>
    <row r="23" spans="1:30" ht="18.75" x14ac:dyDescent="0.3">
      <c r="A23" s="61">
        <v>18</v>
      </c>
      <c r="B23" s="66">
        <v>1.8E-3</v>
      </c>
      <c r="C23" s="66" t="s">
        <v>23</v>
      </c>
      <c r="D23" s="66"/>
      <c r="E23" s="66">
        <v>7</v>
      </c>
      <c r="F23" s="65">
        <v>44601</v>
      </c>
      <c r="G23" s="66">
        <v>9.1999999999999993</v>
      </c>
      <c r="H23" s="66">
        <v>11.2</v>
      </c>
      <c r="I23" s="66">
        <f>H23-G23</f>
        <v>2</v>
      </c>
      <c r="J23" s="66" t="s">
        <v>68</v>
      </c>
      <c r="K23" s="61">
        <v>0</v>
      </c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63">
        <v>0</v>
      </c>
      <c r="R23" s="61">
        <v>2</v>
      </c>
      <c r="S23" s="61" t="s">
        <v>107</v>
      </c>
      <c r="T23" s="61" t="s">
        <v>112</v>
      </c>
      <c r="U23" s="61"/>
      <c r="V23" s="66"/>
      <c r="W23" s="66"/>
      <c r="Y23" s="15"/>
      <c r="Z23" s="28"/>
      <c r="AC23" s="15"/>
      <c r="AD23" s="27"/>
    </row>
    <row r="24" spans="1:30" ht="18.75" x14ac:dyDescent="0.3">
      <c r="A24" s="61">
        <v>18</v>
      </c>
      <c r="B24" s="66">
        <v>1.8E-3</v>
      </c>
      <c r="C24" s="66" t="s">
        <v>23</v>
      </c>
      <c r="D24" s="66"/>
      <c r="E24" s="66">
        <v>12</v>
      </c>
      <c r="F24" s="65">
        <v>44637</v>
      </c>
      <c r="G24" s="85">
        <v>9.1999999999999993</v>
      </c>
      <c r="H24" s="85">
        <v>11.2</v>
      </c>
      <c r="I24" s="85">
        <f t="shared" ref="I24:I25" si="7">H24-G24</f>
        <v>2</v>
      </c>
      <c r="J24" s="85" t="s">
        <v>68</v>
      </c>
      <c r="K24" s="61">
        <v>0</v>
      </c>
      <c r="L24" s="61">
        <v>0</v>
      </c>
      <c r="M24" s="61">
        <v>0</v>
      </c>
      <c r="N24" s="61">
        <v>1</v>
      </c>
      <c r="O24" s="61">
        <v>0</v>
      </c>
      <c r="P24" s="61">
        <v>1</v>
      </c>
      <c r="Q24" s="63">
        <f>P24/I24</f>
        <v>0.5</v>
      </c>
      <c r="R24" s="61">
        <v>2</v>
      </c>
      <c r="S24" s="61" t="s">
        <v>107</v>
      </c>
      <c r="T24" s="61" t="s">
        <v>119</v>
      </c>
      <c r="U24" s="61">
        <v>2</v>
      </c>
      <c r="V24" s="66">
        <v>226</v>
      </c>
      <c r="W24" s="60" t="s">
        <v>120</v>
      </c>
      <c r="Y24" s="15"/>
      <c r="Z24" s="28"/>
      <c r="AC24" s="15"/>
      <c r="AD24" s="27"/>
    </row>
    <row r="25" spans="1:30" ht="18.75" x14ac:dyDescent="0.3">
      <c r="A25" s="61">
        <v>18</v>
      </c>
      <c r="B25" s="66">
        <v>1.8E-3</v>
      </c>
      <c r="C25" s="66" t="s">
        <v>23</v>
      </c>
      <c r="D25" s="66"/>
      <c r="E25" s="66">
        <v>14</v>
      </c>
      <c r="F25" s="65">
        <v>44650</v>
      </c>
      <c r="G25" s="85">
        <v>9.1999999999999993</v>
      </c>
      <c r="H25" s="85">
        <v>11.2</v>
      </c>
      <c r="I25" s="85">
        <f t="shared" si="7"/>
        <v>2</v>
      </c>
      <c r="J25" s="85" t="s">
        <v>68</v>
      </c>
      <c r="K25" s="61">
        <v>0</v>
      </c>
      <c r="L25" s="61">
        <v>0</v>
      </c>
      <c r="M25" s="61">
        <v>0</v>
      </c>
      <c r="N25" s="61">
        <v>1</v>
      </c>
      <c r="O25" s="61">
        <v>2</v>
      </c>
      <c r="P25" s="61">
        <v>2</v>
      </c>
      <c r="Q25" s="63">
        <f>P25/I25</f>
        <v>1</v>
      </c>
      <c r="R25" s="61">
        <v>2</v>
      </c>
      <c r="S25" s="61" t="s">
        <v>107</v>
      </c>
      <c r="T25" s="61" t="s">
        <v>112</v>
      </c>
      <c r="U25" s="61">
        <v>1</v>
      </c>
      <c r="V25" s="66"/>
      <c r="W25" s="66"/>
      <c r="Y25" s="15"/>
      <c r="Z25" s="28"/>
      <c r="AC25" s="15"/>
      <c r="AD25" s="27"/>
    </row>
    <row r="26" spans="1:30" s="41" customFormat="1" ht="18.75" x14ac:dyDescent="0.3">
      <c r="A26" s="61">
        <v>18</v>
      </c>
      <c r="B26" s="121">
        <v>1.8E-3</v>
      </c>
      <c r="C26" s="121" t="s">
        <v>23</v>
      </c>
      <c r="D26" s="121"/>
      <c r="E26" s="121">
        <v>18</v>
      </c>
      <c r="F26" s="65">
        <v>44679</v>
      </c>
      <c r="G26" s="121">
        <v>9.1999999999999993</v>
      </c>
      <c r="H26" s="121">
        <v>11.2</v>
      </c>
      <c r="I26" s="121">
        <f t="shared" ref="I26:I27" si="8">H26-G26</f>
        <v>2</v>
      </c>
      <c r="J26" s="121" t="s">
        <v>68</v>
      </c>
      <c r="K26" s="61">
        <v>0</v>
      </c>
      <c r="L26" s="61">
        <v>0</v>
      </c>
      <c r="M26" s="61">
        <v>0</v>
      </c>
      <c r="N26" s="61">
        <v>1</v>
      </c>
      <c r="O26" s="61">
        <v>3</v>
      </c>
      <c r="P26" s="61">
        <v>3</v>
      </c>
      <c r="Q26" s="63">
        <f>P26/I26</f>
        <v>1.5</v>
      </c>
      <c r="R26" s="61">
        <v>2</v>
      </c>
      <c r="S26" s="61" t="s">
        <v>107</v>
      </c>
      <c r="T26" s="61" t="s">
        <v>108</v>
      </c>
      <c r="U26" s="61"/>
      <c r="V26" s="121"/>
      <c r="W26" s="121"/>
      <c r="Y26" s="110"/>
      <c r="Z26" s="28"/>
      <c r="AC26" s="110"/>
      <c r="AD26" s="43"/>
    </row>
    <row r="27" spans="1:30" s="41" customFormat="1" ht="18.75" x14ac:dyDescent="0.3">
      <c r="A27" s="61">
        <v>18</v>
      </c>
      <c r="B27" s="222">
        <v>1.8E-3</v>
      </c>
      <c r="C27" s="121" t="s">
        <v>23</v>
      </c>
      <c r="D27" s="121"/>
      <c r="E27" s="121">
        <v>20</v>
      </c>
      <c r="F27" s="65">
        <v>44692</v>
      </c>
      <c r="G27" s="121">
        <v>9.1999999999999993</v>
      </c>
      <c r="H27" s="121">
        <v>11.2</v>
      </c>
      <c r="I27" s="121">
        <f t="shared" si="8"/>
        <v>2</v>
      </c>
      <c r="J27" s="121" t="s">
        <v>68</v>
      </c>
      <c r="K27" s="61">
        <v>6</v>
      </c>
      <c r="L27" s="61">
        <v>0</v>
      </c>
      <c r="M27" s="61">
        <v>6</v>
      </c>
      <c r="N27" s="61">
        <v>5</v>
      </c>
      <c r="O27" s="61">
        <v>8</v>
      </c>
      <c r="P27" s="61">
        <v>8</v>
      </c>
      <c r="Q27" s="63">
        <f>P27/I27</f>
        <v>4</v>
      </c>
      <c r="R27" s="61">
        <v>2</v>
      </c>
      <c r="S27" s="61" t="s">
        <v>107</v>
      </c>
      <c r="T27" s="61" t="s">
        <v>113</v>
      </c>
      <c r="U27" s="61">
        <v>6</v>
      </c>
      <c r="V27" s="121">
        <v>315</v>
      </c>
      <c r="W27" s="121" t="s">
        <v>123</v>
      </c>
      <c r="Y27" s="110"/>
      <c r="Z27" s="28"/>
      <c r="AC27" s="110"/>
      <c r="AD27" s="43"/>
    </row>
    <row r="28" spans="1:30" ht="18.75" x14ac:dyDescent="0.3">
      <c r="A28" s="61"/>
      <c r="B28" s="66"/>
      <c r="C28" s="66"/>
      <c r="D28" s="66"/>
      <c r="E28" s="66"/>
      <c r="F28" s="65"/>
      <c r="G28" s="66"/>
      <c r="H28" s="66"/>
      <c r="I28" s="143">
        <f>SUM(I23:I27)</f>
        <v>10</v>
      </c>
      <c r="J28" s="66"/>
      <c r="K28" s="61"/>
      <c r="L28" s="61"/>
      <c r="M28" s="61"/>
      <c r="N28" s="61"/>
      <c r="O28" s="61"/>
      <c r="P28" s="61"/>
      <c r="Q28" s="63"/>
      <c r="R28" s="61"/>
      <c r="S28" s="61"/>
      <c r="T28" s="61"/>
      <c r="U28" s="61"/>
      <c r="V28" s="66"/>
      <c r="W28" s="66"/>
      <c r="Y28" s="15"/>
      <c r="Z28" s="28"/>
      <c r="AC28" s="15"/>
      <c r="AD28" s="27"/>
    </row>
    <row r="29" spans="1:30" ht="18.75" x14ac:dyDescent="0.3">
      <c r="A29" s="61">
        <v>18</v>
      </c>
      <c r="B29" s="66">
        <v>3.8E-3</v>
      </c>
      <c r="C29" s="66" t="s">
        <v>24</v>
      </c>
      <c r="D29" s="66"/>
      <c r="E29" s="66">
        <v>8</v>
      </c>
      <c r="F29" s="65">
        <v>44607</v>
      </c>
      <c r="G29" s="66">
        <v>0</v>
      </c>
      <c r="H29" s="66">
        <v>1.7</v>
      </c>
      <c r="I29" s="66">
        <v>1.7</v>
      </c>
      <c r="J29" s="66" t="s">
        <v>68</v>
      </c>
      <c r="K29" s="61">
        <v>0</v>
      </c>
      <c r="L29" s="61">
        <v>0</v>
      </c>
      <c r="M29" s="61">
        <v>0</v>
      </c>
      <c r="N29" s="61">
        <v>0</v>
      </c>
      <c r="O29" s="61">
        <v>0</v>
      </c>
      <c r="P29" s="61">
        <v>0</v>
      </c>
      <c r="Q29" s="63">
        <v>0</v>
      </c>
      <c r="R29" s="61">
        <v>2</v>
      </c>
      <c r="S29" s="61" t="s">
        <v>107</v>
      </c>
      <c r="T29" s="61" t="s">
        <v>112</v>
      </c>
      <c r="U29" s="61"/>
      <c r="V29" s="66"/>
      <c r="W29" s="60"/>
      <c r="Y29" s="15"/>
      <c r="Z29" s="28"/>
      <c r="AC29" s="15"/>
      <c r="AD29" s="27"/>
    </row>
    <row r="30" spans="1:30" ht="18.75" x14ac:dyDescent="0.3">
      <c r="A30" s="61">
        <v>18</v>
      </c>
      <c r="B30" s="85">
        <v>3.8E-3</v>
      </c>
      <c r="C30" s="85" t="s">
        <v>24</v>
      </c>
      <c r="D30" s="66"/>
      <c r="E30" s="66">
        <v>11</v>
      </c>
      <c r="F30" s="65">
        <v>44628</v>
      </c>
      <c r="G30" s="85">
        <v>0</v>
      </c>
      <c r="H30" s="85">
        <v>1.7</v>
      </c>
      <c r="I30" s="85">
        <v>1.7</v>
      </c>
      <c r="J30" s="85" t="s">
        <v>68</v>
      </c>
      <c r="K30" s="61">
        <v>0</v>
      </c>
      <c r="L30" s="61">
        <v>0</v>
      </c>
      <c r="M30" s="61">
        <v>0</v>
      </c>
      <c r="N30" s="61">
        <v>0</v>
      </c>
      <c r="O30" s="61">
        <v>0</v>
      </c>
      <c r="P30" s="61">
        <v>0</v>
      </c>
      <c r="Q30" s="63">
        <v>0</v>
      </c>
      <c r="R30" s="61">
        <v>2</v>
      </c>
      <c r="S30" s="61" t="s">
        <v>107</v>
      </c>
      <c r="T30" s="61" t="s">
        <v>109</v>
      </c>
      <c r="U30" s="61"/>
      <c r="V30" s="66"/>
      <c r="W30" s="60"/>
      <c r="Y30" s="15"/>
      <c r="Z30" s="28"/>
      <c r="AC30" s="15"/>
      <c r="AD30" s="27"/>
    </row>
    <row r="31" spans="1:30" ht="18.75" x14ac:dyDescent="0.3">
      <c r="A31" s="61">
        <v>18</v>
      </c>
      <c r="B31" s="85">
        <v>3.8E-3</v>
      </c>
      <c r="C31" s="85" t="s">
        <v>24</v>
      </c>
      <c r="D31" s="66"/>
      <c r="E31" s="66">
        <v>13</v>
      </c>
      <c r="F31" s="65">
        <v>44641</v>
      </c>
      <c r="G31" s="85">
        <v>0</v>
      </c>
      <c r="H31" s="85">
        <v>1.7</v>
      </c>
      <c r="I31" s="85">
        <v>1.7</v>
      </c>
      <c r="J31" s="85" t="s">
        <v>68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61">
        <v>0</v>
      </c>
      <c r="Q31" s="63">
        <v>0</v>
      </c>
      <c r="R31" s="61">
        <v>2</v>
      </c>
      <c r="S31" s="61" t="s">
        <v>107</v>
      </c>
      <c r="T31" s="61" t="s">
        <v>109</v>
      </c>
      <c r="U31" s="61"/>
      <c r="V31" s="66"/>
      <c r="W31" s="60"/>
      <c r="Y31" s="15"/>
      <c r="Z31" s="28"/>
      <c r="AC31" s="15"/>
      <c r="AD31" s="27"/>
    </row>
    <row r="32" spans="1:30" ht="18.75" x14ac:dyDescent="0.3">
      <c r="A32" s="61">
        <v>18</v>
      </c>
      <c r="B32" s="85">
        <v>3.8E-3</v>
      </c>
      <c r="C32" s="85" t="s">
        <v>24</v>
      </c>
      <c r="D32" s="66"/>
      <c r="E32" s="66">
        <v>18</v>
      </c>
      <c r="F32" s="65">
        <v>44676</v>
      </c>
      <c r="G32" s="85">
        <v>0</v>
      </c>
      <c r="H32" s="85">
        <v>1.7</v>
      </c>
      <c r="I32" s="85">
        <v>1.7</v>
      </c>
      <c r="J32" s="85" t="s">
        <v>68</v>
      </c>
      <c r="K32" s="61">
        <v>0</v>
      </c>
      <c r="L32" s="61">
        <v>0</v>
      </c>
      <c r="M32" s="61">
        <v>0</v>
      </c>
      <c r="N32" s="61">
        <v>2</v>
      </c>
      <c r="O32" s="61">
        <v>2</v>
      </c>
      <c r="P32" s="61">
        <v>2</v>
      </c>
      <c r="Q32" s="63">
        <f>P32/I32</f>
        <v>1.1764705882352942</v>
      </c>
      <c r="R32" s="61">
        <v>2</v>
      </c>
      <c r="S32" s="61" t="s">
        <v>107</v>
      </c>
      <c r="T32" s="61" t="s">
        <v>112</v>
      </c>
      <c r="U32" s="61"/>
      <c r="V32" s="66"/>
      <c r="W32" s="60"/>
      <c r="Y32" s="15"/>
      <c r="Z32" s="28"/>
      <c r="AC32" s="15"/>
      <c r="AD32" s="27"/>
    </row>
    <row r="33" spans="1:30" s="41" customFormat="1" ht="18.75" x14ac:dyDescent="0.3">
      <c r="A33" s="61">
        <v>18</v>
      </c>
      <c r="B33" s="85">
        <v>3.8E-3</v>
      </c>
      <c r="C33" s="85" t="s">
        <v>24</v>
      </c>
      <c r="D33" s="85"/>
      <c r="E33" s="85">
        <v>20</v>
      </c>
      <c r="F33" s="65">
        <v>44691</v>
      </c>
      <c r="G33" s="85">
        <v>0</v>
      </c>
      <c r="H33" s="85">
        <v>1.7</v>
      </c>
      <c r="I33" s="85">
        <v>1.7</v>
      </c>
      <c r="J33" s="85" t="s">
        <v>68</v>
      </c>
      <c r="K33" s="61">
        <v>0</v>
      </c>
      <c r="L33" s="61">
        <v>0</v>
      </c>
      <c r="M33" s="61">
        <v>0</v>
      </c>
      <c r="N33" s="61">
        <v>7</v>
      </c>
      <c r="O33" s="61">
        <v>9</v>
      </c>
      <c r="P33" s="61">
        <v>9</v>
      </c>
      <c r="Q33" s="63">
        <f>P33/I33</f>
        <v>5.2941176470588234</v>
      </c>
      <c r="R33" s="61">
        <v>2</v>
      </c>
      <c r="S33" s="61" t="s">
        <v>107</v>
      </c>
      <c r="T33" s="61"/>
      <c r="U33" s="61"/>
      <c r="V33" s="85"/>
      <c r="W33" s="60"/>
      <c r="Y33" s="86"/>
      <c r="Z33" s="28"/>
      <c r="AC33" s="86"/>
      <c r="AD33" s="43"/>
    </row>
    <row r="34" spans="1:30" s="136" customFormat="1" ht="18.75" x14ac:dyDescent="0.3">
      <c r="A34" s="131">
        <v>18</v>
      </c>
      <c r="B34" s="132">
        <v>3.8E-3</v>
      </c>
      <c r="C34" s="132" t="s">
        <v>24</v>
      </c>
      <c r="D34" s="132"/>
      <c r="E34" s="132">
        <v>22</v>
      </c>
      <c r="F34" s="133"/>
      <c r="G34" s="132">
        <v>0</v>
      </c>
      <c r="H34" s="132">
        <v>1.7</v>
      </c>
      <c r="I34" s="132">
        <v>1.7</v>
      </c>
      <c r="J34" s="132" t="s">
        <v>68</v>
      </c>
      <c r="K34" s="131">
        <v>0</v>
      </c>
      <c r="L34" s="131">
        <v>0</v>
      </c>
      <c r="M34" s="131">
        <v>0</v>
      </c>
      <c r="N34" s="131">
        <v>6</v>
      </c>
      <c r="O34" s="131">
        <v>15</v>
      </c>
      <c r="P34" s="131">
        <v>15</v>
      </c>
      <c r="Q34" s="134">
        <f>P34/I34</f>
        <v>8.8235294117647065</v>
      </c>
      <c r="R34" s="131">
        <v>2</v>
      </c>
      <c r="S34" s="131" t="s">
        <v>107</v>
      </c>
      <c r="T34" s="131"/>
      <c r="U34" s="131"/>
      <c r="V34" s="132"/>
      <c r="W34" s="135"/>
      <c r="Y34" s="137"/>
      <c r="Z34" s="138"/>
      <c r="AC34" s="137"/>
      <c r="AD34" s="139"/>
    </row>
    <row r="35" spans="1:30" s="136" customFormat="1" ht="18.75" x14ac:dyDescent="0.3">
      <c r="A35" s="131">
        <v>18</v>
      </c>
      <c r="B35" s="132">
        <v>3.8E-3</v>
      </c>
      <c r="C35" s="132" t="s">
        <v>24</v>
      </c>
      <c r="D35" s="132"/>
      <c r="E35" s="132">
        <v>24</v>
      </c>
      <c r="F35" s="133"/>
      <c r="G35" s="132">
        <v>0</v>
      </c>
      <c r="H35" s="132">
        <v>1.7</v>
      </c>
      <c r="I35" s="132">
        <v>1.7</v>
      </c>
      <c r="J35" s="132" t="s">
        <v>68</v>
      </c>
      <c r="K35" s="131">
        <v>0</v>
      </c>
      <c r="L35" s="131">
        <v>0</v>
      </c>
      <c r="M35" s="131">
        <v>0</v>
      </c>
      <c r="N35" s="131">
        <v>1</v>
      </c>
      <c r="O35" s="131">
        <v>16</v>
      </c>
      <c r="P35" s="131">
        <v>16</v>
      </c>
      <c r="Q35" s="134">
        <f>P35/I35</f>
        <v>9.4117647058823533</v>
      </c>
      <c r="R35" s="131">
        <v>2</v>
      </c>
      <c r="S35" s="131" t="s">
        <v>107</v>
      </c>
      <c r="T35" s="131"/>
      <c r="U35" s="131"/>
      <c r="V35" s="132"/>
      <c r="W35" s="140" t="s">
        <v>131</v>
      </c>
      <c r="Y35" s="137"/>
      <c r="Z35" s="138"/>
      <c r="AC35" s="137"/>
      <c r="AD35" s="139"/>
    </row>
    <row r="36" spans="1:30" s="41" customFormat="1" ht="18.75" x14ac:dyDescent="0.3">
      <c r="A36" s="61">
        <v>18</v>
      </c>
      <c r="B36" s="85">
        <v>3.8E-3</v>
      </c>
      <c r="C36" s="85" t="s">
        <v>24</v>
      </c>
      <c r="D36" s="85"/>
      <c r="E36" s="85">
        <v>27</v>
      </c>
      <c r="F36" s="65">
        <v>44742</v>
      </c>
      <c r="G36" s="85">
        <v>0</v>
      </c>
      <c r="H36" s="85">
        <v>1.7</v>
      </c>
      <c r="I36" s="85">
        <v>1.7</v>
      </c>
      <c r="J36" s="85" t="s">
        <v>68</v>
      </c>
      <c r="K36" s="61">
        <v>0</v>
      </c>
      <c r="L36" s="61">
        <v>0</v>
      </c>
      <c r="M36" s="61">
        <v>0</v>
      </c>
      <c r="N36" s="61">
        <v>0</v>
      </c>
      <c r="O36" s="61">
        <v>16</v>
      </c>
      <c r="P36" s="61">
        <v>16</v>
      </c>
      <c r="Q36" s="63">
        <f>P36/I36</f>
        <v>9.4117647058823533</v>
      </c>
      <c r="R36" s="61">
        <v>2</v>
      </c>
      <c r="S36" s="141" t="s">
        <v>107</v>
      </c>
      <c r="T36" s="61" t="s">
        <v>108</v>
      </c>
      <c r="U36" s="61"/>
      <c r="V36" s="85"/>
      <c r="W36" s="60"/>
      <c r="Y36" s="86"/>
      <c r="Z36" s="28"/>
      <c r="AC36" s="86"/>
      <c r="AD36" s="43"/>
    </row>
    <row r="37" spans="1:30" ht="18.75" x14ac:dyDescent="0.3">
      <c r="A37" s="61"/>
      <c r="B37" s="66"/>
      <c r="C37" s="66"/>
      <c r="D37" s="66"/>
      <c r="E37" s="66"/>
      <c r="F37" s="65"/>
      <c r="G37" s="66"/>
      <c r="H37" s="66"/>
      <c r="I37" s="143">
        <f>SUM(I29:I36)</f>
        <v>13.599999999999998</v>
      </c>
      <c r="J37" s="66"/>
      <c r="K37" s="61"/>
      <c r="L37" s="61"/>
      <c r="M37" s="61"/>
      <c r="N37" s="61"/>
      <c r="O37" s="61"/>
      <c r="P37" s="61"/>
      <c r="Q37" s="63"/>
      <c r="R37" s="61"/>
      <c r="S37" s="61"/>
      <c r="T37" s="61"/>
      <c r="U37" s="61"/>
      <c r="V37" s="66"/>
      <c r="W37" s="60"/>
      <c r="Y37" s="15"/>
      <c r="Z37" s="28"/>
      <c r="AC37" s="15"/>
      <c r="AD37" s="27"/>
    </row>
    <row r="38" spans="1:30" ht="18.75" x14ac:dyDescent="0.3">
      <c r="A38" s="61">
        <v>18</v>
      </c>
      <c r="B38" s="66">
        <v>1.8E-3</v>
      </c>
      <c r="C38" s="66" t="s">
        <v>25</v>
      </c>
      <c r="D38" s="66"/>
      <c r="E38" s="66">
        <v>18</v>
      </c>
      <c r="F38" s="65">
        <v>44680</v>
      </c>
      <c r="G38" s="66">
        <v>17.5</v>
      </c>
      <c r="H38" s="66">
        <v>18.7</v>
      </c>
      <c r="I38" s="143">
        <f>H38-G38</f>
        <v>1.1999999999999993</v>
      </c>
      <c r="J38" s="66" t="s">
        <v>68</v>
      </c>
      <c r="K38" s="61">
        <v>0</v>
      </c>
      <c r="L38" s="61">
        <v>0</v>
      </c>
      <c r="M38" s="61">
        <v>0</v>
      </c>
      <c r="N38" s="61">
        <v>0</v>
      </c>
      <c r="O38" s="61">
        <v>0</v>
      </c>
      <c r="P38" s="61">
        <v>0</v>
      </c>
      <c r="Q38" s="63">
        <v>0</v>
      </c>
      <c r="R38" s="61">
        <v>2</v>
      </c>
      <c r="S38" s="61" t="s">
        <v>107</v>
      </c>
      <c r="T38" s="61" t="s">
        <v>108</v>
      </c>
      <c r="U38" s="61"/>
      <c r="V38" s="66"/>
      <c r="W38" s="60"/>
      <c r="Y38" s="15"/>
      <c r="Z38" s="28"/>
      <c r="AC38" s="15"/>
      <c r="AD38" s="27"/>
    </row>
    <row r="39" spans="1:30" s="41" customFormat="1" ht="18.75" x14ac:dyDescent="0.3">
      <c r="A39" s="61"/>
      <c r="B39" s="85"/>
      <c r="C39" s="85"/>
      <c r="D39" s="85"/>
      <c r="E39" s="85"/>
      <c r="F39" s="65"/>
      <c r="G39" s="85"/>
      <c r="H39" s="85"/>
      <c r="I39" s="85"/>
      <c r="J39" s="85"/>
      <c r="K39" s="61"/>
      <c r="L39" s="61"/>
      <c r="M39" s="61"/>
      <c r="N39" s="61"/>
      <c r="O39" s="61"/>
      <c r="P39" s="61"/>
      <c r="Q39" s="63"/>
      <c r="R39" s="61"/>
      <c r="S39" s="61"/>
      <c r="T39" s="61"/>
      <c r="U39" s="61"/>
      <c r="V39" s="85"/>
      <c r="W39" s="60"/>
      <c r="Y39" s="86"/>
      <c r="Z39" s="28"/>
      <c r="AC39" s="86"/>
      <c r="AD39" s="43"/>
    </row>
    <row r="40" spans="1:30" s="41" customFormat="1" ht="18.75" x14ac:dyDescent="0.3">
      <c r="A40" s="61">
        <v>18</v>
      </c>
      <c r="B40" s="85">
        <v>1.8E-3</v>
      </c>
      <c r="C40" s="85" t="s">
        <v>69</v>
      </c>
      <c r="D40" s="85"/>
      <c r="E40" s="85"/>
      <c r="F40" s="65"/>
      <c r="G40" s="85">
        <v>15.8</v>
      </c>
      <c r="H40" s="85">
        <v>17.5</v>
      </c>
      <c r="I40" s="85">
        <f>H40-G40</f>
        <v>1.6999999999999993</v>
      </c>
      <c r="J40" s="85" t="s">
        <v>68</v>
      </c>
      <c r="K40" s="61"/>
      <c r="L40" s="61"/>
      <c r="M40" s="61"/>
      <c r="N40" s="61"/>
      <c r="O40" s="61"/>
      <c r="P40" s="61"/>
      <c r="Q40" s="63"/>
      <c r="R40" s="61"/>
      <c r="S40" s="61"/>
      <c r="T40" s="61"/>
      <c r="U40" s="61"/>
      <c r="V40" s="85"/>
      <c r="W40" s="60"/>
      <c r="Y40" s="86"/>
      <c r="Z40" s="28"/>
      <c r="AC40" s="86"/>
      <c r="AD40" s="43"/>
    </row>
    <row r="41" spans="1:30" s="41" customFormat="1" ht="18.75" x14ac:dyDescent="0.3">
      <c r="A41" s="61"/>
      <c r="B41" s="92"/>
      <c r="C41" s="92"/>
      <c r="D41" s="92"/>
      <c r="E41" s="92"/>
      <c r="F41" s="65"/>
      <c r="G41" s="92"/>
      <c r="H41" s="92"/>
      <c r="I41" s="92"/>
      <c r="J41" s="92"/>
      <c r="K41" s="61"/>
      <c r="L41" s="61"/>
      <c r="M41" s="61"/>
      <c r="N41" s="61"/>
      <c r="O41" s="61"/>
      <c r="P41" s="61"/>
      <c r="Q41" s="63"/>
      <c r="R41" s="61"/>
      <c r="S41" s="61"/>
      <c r="T41" s="61"/>
      <c r="U41" s="61"/>
      <c r="V41" s="92"/>
      <c r="W41" s="60"/>
      <c r="Y41" s="93"/>
      <c r="Z41" s="28"/>
      <c r="AC41" s="93"/>
      <c r="AD41" s="43"/>
    </row>
    <row r="42" spans="1:30" ht="18.75" x14ac:dyDescent="0.3">
      <c r="A42" s="66">
        <v>18</v>
      </c>
      <c r="B42" s="66">
        <v>4.7999999999999996E-3</v>
      </c>
      <c r="C42" s="66" t="s">
        <v>32</v>
      </c>
      <c r="D42" s="66"/>
      <c r="E42" s="66">
        <v>11</v>
      </c>
      <c r="F42" s="65">
        <v>44634</v>
      </c>
      <c r="G42" s="66">
        <v>0</v>
      </c>
      <c r="H42" s="66">
        <v>1</v>
      </c>
      <c r="I42" s="66">
        <v>1</v>
      </c>
      <c r="J42" s="66" t="s">
        <v>68</v>
      </c>
      <c r="K42" s="61">
        <v>0</v>
      </c>
      <c r="L42" s="61">
        <v>0</v>
      </c>
      <c r="M42" s="61">
        <v>0</v>
      </c>
      <c r="N42" s="61">
        <v>0</v>
      </c>
      <c r="O42" s="61">
        <v>0</v>
      </c>
      <c r="P42" s="61">
        <v>0</v>
      </c>
      <c r="Q42" s="63">
        <v>0</v>
      </c>
      <c r="R42" s="61">
        <v>2</v>
      </c>
      <c r="S42" s="61" t="s">
        <v>107</v>
      </c>
      <c r="T42" s="61" t="s">
        <v>119</v>
      </c>
      <c r="U42" s="61"/>
      <c r="V42" s="66"/>
      <c r="W42" s="60"/>
      <c r="Y42" s="15"/>
      <c r="Z42" s="28"/>
      <c r="AC42" s="15"/>
      <c r="AD42" s="27"/>
    </row>
    <row r="43" spans="1:30" ht="18.75" x14ac:dyDescent="0.3">
      <c r="A43" s="66">
        <v>18</v>
      </c>
      <c r="B43" s="66">
        <v>4.7999999999999996E-3</v>
      </c>
      <c r="C43" s="66" t="s">
        <v>32</v>
      </c>
      <c r="D43" s="66"/>
      <c r="E43" s="66">
        <v>17</v>
      </c>
      <c r="F43" s="65">
        <v>44671</v>
      </c>
      <c r="G43" s="85">
        <v>0</v>
      </c>
      <c r="H43" s="85">
        <v>1</v>
      </c>
      <c r="I43" s="85">
        <v>1</v>
      </c>
      <c r="J43" s="85" t="s">
        <v>68</v>
      </c>
      <c r="K43" s="61">
        <v>0</v>
      </c>
      <c r="L43" s="61">
        <v>0</v>
      </c>
      <c r="M43" s="61">
        <v>0</v>
      </c>
      <c r="N43" s="61">
        <v>9</v>
      </c>
      <c r="O43" s="61">
        <v>9</v>
      </c>
      <c r="P43" s="61">
        <v>9</v>
      </c>
      <c r="Q43" s="63">
        <f>P43/I43</f>
        <v>9</v>
      </c>
      <c r="R43" s="61">
        <v>2</v>
      </c>
      <c r="S43" s="61" t="s">
        <v>107</v>
      </c>
      <c r="T43" s="61" t="s">
        <v>112</v>
      </c>
      <c r="U43" s="61">
        <v>1</v>
      </c>
      <c r="V43" s="66"/>
      <c r="W43" s="66"/>
      <c r="Y43" s="15"/>
      <c r="Z43" s="28"/>
      <c r="AC43" s="15"/>
      <c r="AD43" s="27"/>
    </row>
    <row r="44" spans="1:30" ht="18.75" x14ac:dyDescent="0.3">
      <c r="A44" s="60"/>
      <c r="B44" s="60"/>
      <c r="C44" s="66"/>
      <c r="D44" s="66"/>
      <c r="E44" s="66"/>
      <c r="F44" s="67"/>
      <c r="G44" s="60"/>
      <c r="H44" s="60"/>
      <c r="I44" s="142">
        <v>2</v>
      </c>
      <c r="J44" s="60"/>
      <c r="K44" s="61"/>
      <c r="L44" s="61"/>
      <c r="M44" s="61"/>
      <c r="N44" s="61"/>
      <c r="O44" s="61"/>
      <c r="P44" s="61"/>
      <c r="Q44" s="63"/>
      <c r="R44" s="61"/>
      <c r="S44" s="61"/>
      <c r="T44" s="61"/>
      <c r="U44" s="61"/>
      <c r="V44" s="60"/>
      <c r="W44" s="60"/>
      <c r="Y44" s="15"/>
      <c r="Z44" s="28"/>
      <c r="AC44" s="15"/>
      <c r="AD44" s="27"/>
    </row>
    <row r="45" spans="1:30" ht="18.75" x14ac:dyDescent="0.3">
      <c r="A45" s="66">
        <v>18</v>
      </c>
      <c r="B45" s="66">
        <v>4.7999999999999996E-3</v>
      </c>
      <c r="C45" s="66" t="s">
        <v>32</v>
      </c>
      <c r="D45" s="66"/>
      <c r="E45" s="66">
        <v>11</v>
      </c>
      <c r="F45" s="65">
        <v>44634</v>
      </c>
      <c r="G45" s="66">
        <v>1</v>
      </c>
      <c r="H45" s="66">
        <v>2.5</v>
      </c>
      <c r="I45" s="66">
        <v>1.5</v>
      </c>
      <c r="J45" s="66" t="s">
        <v>68</v>
      </c>
      <c r="K45" s="61">
        <v>0</v>
      </c>
      <c r="L45" s="61">
        <v>0</v>
      </c>
      <c r="M45" s="61">
        <v>0</v>
      </c>
      <c r="N45" s="61">
        <v>0</v>
      </c>
      <c r="O45" s="61">
        <v>0</v>
      </c>
      <c r="P45" s="61">
        <v>0</v>
      </c>
      <c r="Q45" s="63">
        <v>0</v>
      </c>
      <c r="R45" s="61">
        <v>2</v>
      </c>
      <c r="S45" s="61" t="s">
        <v>107</v>
      </c>
      <c r="T45" s="61" t="s">
        <v>119</v>
      </c>
      <c r="U45" s="61"/>
      <c r="V45" s="66"/>
      <c r="W45" s="60"/>
      <c r="Y45" s="15"/>
      <c r="Z45" s="28"/>
      <c r="AC45" s="15"/>
      <c r="AD45" s="27"/>
    </row>
    <row r="46" spans="1:30" ht="18.75" x14ac:dyDescent="0.3">
      <c r="A46" s="66">
        <v>18</v>
      </c>
      <c r="B46" s="66">
        <v>4.7999999999999996E-3</v>
      </c>
      <c r="C46" s="66" t="s">
        <v>32</v>
      </c>
      <c r="D46" s="66"/>
      <c r="E46" s="66">
        <v>17</v>
      </c>
      <c r="F46" s="65">
        <v>44671</v>
      </c>
      <c r="G46" s="85">
        <v>1</v>
      </c>
      <c r="H46" s="85">
        <v>2.5</v>
      </c>
      <c r="I46" s="85">
        <v>1.5</v>
      </c>
      <c r="J46" s="85" t="s">
        <v>68</v>
      </c>
      <c r="K46" s="61">
        <v>3</v>
      </c>
      <c r="L46" s="61">
        <v>0</v>
      </c>
      <c r="M46" s="61">
        <v>3</v>
      </c>
      <c r="N46" s="61">
        <v>6</v>
      </c>
      <c r="O46" s="61">
        <v>6</v>
      </c>
      <c r="P46" s="61">
        <v>6</v>
      </c>
      <c r="Q46" s="63">
        <f>P46/I46</f>
        <v>4</v>
      </c>
      <c r="R46" s="61">
        <v>2</v>
      </c>
      <c r="S46" s="61" t="s">
        <v>107</v>
      </c>
      <c r="T46" s="61" t="s">
        <v>112</v>
      </c>
      <c r="U46" s="61">
        <v>1</v>
      </c>
      <c r="V46" s="66"/>
      <c r="W46" s="92"/>
      <c r="Y46" s="15"/>
      <c r="Z46" s="28"/>
      <c r="AC46" s="15"/>
      <c r="AD46" s="27"/>
    </row>
    <row r="47" spans="1:30" ht="18.75" x14ac:dyDescent="0.3">
      <c r="A47" s="60"/>
      <c r="B47" s="60"/>
      <c r="C47" s="60"/>
      <c r="D47" s="60"/>
      <c r="E47" s="60"/>
      <c r="F47" s="67"/>
      <c r="G47" s="60"/>
      <c r="H47" s="60"/>
      <c r="I47" s="60">
        <v>4.5</v>
      </c>
      <c r="J47" s="60"/>
      <c r="K47" s="61"/>
      <c r="L47" s="61"/>
      <c r="M47" s="61"/>
      <c r="N47" s="61"/>
      <c r="O47" s="61"/>
      <c r="P47" s="61"/>
      <c r="Q47" s="63"/>
      <c r="R47" s="61"/>
      <c r="S47" s="61"/>
      <c r="T47" s="61"/>
      <c r="U47" s="61"/>
      <c r="V47" s="60"/>
      <c r="W47" s="60"/>
      <c r="Y47" s="15"/>
      <c r="Z47" s="28"/>
      <c r="AC47" s="15"/>
      <c r="AD47" s="27"/>
    </row>
    <row r="48" spans="1:30" ht="18.75" x14ac:dyDescent="0.3">
      <c r="A48" s="69">
        <v>18</v>
      </c>
      <c r="B48" s="69">
        <v>2.8E-3</v>
      </c>
      <c r="C48" s="69" t="s">
        <v>26</v>
      </c>
      <c r="D48" s="69"/>
      <c r="E48" s="69">
        <v>9</v>
      </c>
      <c r="F48" s="70">
        <v>44609</v>
      </c>
      <c r="G48" s="69">
        <v>13.8</v>
      </c>
      <c r="H48" s="69">
        <v>15.8</v>
      </c>
      <c r="I48" s="144">
        <v>2</v>
      </c>
      <c r="J48" s="69" t="s">
        <v>68</v>
      </c>
      <c r="K48" s="61">
        <v>1</v>
      </c>
      <c r="L48" s="61">
        <v>0</v>
      </c>
      <c r="M48" s="61">
        <v>1</v>
      </c>
      <c r="N48" s="61">
        <v>0</v>
      </c>
      <c r="O48" s="61">
        <v>0</v>
      </c>
      <c r="P48" s="61">
        <v>0</v>
      </c>
      <c r="Q48" s="63">
        <v>0</v>
      </c>
      <c r="R48" s="61">
        <v>2</v>
      </c>
      <c r="S48" s="61" t="s">
        <v>107</v>
      </c>
      <c r="T48" s="61" t="s">
        <v>121</v>
      </c>
      <c r="U48" s="61">
        <v>19</v>
      </c>
      <c r="V48" s="69">
        <v>248</v>
      </c>
      <c r="W48" s="66" t="s">
        <v>122</v>
      </c>
      <c r="Y48" s="15"/>
      <c r="Z48" s="28"/>
      <c r="AC48" s="15"/>
      <c r="AD48" s="27"/>
    </row>
    <row r="49" spans="1:30" s="3" customFormat="1" ht="18.75" x14ac:dyDescent="0.3">
      <c r="A49" s="69"/>
      <c r="B49" s="69"/>
      <c r="C49" s="69"/>
      <c r="D49" s="69"/>
      <c r="E49" s="69"/>
      <c r="F49" s="70"/>
      <c r="G49" s="69"/>
      <c r="H49" s="69"/>
      <c r="I49" s="69"/>
      <c r="J49" s="69"/>
      <c r="K49" s="61"/>
      <c r="L49" s="61"/>
      <c r="M49" s="61"/>
      <c r="N49" s="61"/>
      <c r="O49" s="61"/>
      <c r="P49" s="61"/>
      <c r="Q49" s="63"/>
      <c r="R49" s="61"/>
      <c r="S49" s="61"/>
      <c r="T49" s="61"/>
      <c r="U49" s="61"/>
      <c r="V49" s="69"/>
      <c r="W49" s="69"/>
      <c r="Y49" s="15"/>
      <c r="Z49" s="28"/>
      <c r="AA49"/>
      <c r="AC49" s="15"/>
      <c r="AD49" s="34"/>
    </row>
    <row r="50" spans="1:30" ht="18.75" x14ac:dyDescent="0.3">
      <c r="A50" s="69">
        <v>18</v>
      </c>
      <c r="B50" s="69">
        <v>1.8E-3</v>
      </c>
      <c r="C50" s="69" t="s">
        <v>129</v>
      </c>
      <c r="D50" s="69"/>
      <c r="E50" s="69">
        <v>19</v>
      </c>
      <c r="F50" s="70">
        <v>44685</v>
      </c>
      <c r="G50" s="69">
        <v>0</v>
      </c>
      <c r="H50" s="69">
        <v>0.5</v>
      </c>
      <c r="I50" s="144">
        <v>0.5</v>
      </c>
      <c r="J50" s="69" t="s">
        <v>68</v>
      </c>
      <c r="K50" s="61">
        <v>0</v>
      </c>
      <c r="L50" s="61">
        <v>0</v>
      </c>
      <c r="M50" s="61">
        <v>0</v>
      </c>
      <c r="N50" s="61">
        <v>1</v>
      </c>
      <c r="O50" s="61">
        <v>1</v>
      </c>
      <c r="P50" s="61">
        <v>1</v>
      </c>
      <c r="Q50" s="63">
        <f>P50/I50</f>
        <v>2</v>
      </c>
      <c r="R50" s="61">
        <v>2</v>
      </c>
      <c r="S50" s="61" t="s">
        <v>126</v>
      </c>
      <c r="T50" s="61" t="s">
        <v>108</v>
      </c>
      <c r="U50" s="61">
        <v>1</v>
      </c>
      <c r="V50" s="69">
        <v>302</v>
      </c>
      <c r="W50" s="66" t="s">
        <v>130</v>
      </c>
      <c r="Y50" s="15"/>
      <c r="Z50" s="28"/>
      <c r="AC50" s="15"/>
      <c r="AD50" s="27"/>
    </row>
    <row r="51" spans="1:30" s="3" customFormat="1" ht="18.75" x14ac:dyDescent="0.3">
      <c r="A51" s="69"/>
      <c r="B51" s="69"/>
      <c r="C51" s="69"/>
      <c r="D51" s="69"/>
      <c r="E51" s="69"/>
      <c r="F51" s="70"/>
      <c r="G51" s="69"/>
      <c r="H51" s="69"/>
      <c r="I51" s="69"/>
      <c r="J51" s="69"/>
      <c r="K51" s="61"/>
      <c r="L51" s="61"/>
      <c r="M51" s="61"/>
      <c r="N51" s="61"/>
      <c r="O51" s="61"/>
      <c r="P51" s="61"/>
      <c r="Q51" s="63"/>
      <c r="R51" s="61"/>
      <c r="S51" s="61"/>
      <c r="T51" s="61"/>
      <c r="U51" s="61"/>
      <c r="V51" s="69"/>
      <c r="W51" s="69"/>
      <c r="Y51" s="15"/>
      <c r="Z51" s="28"/>
      <c r="AA51"/>
      <c r="AC51" s="15"/>
      <c r="AD51" s="34"/>
    </row>
    <row r="52" spans="1:30" ht="18.75" x14ac:dyDescent="0.3">
      <c r="A52" s="69">
        <v>18</v>
      </c>
      <c r="B52" s="69">
        <v>1.8E-3</v>
      </c>
      <c r="C52" s="69" t="s">
        <v>27</v>
      </c>
      <c r="D52" s="69"/>
      <c r="E52" s="69">
        <v>8</v>
      </c>
      <c r="F52" s="70">
        <v>44606</v>
      </c>
      <c r="G52" s="69">
        <v>11.5</v>
      </c>
      <c r="H52" s="69">
        <v>13.8</v>
      </c>
      <c r="I52" s="69">
        <f>H52-G52</f>
        <v>2.3000000000000007</v>
      </c>
      <c r="J52" s="69" t="s">
        <v>68</v>
      </c>
      <c r="K52" s="61">
        <v>0</v>
      </c>
      <c r="L52" s="61">
        <v>0</v>
      </c>
      <c r="M52" s="61">
        <v>0</v>
      </c>
      <c r="N52" s="61">
        <v>0</v>
      </c>
      <c r="O52" s="61">
        <v>0</v>
      </c>
      <c r="P52" s="61">
        <v>0</v>
      </c>
      <c r="Q52" s="63">
        <v>0</v>
      </c>
      <c r="R52" s="61">
        <v>2</v>
      </c>
      <c r="S52" s="61" t="s">
        <v>107</v>
      </c>
      <c r="T52" s="61" t="s">
        <v>112</v>
      </c>
      <c r="U52" s="61">
        <v>6</v>
      </c>
      <c r="V52" s="69"/>
      <c r="W52" s="128" t="s">
        <v>124</v>
      </c>
      <c r="Y52" s="15"/>
      <c r="Z52" s="28"/>
      <c r="AC52" s="15"/>
      <c r="AD52" s="27"/>
    </row>
    <row r="53" spans="1:30" s="3" customFormat="1" ht="18.75" x14ac:dyDescent="0.3">
      <c r="A53" s="69">
        <v>18</v>
      </c>
      <c r="B53" s="69">
        <v>1.8E-3</v>
      </c>
      <c r="C53" s="69" t="s">
        <v>27</v>
      </c>
      <c r="D53" s="69"/>
      <c r="E53" s="69">
        <v>13</v>
      </c>
      <c r="F53" s="70">
        <v>44642</v>
      </c>
      <c r="G53" s="69">
        <v>11.5</v>
      </c>
      <c r="H53" s="69">
        <v>13.8</v>
      </c>
      <c r="I53" s="69">
        <f>H53-G53</f>
        <v>2.3000000000000007</v>
      </c>
      <c r="J53" s="69" t="s">
        <v>68</v>
      </c>
      <c r="K53" s="61">
        <v>2</v>
      </c>
      <c r="L53" s="61">
        <v>0</v>
      </c>
      <c r="M53" s="61">
        <v>2</v>
      </c>
      <c r="N53" s="61">
        <v>0</v>
      </c>
      <c r="O53" s="61">
        <v>0</v>
      </c>
      <c r="P53" s="61">
        <v>0</v>
      </c>
      <c r="Q53" s="63">
        <v>0</v>
      </c>
      <c r="R53" s="61">
        <v>2</v>
      </c>
      <c r="S53" s="61" t="s">
        <v>107</v>
      </c>
      <c r="T53" s="61" t="s">
        <v>112</v>
      </c>
      <c r="U53" s="61">
        <v>5</v>
      </c>
      <c r="V53" s="69"/>
      <c r="W53" s="69" t="s">
        <v>125</v>
      </c>
      <c r="Y53" s="15"/>
      <c r="Z53" s="28"/>
      <c r="AA53"/>
      <c r="AC53" s="15"/>
      <c r="AD53" s="34"/>
    </row>
    <row r="54" spans="1:30" s="3" customFormat="1" ht="18.75" x14ac:dyDescent="0.3">
      <c r="A54" s="69"/>
      <c r="B54" s="69"/>
      <c r="C54" s="69"/>
      <c r="D54" s="69"/>
      <c r="E54" s="69"/>
      <c r="F54" s="70"/>
      <c r="G54" s="69"/>
      <c r="H54" s="69"/>
      <c r="I54" s="144">
        <v>4.12</v>
      </c>
      <c r="J54" s="73"/>
      <c r="K54" s="61"/>
      <c r="L54" s="61"/>
      <c r="M54" s="61"/>
      <c r="N54" s="61"/>
      <c r="O54" s="61"/>
      <c r="P54" s="61"/>
      <c r="Q54" s="63"/>
      <c r="R54" s="61"/>
      <c r="S54" s="61"/>
      <c r="T54" s="61"/>
      <c r="U54" s="61"/>
      <c r="V54" s="69"/>
      <c r="W54" s="69"/>
      <c r="Y54" s="15"/>
      <c r="Z54" s="28"/>
      <c r="AA54"/>
      <c r="AC54" s="15"/>
      <c r="AD54" s="34"/>
    </row>
    <row r="55" spans="1:30" s="3" customFormat="1" ht="15.6" customHeight="1" x14ac:dyDescent="0.3">
      <c r="A55" s="69">
        <v>18</v>
      </c>
      <c r="B55" s="69"/>
      <c r="C55" s="72" t="s">
        <v>71</v>
      </c>
      <c r="D55" s="72"/>
      <c r="E55" s="72">
        <v>21</v>
      </c>
      <c r="F55" s="74">
        <v>44698</v>
      </c>
      <c r="G55" s="72">
        <v>0</v>
      </c>
      <c r="H55" s="72">
        <v>0.5</v>
      </c>
      <c r="I55" s="145">
        <v>0.5</v>
      </c>
      <c r="J55" s="72" t="s">
        <v>68</v>
      </c>
      <c r="K55" s="61">
        <v>0</v>
      </c>
      <c r="L55" s="61">
        <v>0</v>
      </c>
      <c r="M55" s="61">
        <v>0</v>
      </c>
      <c r="N55" s="61">
        <v>1</v>
      </c>
      <c r="O55" s="61">
        <v>1</v>
      </c>
      <c r="P55" s="61">
        <v>1</v>
      </c>
      <c r="Q55" s="63">
        <f>P55/I55</f>
        <v>2</v>
      </c>
      <c r="R55" s="61">
        <v>2</v>
      </c>
      <c r="S55" s="61" t="s">
        <v>126</v>
      </c>
      <c r="T55" s="61" t="s">
        <v>108</v>
      </c>
      <c r="U55" s="61"/>
      <c r="V55" s="69"/>
      <c r="W55" s="69"/>
      <c r="Y55" s="30"/>
      <c r="Z55" s="31"/>
      <c r="AA55" s="32"/>
      <c r="AC55" s="30"/>
      <c r="AD55" s="34"/>
    </row>
    <row r="56" spans="1:30" s="3" customFormat="1" ht="18.75" x14ac:dyDescent="0.3">
      <c r="A56" s="69"/>
      <c r="B56" s="69"/>
      <c r="C56" s="72"/>
      <c r="D56" s="72"/>
      <c r="E56" s="72"/>
      <c r="F56" s="74"/>
      <c r="G56" s="90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71"/>
      <c r="S56" s="69"/>
      <c r="T56" s="69"/>
      <c r="U56" s="69"/>
      <c r="V56" s="69"/>
      <c r="W56" s="69"/>
      <c r="Y56" s="15"/>
      <c r="Z56" s="28"/>
      <c r="AA56"/>
      <c r="AC56" s="15"/>
      <c r="AD56" s="34"/>
    </row>
    <row r="57" spans="1:30" s="3" customFormat="1" ht="18.75" x14ac:dyDescent="0.3">
      <c r="A57" s="69">
        <v>18</v>
      </c>
      <c r="B57" s="69">
        <v>2.8E-3</v>
      </c>
      <c r="C57" s="72" t="s">
        <v>127</v>
      </c>
      <c r="D57" s="72"/>
      <c r="E57" s="72">
        <v>21</v>
      </c>
      <c r="F57" s="74">
        <v>44698</v>
      </c>
      <c r="G57" s="72">
        <v>0</v>
      </c>
      <c r="H57" s="72">
        <v>1</v>
      </c>
      <c r="I57" s="146">
        <v>1</v>
      </c>
      <c r="J57" s="72" t="s">
        <v>68</v>
      </c>
      <c r="K57" s="72">
        <v>0</v>
      </c>
      <c r="L57" s="72">
        <v>0</v>
      </c>
      <c r="M57" s="72">
        <v>0</v>
      </c>
      <c r="N57" s="129">
        <v>1</v>
      </c>
      <c r="O57" s="129">
        <v>1</v>
      </c>
      <c r="P57" s="129">
        <v>1</v>
      </c>
      <c r="Q57" s="98">
        <v>1</v>
      </c>
      <c r="R57" s="130">
        <v>2</v>
      </c>
      <c r="S57" s="69" t="s">
        <v>126</v>
      </c>
      <c r="T57" s="69" t="s">
        <v>108</v>
      </c>
      <c r="U57" s="69"/>
      <c r="V57" s="69"/>
      <c r="W57" s="69" t="s">
        <v>128</v>
      </c>
      <c r="Y57" s="15"/>
      <c r="Z57" s="28"/>
      <c r="AA57"/>
      <c r="AC57" s="15"/>
      <c r="AD57" s="34"/>
    </row>
    <row r="58" spans="1:30" s="3" customFormat="1" ht="18.75" x14ac:dyDescent="0.3">
      <c r="A58" s="69"/>
      <c r="B58" s="69"/>
      <c r="C58" s="72"/>
      <c r="D58" s="72"/>
      <c r="E58" s="72"/>
      <c r="F58" s="74"/>
      <c r="G58" s="72"/>
      <c r="H58" s="72"/>
      <c r="I58" s="75"/>
      <c r="J58" s="72"/>
      <c r="K58" s="72"/>
      <c r="L58" s="72"/>
      <c r="M58" s="72"/>
      <c r="N58" s="129"/>
      <c r="O58" s="129"/>
      <c r="P58" s="129"/>
      <c r="Q58" s="98"/>
      <c r="R58" s="130"/>
      <c r="S58" s="69"/>
      <c r="T58" s="69"/>
      <c r="U58" s="69"/>
      <c r="V58" s="69"/>
      <c r="W58" s="69"/>
      <c r="Y58" s="110"/>
      <c r="Z58" s="28"/>
      <c r="AA58" s="41"/>
      <c r="AC58" s="110"/>
      <c r="AD58" s="34"/>
    </row>
    <row r="59" spans="1:30" s="3" customFormat="1" ht="18.75" x14ac:dyDescent="0.3">
      <c r="A59" s="69"/>
      <c r="B59" s="69"/>
      <c r="C59" s="72"/>
      <c r="D59" s="72"/>
      <c r="E59" s="72"/>
      <c r="F59" s="74"/>
      <c r="G59" s="72"/>
      <c r="H59" s="72"/>
      <c r="I59" s="75"/>
      <c r="J59" s="72"/>
      <c r="K59" s="72"/>
      <c r="L59" s="72"/>
      <c r="M59" s="72"/>
      <c r="N59" s="129"/>
      <c r="O59" s="129"/>
      <c r="P59" s="129"/>
      <c r="Q59" s="98"/>
      <c r="R59" s="130"/>
      <c r="S59" s="69"/>
      <c r="T59" s="69"/>
      <c r="U59" s="69"/>
      <c r="V59" s="69"/>
      <c r="W59" s="69"/>
      <c r="Y59" s="110"/>
      <c r="Z59" s="28"/>
      <c r="AA59" s="41"/>
      <c r="AC59" s="110"/>
      <c r="AD59" s="34"/>
    </row>
    <row r="60" spans="1:30" s="3" customFormat="1" ht="18.75" x14ac:dyDescent="0.3">
      <c r="A60" s="69"/>
      <c r="B60" s="69"/>
      <c r="C60" s="72"/>
      <c r="D60" s="72"/>
      <c r="E60" s="72"/>
      <c r="F60" s="74"/>
      <c r="G60" s="72"/>
      <c r="H60" s="72"/>
      <c r="I60" s="75"/>
      <c r="J60" s="72"/>
      <c r="K60" s="72"/>
      <c r="L60" s="72"/>
      <c r="M60" s="72"/>
      <c r="N60" s="129"/>
      <c r="O60" s="129"/>
      <c r="P60" s="129">
        <v>125</v>
      </c>
      <c r="Q60" s="98"/>
      <c r="R60" s="130"/>
      <c r="S60" s="69"/>
      <c r="T60" s="69"/>
      <c r="U60" s="69"/>
      <c r="V60" s="69"/>
      <c r="W60" s="69"/>
      <c r="Y60" s="110"/>
      <c r="Z60" s="28"/>
      <c r="AA60" s="41"/>
      <c r="AC60" s="110"/>
      <c r="AD60" s="34"/>
    </row>
    <row r="61" spans="1:30" ht="19.5" thickBot="1" x14ac:dyDescent="0.35">
      <c r="A61" s="60"/>
      <c r="B61" s="60"/>
      <c r="C61" s="88"/>
      <c r="D61" s="76"/>
      <c r="E61" s="76"/>
      <c r="F61" s="224" t="s">
        <v>72</v>
      </c>
      <c r="G61" s="225"/>
      <c r="H61" s="225"/>
      <c r="I61" s="225"/>
      <c r="J61" s="225"/>
      <c r="K61" s="225"/>
      <c r="L61" s="225"/>
      <c r="M61" s="225"/>
      <c r="N61" s="78"/>
      <c r="O61" s="78"/>
      <c r="P61" s="89"/>
      <c r="Q61" s="99"/>
      <c r="R61" s="77"/>
      <c r="S61" s="60"/>
      <c r="T61" s="60"/>
      <c r="U61" s="60"/>
      <c r="V61" s="60"/>
      <c r="W61" s="78"/>
      <c r="Y61" s="15"/>
      <c r="Z61" s="28"/>
      <c r="AC61" s="15"/>
      <c r="AD61" s="27"/>
    </row>
    <row r="62" spans="1:30" ht="18.75" x14ac:dyDescent="0.3">
      <c r="A62" s="104"/>
      <c r="B62" s="104"/>
      <c r="C62" s="78"/>
      <c r="D62" s="78"/>
      <c r="E62" s="78"/>
      <c r="F62" s="173" t="s">
        <v>73</v>
      </c>
      <c r="G62" s="173" t="s">
        <v>92</v>
      </c>
      <c r="H62" s="173" t="s">
        <v>95</v>
      </c>
      <c r="I62" s="173" t="s">
        <v>142</v>
      </c>
      <c r="J62" s="173" t="s">
        <v>97</v>
      </c>
      <c r="K62" s="173" t="s">
        <v>102</v>
      </c>
      <c r="L62" s="173" t="s">
        <v>98</v>
      </c>
      <c r="M62" s="173" t="s">
        <v>99</v>
      </c>
      <c r="N62" s="78"/>
      <c r="O62" s="78"/>
      <c r="P62" s="78"/>
      <c r="Q62" s="99"/>
      <c r="R62" s="77"/>
      <c r="S62" s="60"/>
      <c r="T62" s="60"/>
      <c r="U62" s="60"/>
      <c r="V62" s="60"/>
      <c r="W62" s="60"/>
      <c r="Y62" s="15"/>
      <c r="Z62" s="28"/>
      <c r="AC62" s="15"/>
      <c r="AD62" s="27"/>
    </row>
    <row r="63" spans="1:30" ht="18.75" x14ac:dyDescent="0.3">
      <c r="A63" s="59"/>
      <c r="B63" s="59"/>
      <c r="C63" s="78"/>
      <c r="D63" s="78"/>
      <c r="E63" s="78"/>
      <c r="F63" s="173" t="s">
        <v>132</v>
      </c>
      <c r="G63" s="110">
        <v>0.5</v>
      </c>
      <c r="H63" s="110">
        <v>0</v>
      </c>
      <c r="I63" s="162">
        <f>G63/O69</f>
        <v>4.7314962035437121E-2</v>
      </c>
      <c r="J63" s="110">
        <v>0</v>
      </c>
      <c r="K63" s="162">
        <f>I63*(0.81*2)</f>
        <v>7.6650238497408138E-2</v>
      </c>
      <c r="L63" s="110">
        <f>H63/G63</f>
        <v>0</v>
      </c>
      <c r="M63" s="162">
        <f>O69</f>
        <v>10.567481796255461</v>
      </c>
      <c r="N63" s="78"/>
      <c r="O63" s="78"/>
      <c r="P63" s="78"/>
      <c r="Q63" s="100"/>
      <c r="R63" s="77"/>
      <c r="S63" s="60"/>
      <c r="T63" s="60"/>
      <c r="U63" s="60"/>
      <c r="V63" s="60"/>
      <c r="W63" s="60"/>
      <c r="Y63" s="15"/>
      <c r="Z63" s="28"/>
      <c r="AC63" s="15"/>
      <c r="AD63" s="27"/>
    </row>
    <row r="64" spans="1:30" ht="18.75" x14ac:dyDescent="0.3">
      <c r="A64" s="60"/>
      <c r="B64" s="60"/>
      <c r="C64" s="96"/>
      <c r="D64" s="96"/>
      <c r="E64" s="78"/>
      <c r="F64" s="173" t="s">
        <v>74</v>
      </c>
      <c r="G64" s="110">
        <f>3.3-0.3</f>
        <v>3</v>
      </c>
      <c r="H64" s="56">
        <f>'RM .3-3.3'!E170</f>
        <v>34</v>
      </c>
      <c r="I64" s="56">
        <f>'RM .3-3.3'!F170</f>
        <v>37.460420032310182</v>
      </c>
      <c r="J64" s="56">
        <f>H64*(0.81*2)</f>
        <v>55.080000000000005</v>
      </c>
      <c r="K64" s="198">
        <f>'RM .3-3.3'!H170</f>
        <v>60.685880452342502</v>
      </c>
      <c r="L64" s="56">
        <f>H64/G64</f>
        <v>11.333333333333334</v>
      </c>
      <c r="M64" s="56">
        <f>'RM .3-3.3'!F171</f>
        <v>12.486806677436727</v>
      </c>
      <c r="N64" s="106"/>
      <c r="O64" s="106"/>
      <c r="P64" s="106"/>
      <c r="Q64" s="101"/>
      <c r="R64" s="60"/>
      <c r="S64" s="60"/>
      <c r="T64" s="60"/>
      <c r="U64" s="60"/>
      <c r="V64" s="60"/>
      <c r="W64" s="60"/>
      <c r="Y64" s="15"/>
      <c r="Z64" s="28"/>
      <c r="AC64" s="15"/>
      <c r="AD64" s="27"/>
    </row>
    <row r="65" spans="1:30" ht="18.75" x14ac:dyDescent="0.3">
      <c r="A65" s="60"/>
      <c r="B65" s="60"/>
      <c r="C65" s="78"/>
      <c r="D65" s="78"/>
      <c r="E65" s="78"/>
      <c r="F65" s="173" t="s">
        <v>75</v>
      </c>
      <c r="G65" s="110">
        <f>6.4-3.3</f>
        <v>3.1000000000000005</v>
      </c>
      <c r="H65" s="56">
        <f>'RM 3.3-6.4'!E165</f>
        <v>26</v>
      </c>
      <c r="I65" s="199">
        <f>'RM 3.3-6.4'!F165</f>
        <v>39.593322678032322</v>
      </c>
      <c r="J65" s="56">
        <f t="shared" ref="J65:J67" si="9">H65*(0.81*2)</f>
        <v>42.120000000000005</v>
      </c>
      <c r="K65" s="198">
        <f>'RM 3.3-6.4'!H165</f>
        <v>64.141182738412368</v>
      </c>
      <c r="L65" s="56">
        <f>H65/G65</f>
        <v>8.3870967741935463</v>
      </c>
      <c r="M65" s="56">
        <f>'RM 3.3-6.4'!F167</f>
        <v>12.772039573558812</v>
      </c>
      <c r="N65" s="79"/>
      <c r="O65" s="79"/>
      <c r="P65" s="79"/>
      <c r="Q65" s="101"/>
      <c r="R65" s="60"/>
      <c r="S65" s="60"/>
      <c r="T65" s="60"/>
      <c r="U65" s="60"/>
      <c r="V65" s="60"/>
      <c r="W65" s="60"/>
      <c r="Y65" s="15"/>
      <c r="Z65" s="28"/>
      <c r="AC65" s="15"/>
      <c r="AD65" s="27"/>
    </row>
    <row r="66" spans="1:30" ht="18.75" x14ac:dyDescent="0.3">
      <c r="A66" s="66"/>
      <c r="B66" s="66"/>
      <c r="C66" s="88"/>
      <c r="D66" s="88"/>
      <c r="E66" s="76"/>
      <c r="F66" s="173" t="s">
        <v>76</v>
      </c>
      <c r="G66" s="110">
        <f>9.2-6.4</f>
        <v>2.7999999999999989</v>
      </c>
      <c r="H66" s="56">
        <f>'RM 6.4-9.2'!E171</f>
        <v>23</v>
      </c>
      <c r="I66" s="56">
        <f>'RM 6.4-9.2'!F171</f>
        <v>33.500900079924122</v>
      </c>
      <c r="J66" s="56">
        <f t="shared" si="9"/>
        <v>37.260000000000005</v>
      </c>
      <c r="K66" s="198">
        <f>'RM 6.4-9.2'!H171</f>
        <v>54.271458129477082</v>
      </c>
      <c r="L66" s="56">
        <f t="shared" ref="L66:L72" si="10">H66/G66</f>
        <v>8.2142857142857171</v>
      </c>
      <c r="M66" s="56">
        <f>'RM 6.4-9.2'!F172</f>
        <v>11.964607171401477</v>
      </c>
      <c r="N66" s="106"/>
      <c r="O66" s="106"/>
      <c r="P66" s="106"/>
      <c r="Q66" s="101"/>
      <c r="R66" s="66"/>
      <c r="S66" s="66"/>
      <c r="T66" s="66"/>
      <c r="U66" s="66"/>
      <c r="V66" s="66"/>
      <c r="W66" s="60"/>
      <c r="Y66" s="15"/>
      <c r="Z66" s="28"/>
      <c r="AC66" s="15"/>
      <c r="AD66" s="27"/>
    </row>
    <row r="67" spans="1:30" ht="18.75" x14ac:dyDescent="0.3">
      <c r="A67" s="66"/>
      <c r="B67" s="66"/>
      <c r="C67" s="97"/>
      <c r="D67" s="97"/>
      <c r="E67" s="76"/>
      <c r="F67" s="173" t="s">
        <v>77</v>
      </c>
      <c r="G67" s="110">
        <f>11.2-9.2</f>
        <v>2</v>
      </c>
      <c r="H67" s="56">
        <f>'RM 9.2-11.2'!E170</f>
        <v>8</v>
      </c>
      <c r="I67" s="56">
        <f>'RM 9.2-11.2'!F170</f>
        <v>10.092947525249658</v>
      </c>
      <c r="J67" s="56">
        <f t="shared" si="9"/>
        <v>12.96</v>
      </c>
      <c r="K67" s="198">
        <f>'RM 9.2-11.2'!H170</f>
        <v>16.350574990904448</v>
      </c>
      <c r="L67" s="200">
        <f t="shared" si="10"/>
        <v>4</v>
      </c>
      <c r="M67" s="56">
        <f>'RM 9.2-11.2'!F171</f>
        <v>5.0464737626248288</v>
      </c>
      <c r="N67" s="89"/>
      <c r="O67" s="89"/>
      <c r="P67" s="89"/>
      <c r="Q67" s="101"/>
      <c r="R67" s="66"/>
      <c r="S67" s="66"/>
      <c r="T67" s="66"/>
      <c r="U67" s="66"/>
      <c r="V67" s="66"/>
      <c r="W67" s="60"/>
      <c r="Y67" s="15"/>
      <c r="Z67" s="28"/>
      <c r="AC67" s="15"/>
      <c r="AD67" s="27"/>
    </row>
    <row r="68" spans="1:30" ht="18.75" x14ac:dyDescent="0.3">
      <c r="A68" s="66"/>
      <c r="B68" s="66"/>
      <c r="C68" s="88"/>
      <c r="D68" s="88"/>
      <c r="E68" s="76"/>
      <c r="F68" s="205" t="s">
        <v>78</v>
      </c>
      <c r="G68" s="110">
        <f>11.5-11.2</f>
        <v>0.30000000000000071</v>
      </c>
      <c r="H68" s="56">
        <v>0</v>
      </c>
      <c r="I68" s="162">
        <f>G68*O69</f>
        <v>3.1702445388766458</v>
      </c>
      <c r="J68" s="56">
        <v>0</v>
      </c>
      <c r="K68" s="206">
        <f>I68*(0.81*2)</f>
        <v>5.1357961529801663</v>
      </c>
      <c r="L68" s="56">
        <f t="shared" si="10"/>
        <v>0</v>
      </c>
      <c r="M68" s="162">
        <f>O69</f>
        <v>10.567481796255461</v>
      </c>
      <c r="N68" s="89"/>
      <c r="O68" s="89"/>
      <c r="P68" s="89"/>
      <c r="Q68" s="102"/>
      <c r="R68" s="66"/>
      <c r="S68" s="66"/>
      <c r="T68" s="66"/>
      <c r="U68" s="66"/>
      <c r="V68" s="66"/>
      <c r="W68" s="60"/>
      <c r="Y68" s="15"/>
      <c r="Z68" s="28"/>
      <c r="AC68" s="15"/>
      <c r="AD68" s="27"/>
    </row>
    <row r="69" spans="1:30" ht="18.75" x14ac:dyDescent="0.3">
      <c r="A69" s="66"/>
      <c r="B69" s="80"/>
      <c r="C69" s="88"/>
      <c r="D69" s="88"/>
      <c r="E69" s="88"/>
      <c r="F69" s="173" t="s">
        <v>79</v>
      </c>
      <c r="G69" s="110">
        <f>13.8-11.5</f>
        <v>2.3000000000000007</v>
      </c>
      <c r="H69" s="56">
        <v>0</v>
      </c>
      <c r="I69" s="162">
        <f>O69*G69</f>
        <v>24.305208131387566</v>
      </c>
      <c r="J69" s="56">
        <v>0</v>
      </c>
      <c r="K69" s="207">
        <f>I69*(0.81*2)</f>
        <v>39.374437172847863</v>
      </c>
      <c r="L69" s="56">
        <f t="shared" si="10"/>
        <v>0</v>
      </c>
      <c r="M69" s="162">
        <f>O69</f>
        <v>10.567481796255461</v>
      </c>
      <c r="N69" s="88"/>
      <c r="O69" s="95">
        <f>('RM .3-3.3'!F171+'RM 3.3-6.4'!F167+'RM 6.4-9.2'!F172+'RM 9.2-11.2'!F171)/4</f>
        <v>10.567481796255461</v>
      </c>
      <c r="P69" s="88"/>
      <c r="Q69" s="103"/>
      <c r="R69" s="61"/>
      <c r="S69" s="66"/>
      <c r="T69" s="66"/>
      <c r="U69" s="66"/>
      <c r="V69" s="66"/>
      <c r="W69" s="60"/>
      <c r="Y69" s="15"/>
      <c r="Z69" s="28"/>
      <c r="AC69" s="15"/>
      <c r="AD69" s="27"/>
    </row>
    <row r="70" spans="1:30" ht="18.75" x14ac:dyDescent="0.3">
      <c r="A70" s="66"/>
      <c r="B70" s="80"/>
      <c r="C70" s="88"/>
      <c r="D70" s="88"/>
      <c r="E70" s="88"/>
      <c r="F70" s="205" t="s">
        <v>80</v>
      </c>
      <c r="G70" s="110">
        <f>15.8-13.8</f>
        <v>2</v>
      </c>
      <c r="H70" s="56">
        <v>0</v>
      </c>
      <c r="I70" s="162">
        <f>O69*G70</f>
        <v>21.134963592510921</v>
      </c>
      <c r="J70" s="56">
        <v>0</v>
      </c>
      <c r="K70" s="207">
        <f>I70*(0.81*2)</f>
        <v>34.238641019867693</v>
      </c>
      <c r="L70" s="56">
        <f t="shared" si="10"/>
        <v>0</v>
      </c>
      <c r="M70" s="162">
        <f>O69</f>
        <v>10.567481796255461</v>
      </c>
      <c r="N70" s="88"/>
      <c r="O70" s="210">
        <f>O69/2</f>
        <v>5.2837408981277303</v>
      </c>
      <c r="P70" s="88"/>
      <c r="Q70" s="103"/>
      <c r="R70" s="61"/>
      <c r="S70" s="66"/>
      <c r="T70" s="66"/>
      <c r="U70" s="66"/>
      <c r="V70" s="66"/>
      <c r="W70" s="66"/>
      <c r="Y70" s="15"/>
      <c r="Z70" s="28"/>
      <c r="AC70" s="15"/>
      <c r="AD70" s="27"/>
    </row>
    <row r="71" spans="1:30" ht="18.75" x14ac:dyDescent="0.3">
      <c r="A71" s="60"/>
      <c r="B71" s="81"/>
      <c r="C71" s="60"/>
      <c r="D71" s="60"/>
      <c r="E71" s="66"/>
      <c r="F71" s="205" t="s">
        <v>81</v>
      </c>
      <c r="G71" s="110">
        <f>17.5-15.8</f>
        <v>1.6999999999999993</v>
      </c>
      <c r="H71" s="56">
        <v>0</v>
      </c>
      <c r="I71" s="211">
        <f>O70*G71</f>
        <v>8.9823595268171381</v>
      </c>
      <c r="J71" s="56">
        <v>0</v>
      </c>
      <c r="K71" s="212">
        <f>I71*(0.81*2)</f>
        <v>14.551422433443765</v>
      </c>
      <c r="L71" s="56">
        <f t="shared" si="10"/>
        <v>0</v>
      </c>
      <c r="M71" s="211">
        <f>O70</f>
        <v>5.2837408981277303</v>
      </c>
      <c r="N71" s="60"/>
      <c r="O71" s="60"/>
      <c r="P71" s="60"/>
      <c r="Q71" s="82"/>
      <c r="R71" s="83"/>
      <c r="S71" s="60"/>
      <c r="T71" s="60"/>
      <c r="U71" s="60"/>
      <c r="V71" s="60"/>
      <c r="W71" s="60"/>
      <c r="Y71" s="15"/>
      <c r="Z71" s="28"/>
      <c r="AC71" s="15"/>
      <c r="AD71" s="27"/>
    </row>
    <row r="72" spans="1:30" ht="19.5" thickBot="1" x14ac:dyDescent="0.35">
      <c r="A72" s="66"/>
      <c r="B72" s="80"/>
      <c r="C72" s="66"/>
      <c r="D72" s="66"/>
      <c r="E72" s="66"/>
      <c r="F72" s="205" t="s">
        <v>82</v>
      </c>
      <c r="G72" s="110">
        <f>18.7-17.5</f>
        <v>1.1999999999999993</v>
      </c>
      <c r="H72" s="56">
        <v>0</v>
      </c>
      <c r="I72" s="211">
        <f>O70*G72</f>
        <v>6.340489077753273</v>
      </c>
      <c r="J72" s="56">
        <v>0</v>
      </c>
      <c r="K72" s="212">
        <f>I72*(0.81*2)</f>
        <v>10.271592305960302</v>
      </c>
      <c r="L72" s="56">
        <f t="shared" si="10"/>
        <v>0</v>
      </c>
      <c r="M72" s="211">
        <f>O70</f>
        <v>5.2837408981277303</v>
      </c>
      <c r="N72" s="66"/>
      <c r="O72" s="66"/>
      <c r="P72" s="66"/>
      <c r="Q72" s="68"/>
      <c r="R72" s="61"/>
      <c r="S72" s="66"/>
      <c r="T72" s="66"/>
      <c r="U72" s="66"/>
      <c r="V72" s="66"/>
      <c r="W72" s="60"/>
      <c r="Y72" s="15"/>
      <c r="Z72" s="28"/>
      <c r="AC72" s="15"/>
      <c r="AD72" s="27"/>
    </row>
    <row r="73" spans="1:30" s="41" customFormat="1" ht="20.25" thickTop="1" thickBot="1" x14ac:dyDescent="0.35">
      <c r="A73" s="172"/>
      <c r="B73" s="80"/>
      <c r="C73" s="172"/>
      <c r="D73" s="172"/>
      <c r="E73" s="172"/>
      <c r="F73" s="201" t="s">
        <v>94</v>
      </c>
      <c r="G73" s="202">
        <f>SUM(G63:G72)</f>
        <v>18.899999999999999</v>
      </c>
      <c r="H73" s="202">
        <f t="shared" ref="H73:K73" si="11">SUM(H63:H72)</f>
        <v>91</v>
      </c>
      <c r="I73" s="202">
        <f t="shared" si="11"/>
        <v>184.62817014489727</v>
      </c>
      <c r="J73" s="202">
        <f t="shared" si="11"/>
        <v>147.42000000000004</v>
      </c>
      <c r="K73" s="221">
        <f>SUM(K63:K72)</f>
        <v>299.09763563473359</v>
      </c>
      <c r="L73" s="202"/>
      <c r="M73" s="203"/>
      <c r="N73" s="172"/>
      <c r="O73" s="172"/>
      <c r="P73" s="172"/>
      <c r="Q73" s="68"/>
      <c r="R73" s="61"/>
      <c r="S73" s="172"/>
      <c r="T73" s="172"/>
      <c r="U73" s="172"/>
      <c r="V73" s="172"/>
      <c r="W73" s="60"/>
      <c r="Y73" s="110"/>
      <c r="Z73" s="28"/>
      <c r="AC73" s="110"/>
      <c r="AD73" s="43"/>
    </row>
    <row r="74" spans="1:30" s="41" customFormat="1" ht="19.5" thickTop="1" x14ac:dyDescent="0.3">
      <c r="A74" s="172"/>
      <c r="B74" s="80"/>
      <c r="C74" s="172"/>
      <c r="D74" s="172"/>
      <c r="E74" s="172"/>
      <c r="F74" s="220"/>
      <c r="G74" s="174"/>
      <c r="H74" s="174"/>
      <c r="I74" s="174"/>
      <c r="J74" s="174"/>
      <c r="K74" s="174"/>
      <c r="L74" s="174"/>
      <c r="M74" s="174"/>
      <c r="N74" s="172"/>
      <c r="O74" s="172"/>
      <c r="P74" s="172"/>
      <c r="Q74" s="68"/>
      <c r="R74" s="61"/>
      <c r="S74" s="172"/>
      <c r="T74" s="172"/>
      <c r="U74" s="172"/>
      <c r="V74" s="172"/>
      <c r="W74" s="60"/>
      <c r="Y74" s="110"/>
      <c r="Z74" s="28"/>
      <c r="AC74" s="110"/>
      <c r="AD74" s="43"/>
    </row>
    <row r="75" spans="1:30" ht="19.5" thickBot="1" x14ac:dyDescent="0.35">
      <c r="A75" s="66"/>
      <c r="B75" s="80"/>
      <c r="C75" s="66"/>
      <c r="D75" s="66"/>
      <c r="E75" s="66"/>
      <c r="F75" s="224" t="s">
        <v>83</v>
      </c>
      <c r="G75" s="225"/>
      <c r="H75" s="225"/>
      <c r="I75" s="225"/>
      <c r="J75" s="225"/>
      <c r="K75" s="225"/>
      <c r="L75" s="225"/>
      <c r="M75" s="225"/>
      <c r="N75" s="66"/>
      <c r="O75" s="66"/>
      <c r="P75" s="66"/>
      <c r="Q75" s="68"/>
      <c r="R75" s="61"/>
      <c r="S75" s="66"/>
      <c r="T75" s="66"/>
      <c r="U75" s="66"/>
      <c r="V75" s="66"/>
      <c r="W75" s="60"/>
      <c r="Y75" s="15"/>
      <c r="Z75" s="28"/>
      <c r="AC75" s="15"/>
      <c r="AD75" s="27"/>
    </row>
    <row r="76" spans="1:30" ht="18.75" x14ac:dyDescent="0.3">
      <c r="A76" s="60"/>
      <c r="B76" s="60"/>
      <c r="C76" s="60"/>
      <c r="D76" s="60"/>
      <c r="E76" s="66"/>
      <c r="F76" s="173" t="s">
        <v>84</v>
      </c>
      <c r="G76" s="110">
        <v>1</v>
      </c>
      <c r="H76" s="56">
        <f>'GW RM 0.0-1'!E170</f>
        <v>9</v>
      </c>
      <c r="I76" s="56">
        <f>'GW RM 0.0-1'!F170</f>
        <v>10.291104864452807</v>
      </c>
      <c r="J76" s="56">
        <f>H76*(0.81*2)</f>
        <v>14.580000000000002</v>
      </c>
      <c r="K76" s="56">
        <f>I76*(0.81*2)</f>
        <v>16.671589880413549</v>
      </c>
      <c r="L76" s="204">
        <f>H76/G76</f>
        <v>9</v>
      </c>
      <c r="M76" s="56"/>
      <c r="N76" s="60"/>
      <c r="O76" s="119"/>
      <c r="P76" s="60"/>
      <c r="Q76" s="60"/>
      <c r="R76" s="60"/>
      <c r="S76" s="60"/>
      <c r="T76" s="60"/>
      <c r="U76" s="60"/>
      <c r="V76" s="60"/>
      <c r="W76" s="60"/>
      <c r="Y76" s="15"/>
      <c r="Z76" s="28"/>
      <c r="AC76" s="15"/>
      <c r="AD76" s="27"/>
    </row>
    <row r="77" spans="1:30" ht="18.75" x14ac:dyDescent="0.3">
      <c r="A77" s="60"/>
      <c r="B77" s="60"/>
      <c r="C77" s="60"/>
      <c r="D77" s="60"/>
      <c r="E77" s="66"/>
      <c r="F77" s="173" t="s">
        <v>85</v>
      </c>
      <c r="G77" s="110">
        <v>1.5</v>
      </c>
      <c r="H77" s="56">
        <f>'GW RM 1.0-2.5'!E170</f>
        <v>6</v>
      </c>
      <c r="I77" s="56">
        <f>'GW RM 1.0-2.5'!F170</f>
        <v>9.3714206379507843</v>
      </c>
      <c r="J77" s="56">
        <f>H77*(0.81*2)</f>
        <v>9.7200000000000006</v>
      </c>
      <c r="K77" s="56">
        <f>I77*(0.81*2)</f>
        <v>15.181701433480271</v>
      </c>
      <c r="L77" s="204">
        <f>H77/G77</f>
        <v>4</v>
      </c>
      <c r="M77" s="56"/>
      <c r="N77" s="60"/>
      <c r="O77" s="77">
        <f>AVERAGE(I76:I77)</f>
        <v>9.8312627512017947</v>
      </c>
      <c r="P77" s="60"/>
      <c r="Q77" s="60"/>
      <c r="R77" s="60"/>
      <c r="S77" s="60"/>
      <c r="T77" s="60"/>
      <c r="U77" s="60"/>
      <c r="V77" s="60"/>
      <c r="W77" s="60"/>
      <c r="Y77" s="15"/>
      <c r="Z77" s="28"/>
      <c r="AC77" s="15"/>
      <c r="AD77" s="27"/>
    </row>
    <row r="78" spans="1:30" ht="18.75" x14ac:dyDescent="0.3">
      <c r="A78" s="60"/>
      <c r="B78" s="60"/>
      <c r="C78" s="60"/>
      <c r="D78" s="60"/>
      <c r="E78" s="66"/>
      <c r="F78" s="205" t="s">
        <v>86</v>
      </c>
      <c r="G78" s="110">
        <f>5.1-2.5</f>
        <v>2.5999999999999996</v>
      </c>
      <c r="H78" s="56">
        <v>0</v>
      </c>
      <c r="I78" s="208">
        <f>G78*O78</f>
        <v>12.780641576562331</v>
      </c>
      <c r="J78" s="56">
        <v>0</v>
      </c>
      <c r="K78" s="208">
        <f>I78*(0.81*2)</f>
        <v>20.704639354030977</v>
      </c>
      <c r="L78" s="56">
        <v>0</v>
      </c>
      <c r="M78" s="56">
        <f>O78</f>
        <v>4.9156313756008974</v>
      </c>
      <c r="N78" s="60"/>
      <c r="O78" s="209">
        <f>O77/2</f>
        <v>4.9156313756008974</v>
      </c>
      <c r="P78" s="60"/>
      <c r="Q78" s="60"/>
      <c r="R78" s="60"/>
      <c r="S78" s="60"/>
      <c r="T78" s="60"/>
      <c r="U78" s="60"/>
      <c r="V78" s="60"/>
      <c r="W78" s="60"/>
      <c r="Y78" s="15"/>
      <c r="Z78" s="28"/>
      <c r="AC78" s="15"/>
      <c r="AD78" s="27"/>
    </row>
    <row r="79" spans="1:30" ht="19.5" thickBot="1" x14ac:dyDescent="0.35">
      <c r="A79" s="60"/>
      <c r="B79" s="60"/>
      <c r="C79" s="60"/>
      <c r="D79" s="60"/>
      <c r="E79" s="66"/>
      <c r="F79" s="205" t="s">
        <v>87</v>
      </c>
      <c r="G79" s="110">
        <f>9.6-5.1</f>
        <v>4.5</v>
      </c>
      <c r="H79" s="56">
        <v>0</v>
      </c>
      <c r="I79" s="214">
        <f>G79*O79</f>
        <v>11.060170595102019</v>
      </c>
      <c r="J79" s="56">
        <v>0</v>
      </c>
      <c r="K79" s="214">
        <f>I79*(0.81*2)</f>
        <v>17.917476364065273</v>
      </c>
      <c r="L79" s="56">
        <v>0</v>
      </c>
      <c r="M79" s="56">
        <f>O78</f>
        <v>4.9156313756008974</v>
      </c>
      <c r="N79" s="60"/>
      <c r="O79" s="213">
        <f>O77/4</f>
        <v>2.4578156878004487</v>
      </c>
      <c r="P79" s="60"/>
      <c r="Q79" s="60"/>
      <c r="R79" s="60"/>
      <c r="S79" s="60"/>
      <c r="T79" s="60"/>
      <c r="U79" s="60"/>
      <c r="V79" s="60"/>
      <c r="W79" s="60"/>
      <c r="Y79" s="15"/>
      <c r="Z79" s="28"/>
      <c r="AC79" s="15"/>
      <c r="AD79" s="27"/>
    </row>
    <row r="80" spans="1:30" s="41" customFormat="1" ht="20.25" thickTop="1" thickBot="1" x14ac:dyDescent="0.35">
      <c r="A80" s="60"/>
      <c r="B80" s="60"/>
      <c r="C80" s="60"/>
      <c r="D80" s="60"/>
      <c r="E80" s="172"/>
      <c r="F80" s="201" t="s">
        <v>94</v>
      </c>
      <c r="G80" s="202">
        <f>SUM(G76:G79)</f>
        <v>9.6</v>
      </c>
      <c r="H80" s="202">
        <f t="shared" ref="H80:L80" si="12">SUM(H76:H79)</f>
        <v>15</v>
      </c>
      <c r="I80" s="202">
        <f>SUM(I76:I79)</f>
        <v>43.503337674067936</v>
      </c>
      <c r="J80" s="202">
        <f t="shared" si="12"/>
        <v>24.300000000000004</v>
      </c>
      <c r="K80" s="221">
        <f t="shared" si="12"/>
        <v>70.475407031990073</v>
      </c>
      <c r="L80" s="202">
        <f t="shared" si="12"/>
        <v>13</v>
      </c>
      <c r="M80" s="202"/>
      <c r="N80" s="60"/>
      <c r="O80" s="60"/>
      <c r="P80" s="60"/>
      <c r="Q80" s="60"/>
      <c r="R80" s="60"/>
      <c r="S80" s="60"/>
      <c r="T80" s="60"/>
      <c r="U80" s="60"/>
      <c r="V80" s="60"/>
      <c r="W80" s="60"/>
      <c r="Y80" s="110"/>
      <c r="Z80" s="28"/>
      <c r="AC80" s="110"/>
      <c r="AD80" s="43"/>
    </row>
    <row r="81" spans="1:30" s="41" customFormat="1" ht="19.5" thickTop="1" x14ac:dyDescent="0.3">
      <c r="A81" s="60"/>
      <c r="B81" s="60"/>
      <c r="C81" s="60"/>
      <c r="D81" s="60"/>
      <c r="E81" s="172"/>
      <c r="F81" s="220"/>
      <c r="G81" s="174"/>
      <c r="H81" s="174"/>
      <c r="I81" s="174"/>
      <c r="J81" s="174"/>
      <c r="K81" s="174"/>
      <c r="L81" s="174"/>
      <c r="M81" s="174"/>
      <c r="N81" s="60"/>
      <c r="O81" s="60"/>
      <c r="P81" s="60"/>
      <c r="Q81" s="60"/>
      <c r="R81" s="60"/>
      <c r="S81" s="60"/>
      <c r="T81" s="60"/>
      <c r="U81" s="60"/>
      <c r="V81" s="60"/>
      <c r="W81" s="60"/>
      <c r="Y81" s="110"/>
      <c r="Z81" s="28"/>
      <c r="AC81" s="110"/>
      <c r="AD81" s="43"/>
    </row>
    <row r="82" spans="1:30" s="41" customFormat="1" ht="18.75" x14ac:dyDescent="0.3">
      <c r="A82" s="60"/>
      <c r="B82" s="60"/>
      <c r="C82" s="60"/>
      <c r="D82" s="60"/>
      <c r="E82" s="172"/>
      <c r="F82" s="220"/>
      <c r="G82" s="174"/>
      <c r="H82" s="174"/>
      <c r="I82" s="174"/>
      <c r="J82" s="174"/>
      <c r="K82" s="174"/>
      <c r="L82" s="174"/>
      <c r="M82" s="174"/>
      <c r="N82" s="60"/>
      <c r="O82" s="60"/>
      <c r="P82" s="60"/>
      <c r="Q82" s="60"/>
      <c r="R82" s="60"/>
      <c r="S82" s="60"/>
      <c r="T82" s="60"/>
      <c r="U82" s="60"/>
      <c r="V82" s="60"/>
      <c r="W82" s="60"/>
      <c r="Y82" s="110"/>
      <c r="Z82" s="28"/>
      <c r="AC82" s="110"/>
      <c r="AD82" s="43"/>
    </row>
    <row r="83" spans="1:30" ht="19.5" thickBot="1" x14ac:dyDescent="0.35">
      <c r="A83" s="60"/>
      <c r="B83" s="60"/>
      <c r="C83" s="60"/>
      <c r="D83" s="60"/>
      <c r="E83" s="66"/>
      <c r="F83" s="226" t="s">
        <v>24</v>
      </c>
      <c r="G83" s="227"/>
      <c r="H83" s="227"/>
      <c r="I83" s="227"/>
      <c r="J83" s="227"/>
      <c r="K83" s="227"/>
      <c r="L83" s="227"/>
      <c r="M83" s="227"/>
      <c r="N83" s="60"/>
      <c r="O83" s="60"/>
      <c r="P83" s="60"/>
      <c r="Q83" s="60"/>
      <c r="R83" s="60"/>
      <c r="S83" s="60"/>
      <c r="T83" s="60"/>
      <c r="U83" s="60"/>
      <c r="V83" s="60"/>
      <c r="W83" s="60"/>
      <c r="Y83" s="15"/>
      <c r="Z83" s="28"/>
      <c r="AC83" s="15"/>
      <c r="AD83" s="27"/>
    </row>
    <row r="84" spans="1:30" ht="20.25" thickTop="1" thickBot="1" x14ac:dyDescent="0.35">
      <c r="A84" s="60"/>
      <c r="B84" s="60"/>
      <c r="C84" s="60"/>
      <c r="D84" s="60"/>
      <c r="E84" s="66"/>
      <c r="F84" s="215" t="s">
        <v>88</v>
      </c>
      <c r="G84" s="216">
        <v>1.7</v>
      </c>
      <c r="H84" s="217">
        <f>Canyon!C167</f>
        <v>16</v>
      </c>
      <c r="I84" s="216">
        <v>16</v>
      </c>
      <c r="J84" s="216">
        <f>H84*(0.81*2)</f>
        <v>25.92</v>
      </c>
      <c r="K84" s="221">
        <v>16</v>
      </c>
      <c r="L84" s="216">
        <f>H84/G84</f>
        <v>9.4117647058823533</v>
      </c>
      <c r="M84" s="218"/>
      <c r="N84" s="60"/>
      <c r="O84" s="60"/>
      <c r="P84" s="60"/>
      <c r="Q84" s="60"/>
      <c r="R84" s="60"/>
      <c r="S84" s="60"/>
      <c r="T84" s="60"/>
      <c r="U84" s="60"/>
      <c r="V84" s="60"/>
      <c r="W84" s="60"/>
      <c r="Y84" s="15"/>
      <c r="Z84" s="28"/>
      <c r="AC84" s="15"/>
      <c r="AD84" s="27"/>
    </row>
    <row r="85" spans="1:30" s="41" customFormat="1" ht="19.5" thickTop="1" x14ac:dyDescent="0.3">
      <c r="A85" s="60"/>
      <c r="B85" s="60"/>
      <c r="C85" s="60"/>
      <c r="D85" s="60"/>
      <c r="E85" s="172"/>
      <c r="F85" s="176"/>
      <c r="G85" s="176"/>
      <c r="H85" s="204"/>
      <c r="I85" s="176"/>
      <c r="J85" s="176"/>
      <c r="K85" s="176"/>
      <c r="L85" s="176"/>
      <c r="M85" s="176"/>
      <c r="N85" s="60"/>
      <c r="O85" s="60"/>
      <c r="P85" s="60"/>
      <c r="Q85" s="60"/>
      <c r="R85" s="60"/>
      <c r="S85" s="60"/>
      <c r="T85" s="60"/>
      <c r="U85" s="60"/>
      <c r="V85" s="60"/>
      <c r="W85" s="60"/>
      <c r="Y85" s="110"/>
      <c r="Z85" s="28"/>
      <c r="AC85" s="110"/>
      <c r="AD85" s="43"/>
    </row>
    <row r="86" spans="1:30" s="41" customFormat="1" ht="18.75" x14ac:dyDescent="0.3">
      <c r="A86" s="60"/>
      <c r="B86" s="60"/>
      <c r="C86" s="60"/>
      <c r="D86" s="60"/>
      <c r="E86" s="172"/>
      <c r="F86" s="176"/>
      <c r="G86" s="176"/>
      <c r="H86" s="204"/>
      <c r="I86" s="176"/>
      <c r="J86" s="176"/>
      <c r="K86" s="176"/>
      <c r="L86" s="176"/>
      <c r="M86" s="176"/>
      <c r="N86" s="60"/>
      <c r="O86" s="60"/>
      <c r="P86" s="60"/>
      <c r="Q86" s="60"/>
      <c r="R86" s="60"/>
      <c r="S86" s="60"/>
      <c r="T86" s="60"/>
      <c r="U86" s="60"/>
      <c r="V86" s="60"/>
      <c r="W86" s="60"/>
      <c r="Y86" s="110"/>
      <c r="Z86" s="28"/>
      <c r="AC86" s="110"/>
      <c r="AD86" s="43"/>
    </row>
    <row r="87" spans="1:30" ht="19.5" thickBot="1" x14ac:dyDescent="0.35">
      <c r="A87" s="60"/>
      <c r="B87" s="60"/>
      <c r="C87" s="60"/>
      <c r="D87" s="60"/>
      <c r="E87" s="66"/>
      <c r="F87" s="226" t="s">
        <v>70</v>
      </c>
      <c r="G87" s="226"/>
      <c r="H87" s="226"/>
      <c r="I87" s="226"/>
      <c r="J87" s="226"/>
      <c r="K87" s="226"/>
      <c r="L87" s="226"/>
      <c r="M87" s="226"/>
      <c r="N87" s="60"/>
      <c r="O87" s="60"/>
      <c r="P87" s="60"/>
      <c r="Q87" s="60"/>
      <c r="R87" s="60"/>
      <c r="S87" s="60"/>
      <c r="T87" s="60"/>
      <c r="U87" s="60"/>
      <c r="V87" s="60"/>
      <c r="W87" s="60"/>
      <c r="Y87" s="15"/>
      <c r="Z87" s="28"/>
      <c r="AC87" s="15"/>
      <c r="AD87" s="27"/>
    </row>
    <row r="88" spans="1:30" ht="20.25" thickTop="1" thickBot="1" x14ac:dyDescent="0.35">
      <c r="A88" s="60"/>
      <c r="B88" s="60"/>
      <c r="C88" s="94"/>
      <c r="D88" s="94"/>
      <c r="E88" s="94"/>
      <c r="F88" s="215" t="s">
        <v>89</v>
      </c>
      <c r="G88" s="216">
        <v>0.5</v>
      </c>
      <c r="H88" s="217">
        <v>0</v>
      </c>
      <c r="I88" s="219">
        <v>0</v>
      </c>
      <c r="J88" s="216">
        <v>0</v>
      </c>
      <c r="K88" s="216">
        <v>0</v>
      </c>
      <c r="L88" s="219">
        <f>H88/G88</f>
        <v>0</v>
      </c>
      <c r="M88" s="218"/>
      <c r="N88" s="60"/>
      <c r="O88" s="60"/>
      <c r="P88" s="60"/>
      <c r="Q88" s="60"/>
      <c r="R88" s="60"/>
      <c r="S88" s="60"/>
      <c r="T88" s="60"/>
      <c r="U88" s="60"/>
      <c r="V88" s="60"/>
      <c r="W88" s="60"/>
      <c r="Y88" s="15"/>
      <c r="Z88" s="28"/>
      <c r="AC88" s="15"/>
      <c r="AD88" s="27"/>
    </row>
    <row r="89" spans="1:30" s="41" customFormat="1" ht="19.5" thickTop="1" x14ac:dyDescent="0.3">
      <c r="A89" s="60"/>
      <c r="B89" s="60"/>
      <c r="C89" s="94"/>
      <c r="D89" s="94"/>
      <c r="E89" s="94"/>
      <c r="F89" s="176"/>
      <c r="G89" s="176"/>
      <c r="H89" s="204"/>
      <c r="I89" s="192"/>
      <c r="J89" s="176"/>
      <c r="K89" s="176"/>
      <c r="L89" s="192"/>
      <c r="M89" s="176"/>
      <c r="N89" s="60"/>
      <c r="O89" s="60"/>
      <c r="P89" s="60"/>
      <c r="Q89" s="60"/>
      <c r="R89" s="60"/>
      <c r="S89" s="60"/>
      <c r="T89" s="60"/>
      <c r="U89" s="60"/>
      <c r="V89" s="60"/>
      <c r="W89" s="60"/>
      <c r="Y89" s="110"/>
      <c r="Z89" s="28"/>
      <c r="AC89" s="110"/>
      <c r="AD89" s="43"/>
    </row>
    <row r="90" spans="1:30" ht="19.5" thickBot="1" x14ac:dyDescent="0.35">
      <c r="A90" s="60"/>
      <c r="B90" s="60"/>
      <c r="C90" s="95"/>
      <c r="D90" s="95"/>
      <c r="E90" s="95"/>
      <c r="F90" s="226" t="s">
        <v>90</v>
      </c>
      <c r="G90" s="227"/>
      <c r="H90" s="227"/>
      <c r="I90" s="227"/>
      <c r="J90" s="227"/>
      <c r="K90" s="227"/>
      <c r="L90" s="227"/>
      <c r="M90" s="227"/>
      <c r="N90" s="60"/>
      <c r="O90" s="60"/>
      <c r="P90" s="60"/>
      <c r="Q90" s="60"/>
      <c r="R90" s="60"/>
      <c r="S90" s="60"/>
      <c r="T90" s="60"/>
      <c r="U90" s="60"/>
      <c r="V90" s="60"/>
      <c r="W90" s="60"/>
      <c r="Y90" s="15"/>
      <c r="Z90" s="28"/>
      <c r="AC90" s="15"/>
      <c r="AD90" s="27"/>
    </row>
    <row r="91" spans="1:30" ht="20.25" thickTop="1" thickBot="1" x14ac:dyDescent="0.35">
      <c r="A91" s="60"/>
      <c r="B91" s="60"/>
      <c r="C91" s="60"/>
      <c r="D91" s="60"/>
      <c r="E91" s="66"/>
      <c r="F91" s="215" t="s">
        <v>84</v>
      </c>
      <c r="G91" s="216">
        <v>1</v>
      </c>
      <c r="H91" s="216">
        <v>0</v>
      </c>
      <c r="I91" s="216">
        <v>0</v>
      </c>
      <c r="J91" s="216"/>
      <c r="K91" s="216">
        <v>0</v>
      </c>
      <c r="L91" s="216">
        <f>H91/G91</f>
        <v>0</v>
      </c>
      <c r="M91" s="218"/>
      <c r="N91" s="60"/>
      <c r="O91" s="60"/>
      <c r="P91" s="60"/>
      <c r="Q91" s="60"/>
      <c r="R91" s="60"/>
      <c r="S91" s="60"/>
      <c r="T91" s="60"/>
      <c r="U91" s="60"/>
      <c r="V91" s="60"/>
      <c r="W91" s="60"/>
      <c r="Y91" s="15"/>
      <c r="Z91" s="28"/>
      <c r="AC91" s="15"/>
      <c r="AD91" s="27"/>
    </row>
    <row r="92" spans="1:30" s="41" customFormat="1" ht="19.5" thickTop="1" x14ac:dyDescent="0.3">
      <c r="A92" s="60"/>
      <c r="B92" s="60"/>
      <c r="C92" s="60"/>
      <c r="D92" s="60"/>
      <c r="E92" s="172"/>
      <c r="F92" s="176"/>
      <c r="G92" s="176"/>
      <c r="H92" s="176"/>
      <c r="I92" s="176"/>
      <c r="J92" s="176"/>
      <c r="K92" s="176"/>
      <c r="L92" s="176"/>
      <c r="M92" s="176"/>
      <c r="N92" s="60"/>
      <c r="O92" s="60"/>
      <c r="P92" s="60"/>
      <c r="Q92" s="60"/>
      <c r="R92" s="60"/>
      <c r="S92" s="60"/>
      <c r="T92" s="60"/>
      <c r="U92" s="60"/>
      <c r="V92" s="60"/>
      <c r="W92" s="60"/>
      <c r="Y92" s="110"/>
      <c r="Z92" s="28"/>
      <c r="AC92" s="110"/>
      <c r="AD92" s="43"/>
    </row>
    <row r="93" spans="1:30" ht="19.5" thickBot="1" x14ac:dyDescent="0.35">
      <c r="E93" s="15"/>
      <c r="F93" s="226" t="s">
        <v>91</v>
      </c>
      <c r="G93" s="227"/>
      <c r="H93" s="227"/>
      <c r="I93" s="227"/>
      <c r="J93" s="227"/>
      <c r="K93" s="227"/>
      <c r="L93" s="227"/>
      <c r="M93" s="227"/>
      <c r="Y93" s="15"/>
      <c r="Z93" s="28"/>
      <c r="AC93" s="15"/>
      <c r="AD93" s="27"/>
    </row>
    <row r="94" spans="1:30" ht="16.5" thickTop="1" thickBot="1" x14ac:dyDescent="0.3">
      <c r="E94" s="15"/>
      <c r="F94" s="215" t="s">
        <v>84</v>
      </c>
      <c r="G94" s="216">
        <v>1</v>
      </c>
      <c r="H94" s="216">
        <v>0</v>
      </c>
      <c r="I94" s="216">
        <v>0</v>
      </c>
      <c r="J94" s="216">
        <v>0</v>
      </c>
      <c r="K94" s="216">
        <v>0</v>
      </c>
      <c r="L94" s="216">
        <v>0</v>
      </c>
      <c r="M94" s="218"/>
      <c r="Y94" s="15"/>
      <c r="Z94" s="28"/>
      <c r="AC94" s="15"/>
      <c r="AD94" s="27"/>
    </row>
    <row r="95" spans="1:30" ht="15.75" thickTop="1" x14ac:dyDescent="0.25">
      <c r="E95" s="15"/>
      <c r="F95" s="41"/>
      <c r="G95" s="41"/>
      <c r="H95" s="41"/>
      <c r="I95" s="41"/>
      <c r="J95" s="41"/>
      <c r="K95" s="41"/>
      <c r="L95" s="41" t="s">
        <v>149</v>
      </c>
      <c r="M95" s="41"/>
      <c r="Y95" s="15"/>
      <c r="Z95" s="28"/>
      <c r="AC95" s="15"/>
      <c r="AD95" s="27"/>
    </row>
    <row r="96" spans="1:30" x14ac:dyDescent="0.25">
      <c r="E96" s="15"/>
      <c r="F96" s="41"/>
      <c r="G96" s="41" t="s">
        <v>72</v>
      </c>
      <c r="H96" s="41">
        <f>H73</f>
        <v>91</v>
      </c>
      <c r="I96" s="41">
        <f>SUM(I63+I68+I69+I70+I71+I72)</f>
        <v>63.980579829380986</v>
      </c>
      <c r="J96" s="41">
        <f>J73</f>
        <v>147.42000000000004</v>
      </c>
      <c r="K96" s="108">
        <f>K73</f>
        <v>299.09763563473359</v>
      </c>
      <c r="L96" s="41">
        <f>O69</f>
        <v>10.567481796255461</v>
      </c>
      <c r="M96" s="41"/>
      <c r="Y96" s="15"/>
      <c r="Z96" s="28"/>
      <c r="AC96" s="15"/>
      <c r="AD96" s="27"/>
    </row>
    <row r="97" spans="5:31" x14ac:dyDescent="0.25">
      <c r="E97" s="15"/>
      <c r="F97" s="41"/>
      <c r="G97" s="41" t="s">
        <v>83</v>
      </c>
      <c r="H97" s="41">
        <f>H80</f>
        <v>15</v>
      </c>
      <c r="I97" s="41">
        <f>SUM(I78+I79)</f>
        <v>23.84081217166435</v>
      </c>
      <c r="J97" s="41">
        <f>J80</f>
        <v>24.300000000000004</v>
      </c>
      <c r="K97" s="108">
        <f>K80</f>
        <v>70.475407031990073</v>
      </c>
      <c r="L97" s="41">
        <f>O77</f>
        <v>9.8312627512017947</v>
      </c>
      <c r="M97" s="41"/>
      <c r="Y97" s="15"/>
      <c r="Z97" s="28"/>
      <c r="AC97" s="15"/>
      <c r="AD97" s="27"/>
    </row>
    <row r="98" spans="5:31" x14ac:dyDescent="0.25">
      <c r="E98" s="15"/>
      <c r="F98" s="41"/>
      <c r="G98" s="41" t="s">
        <v>93</v>
      </c>
      <c r="H98" s="41">
        <v>0</v>
      </c>
      <c r="I98" s="41">
        <v>0</v>
      </c>
      <c r="J98" s="41">
        <v>0</v>
      </c>
      <c r="K98" s="41">
        <v>0</v>
      </c>
      <c r="L98" s="41"/>
      <c r="M98" s="41"/>
      <c r="Y98" s="15"/>
      <c r="Z98" s="28"/>
      <c r="AC98" s="15"/>
      <c r="AD98" s="27"/>
    </row>
    <row r="99" spans="5:31" ht="15.75" thickBot="1" x14ac:dyDescent="0.3">
      <c r="E99" s="15"/>
      <c r="F99" s="41"/>
      <c r="G99" s="41" t="s">
        <v>24</v>
      </c>
      <c r="H99" s="41">
        <f>H84</f>
        <v>16</v>
      </c>
      <c r="I99" s="41">
        <v>0</v>
      </c>
      <c r="J99" s="41">
        <f>J80</f>
        <v>24.300000000000004</v>
      </c>
      <c r="K99" s="41">
        <v>16</v>
      </c>
      <c r="L99" s="41">
        <f>L84</f>
        <v>9.4117647058823533</v>
      </c>
      <c r="M99" s="41"/>
      <c r="Y99" s="15"/>
      <c r="Z99" s="28"/>
      <c r="AC99" s="15"/>
      <c r="AD99" s="27"/>
    </row>
    <row r="100" spans="5:31" ht="15.75" thickBot="1" x14ac:dyDescent="0.3">
      <c r="E100" s="15"/>
      <c r="F100" s="41"/>
      <c r="G100" s="107" t="s">
        <v>94</v>
      </c>
      <c r="H100" s="122">
        <f>SUM(H96:H99)</f>
        <v>122</v>
      </c>
      <c r="I100" s="122">
        <f t="shared" ref="I100:K100" si="13">SUM(I96:I99)</f>
        <v>87.821392001045339</v>
      </c>
      <c r="J100" s="122">
        <f t="shared" si="13"/>
        <v>196.02000000000007</v>
      </c>
      <c r="K100" s="122">
        <f t="shared" si="13"/>
        <v>385.57304266672367</v>
      </c>
      <c r="L100" s="41"/>
      <c r="M100" s="41"/>
      <c r="Y100" s="15"/>
      <c r="Z100" s="28"/>
      <c r="AC100" s="15"/>
      <c r="AD100" s="27"/>
    </row>
    <row r="101" spans="5:31" x14ac:dyDescent="0.25">
      <c r="E101" s="15"/>
      <c r="F101" s="28"/>
      <c r="Y101" s="15"/>
      <c r="Z101" s="28"/>
      <c r="AC101" s="15"/>
      <c r="AD101" s="27"/>
    </row>
    <row r="102" spans="5:31" ht="15.75" thickBot="1" x14ac:dyDescent="0.3">
      <c r="E102" s="15"/>
      <c r="F102" s="28"/>
      <c r="Y102" s="15"/>
      <c r="Z102" s="28"/>
      <c r="AC102" s="15"/>
      <c r="AD102" s="27"/>
    </row>
    <row r="103" spans="5:31" ht="21.75" thickBot="1" x14ac:dyDescent="0.4">
      <c r="E103" s="15"/>
      <c r="F103" s="28"/>
      <c r="G103" s="233" t="s">
        <v>105</v>
      </c>
      <c r="H103" s="234"/>
      <c r="I103" s="234"/>
      <c r="J103" s="234"/>
      <c r="K103" s="234"/>
      <c r="L103" s="235"/>
      <c r="Y103" s="15"/>
      <c r="Z103" s="28"/>
      <c r="AC103" s="15"/>
      <c r="AD103" s="27"/>
    </row>
    <row r="104" spans="5:31" ht="21.75" thickBot="1" x14ac:dyDescent="0.4">
      <c r="E104" s="15"/>
      <c r="F104" s="28"/>
      <c r="G104" s="236">
        <f>SUM(K73+K80+K84)</f>
        <v>385.57304266672367</v>
      </c>
      <c r="H104" s="237"/>
      <c r="I104" s="237"/>
      <c r="J104" s="237"/>
      <c r="K104" s="237"/>
      <c r="L104" s="238"/>
      <c r="Y104" s="15"/>
      <c r="Z104" s="28"/>
      <c r="AC104" s="15"/>
      <c r="AD104" s="27"/>
    </row>
    <row r="105" spans="5:31" x14ac:dyDescent="0.25">
      <c r="E105" s="15"/>
      <c r="F105" s="28"/>
      <c r="G105" s="110"/>
      <c r="Y105" s="15"/>
      <c r="Z105" s="28"/>
      <c r="AC105" s="15"/>
      <c r="AD105" s="27"/>
    </row>
    <row r="106" spans="5:31" x14ac:dyDescent="0.25">
      <c r="E106" s="15"/>
      <c r="F106" s="28"/>
      <c r="Y106" s="15"/>
      <c r="Z106" s="28"/>
      <c r="AC106" s="15"/>
      <c r="AD106" s="27"/>
    </row>
    <row r="107" spans="5:31" x14ac:dyDescent="0.25">
      <c r="E107" s="15"/>
      <c r="F107" s="28"/>
      <c r="Y107" s="15"/>
      <c r="Z107" s="28"/>
      <c r="AC107" s="15"/>
      <c r="AD107" s="27"/>
    </row>
    <row r="108" spans="5:31" x14ac:dyDescent="0.25">
      <c r="E108" s="15"/>
      <c r="F108" s="28"/>
      <c r="Y108" s="15"/>
      <c r="Z108" s="28"/>
      <c r="AC108" s="15"/>
      <c r="AD108" s="27"/>
    </row>
    <row r="109" spans="5:31" x14ac:dyDescent="0.25">
      <c r="E109" s="15"/>
      <c r="F109" s="28"/>
      <c r="Y109" s="15"/>
      <c r="Z109" s="28"/>
      <c r="AC109" s="15"/>
      <c r="AD109" s="27"/>
    </row>
    <row r="110" spans="5:31" x14ac:dyDescent="0.25">
      <c r="E110" s="15"/>
      <c r="F110" s="28"/>
      <c r="Y110" s="15"/>
      <c r="Z110" s="28"/>
      <c r="AC110" s="15"/>
      <c r="AD110" s="27"/>
    </row>
    <row r="111" spans="5:31" x14ac:dyDescent="0.25">
      <c r="E111" s="15"/>
      <c r="F111" s="28"/>
      <c r="Y111" s="231"/>
      <c r="Z111" s="231"/>
      <c r="AA111" s="29"/>
      <c r="AC111" s="231"/>
      <c r="AD111" s="231"/>
      <c r="AE111" s="35"/>
    </row>
    <row r="112" spans="5:31" x14ac:dyDescent="0.25">
      <c r="E112" s="15"/>
      <c r="F112" s="28"/>
      <c r="Y112" s="232"/>
      <c r="Z112" s="232"/>
      <c r="AA112" s="47"/>
    </row>
    <row r="113" spans="5:6" x14ac:dyDescent="0.25">
      <c r="E113" s="15"/>
      <c r="F113" s="28"/>
    </row>
    <row r="114" spans="5:6" x14ac:dyDescent="0.25">
      <c r="E114" s="15"/>
      <c r="F114" s="28"/>
    </row>
    <row r="115" spans="5:6" x14ac:dyDescent="0.25">
      <c r="E115" s="15"/>
      <c r="F115" s="28"/>
    </row>
    <row r="116" spans="5:6" x14ac:dyDescent="0.25">
      <c r="E116" s="15"/>
      <c r="F116" s="28"/>
    </row>
    <row r="117" spans="5:6" x14ac:dyDescent="0.25">
      <c r="E117" s="15"/>
      <c r="F117" s="28"/>
    </row>
    <row r="118" spans="5:6" x14ac:dyDescent="0.25">
      <c r="E118" s="15"/>
      <c r="F118" s="28"/>
    </row>
    <row r="119" spans="5:6" x14ac:dyDescent="0.25">
      <c r="E119" s="15"/>
      <c r="F119" s="28"/>
    </row>
    <row r="120" spans="5:6" x14ac:dyDescent="0.25">
      <c r="E120" s="15"/>
      <c r="F120" s="28"/>
    </row>
    <row r="121" spans="5:6" x14ac:dyDescent="0.25">
      <c r="E121" s="15"/>
      <c r="F121" s="28"/>
    </row>
    <row r="122" spans="5:6" x14ac:dyDescent="0.25">
      <c r="E122" s="15"/>
      <c r="F122" s="28"/>
    </row>
    <row r="123" spans="5:6" x14ac:dyDescent="0.25">
      <c r="E123" s="15"/>
      <c r="F123" s="28"/>
    </row>
    <row r="124" spans="5:6" x14ac:dyDescent="0.25">
      <c r="E124" s="15"/>
      <c r="F124" s="28"/>
    </row>
    <row r="125" spans="5:6" x14ac:dyDescent="0.25">
      <c r="E125" s="15"/>
      <c r="F125" s="28"/>
    </row>
    <row r="126" spans="5:6" x14ac:dyDescent="0.25">
      <c r="E126" s="15"/>
      <c r="F126" s="28"/>
    </row>
    <row r="127" spans="5:6" x14ac:dyDescent="0.25">
      <c r="E127" s="15"/>
      <c r="F127" s="28"/>
    </row>
    <row r="128" spans="5:6" x14ac:dyDescent="0.25">
      <c r="E128" s="15"/>
      <c r="F128" s="28"/>
    </row>
    <row r="129" spans="5:6" x14ac:dyDescent="0.25">
      <c r="E129" s="15"/>
      <c r="F129" s="28"/>
    </row>
    <row r="130" spans="5:6" x14ac:dyDescent="0.25">
      <c r="E130" s="15"/>
      <c r="F130" s="28"/>
    </row>
    <row r="131" spans="5:6" x14ac:dyDescent="0.25">
      <c r="E131" s="15"/>
      <c r="F131" s="28"/>
    </row>
    <row r="132" spans="5:6" x14ac:dyDescent="0.25">
      <c r="E132" s="15"/>
      <c r="F132" s="28"/>
    </row>
    <row r="133" spans="5:6" x14ac:dyDescent="0.25">
      <c r="E133" s="15"/>
      <c r="F133" s="28"/>
    </row>
    <row r="134" spans="5:6" x14ac:dyDescent="0.25">
      <c r="E134" s="15"/>
      <c r="F134" s="28"/>
    </row>
    <row r="135" spans="5:6" x14ac:dyDescent="0.25">
      <c r="E135" s="15"/>
      <c r="F135" s="28"/>
    </row>
    <row r="136" spans="5:6" x14ac:dyDescent="0.25">
      <c r="E136" s="15"/>
      <c r="F136" s="28"/>
    </row>
    <row r="137" spans="5:6" x14ac:dyDescent="0.25">
      <c r="E137" s="15"/>
      <c r="F137" s="28"/>
    </row>
    <row r="138" spans="5:6" x14ac:dyDescent="0.25">
      <c r="E138" s="15"/>
      <c r="F138" s="28"/>
    </row>
    <row r="139" spans="5:6" x14ac:dyDescent="0.25">
      <c r="E139" s="15"/>
      <c r="F139" s="28"/>
    </row>
    <row r="140" spans="5:6" x14ac:dyDescent="0.25">
      <c r="E140" s="15"/>
      <c r="F140" s="28"/>
    </row>
    <row r="141" spans="5:6" x14ac:dyDescent="0.25">
      <c r="E141" s="15"/>
      <c r="F141" s="28"/>
    </row>
    <row r="142" spans="5:6" x14ac:dyDescent="0.25">
      <c r="E142" s="15"/>
      <c r="F142" s="28"/>
    </row>
    <row r="143" spans="5:6" x14ac:dyDescent="0.25">
      <c r="E143" s="15"/>
      <c r="F143" s="28"/>
    </row>
    <row r="144" spans="5:6" x14ac:dyDescent="0.25">
      <c r="E144" s="15"/>
      <c r="F144" s="28"/>
    </row>
    <row r="145" spans="5:6" x14ac:dyDescent="0.25">
      <c r="E145" s="15"/>
      <c r="F145" s="28"/>
    </row>
    <row r="146" spans="5:6" x14ac:dyDescent="0.25">
      <c r="E146" s="15"/>
      <c r="F146" s="28"/>
    </row>
    <row r="147" spans="5:6" x14ac:dyDescent="0.25">
      <c r="E147" s="15"/>
      <c r="F147" s="28"/>
    </row>
    <row r="148" spans="5:6" x14ac:dyDescent="0.25">
      <c r="E148" s="15"/>
      <c r="F148" s="28"/>
    </row>
    <row r="149" spans="5:6" x14ac:dyDescent="0.25">
      <c r="E149" s="15"/>
      <c r="F149" s="28"/>
    </row>
    <row r="150" spans="5:6" x14ac:dyDescent="0.25">
      <c r="E150" s="15"/>
      <c r="F150" s="28"/>
    </row>
    <row r="151" spans="5:6" x14ac:dyDescent="0.25">
      <c r="E151" s="15"/>
      <c r="F151" s="28"/>
    </row>
    <row r="152" spans="5:6" x14ac:dyDescent="0.25">
      <c r="E152" s="15"/>
      <c r="F152" s="28"/>
    </row>
    <row r="153" spans="5:6" x14ac:dyDescent="0.25">
      <c r="E153" s="15"/>
      <c r="F153" s="28"/>
    </row>
    <row r="154" spans="5:6" x14ac:dyDescent="0.25">
      <c r="E154" s="15"/>
      <c r="F154" s="28"/>
    </row>
    <row r="155" spans="5:6" x14ac:dyDescent="0.25">
      <c r="E155" s="15"/>
      <c r="F155" s="28"/>
    </row>
    <row r="156" spans="5:6" x14ac:dyDescent="0.25">
      <c r="E156" s="15"/>
      <c r="F156" s="28"/>
    </row>
    <row r="157" spans="5:6" x14ac:dyDescent="0.25">
      <c r="E157" s="15"/>
      <c r="F157" s="28"/>
    </row>
    <row r="158" spans="5:6" x14ac:dyDescent="0.25">
      <c r="E158" s="15"/>
      <c r="F158" s="28"/>
    </row>
    <row r="159" spans="5:6" x14ac:dyDescent="0.25">
      <c r="E159" s="15"/>
      <c r="F159" s="28"/>
    </row>
    <row r="160" spans="5:6" x14ac:dyDescent="0.25">
      <c r="E160" s="15"/>
      <c r="F160" s="28"/>
    </row>
    <row r="161" spans="5:6" x14ac:dyDescent="0.25">
      <c r="E161" s="15"/>
      <c r="F161" s="28"/>
    </row>
    <row r="162" spans="5:6" x14ac:dyDescent="0.25">
      <c r="E162" s="15"/>
      <c r="F162" s="28"/>
    </row>
    <row r="163" spans="5:6" x14ac:dyDescent="0.25">
      <c r="E163" s="15"/>
      <c r="F163" s="28"/>
    </row>
    <row r="164" spans="5:6" x14ac:dyDescent="0.25">
      <c r="E164" s="15"/>
      <c r="F164" s="28"/>
    </row>
    <row r="165" spans="5:6" x14ac:dyDescent="0.25">
      <c r="E165" s="15"/>
      <c r="F165" s="28"/>
    </row>
    <row r="166" spans="5:6" x14ac:dyDescent="0.25">
      <c r="E166" s="15"/>
      <c r="F166" s="28"/>
    </row>
    <row r="167" spans="5:6" x14ac:dyDescent="0.25">
      <c r="E167" s="15"/>
      <c r="F167" s="28"/>
    </row>
    <row r="168" spans="5:6" x14ac:dyDescent="0.25">
      <c r="E168" s="15"/>
      <c r="F168" s="28"/>
    </row>
    <row r="169" spans="5:6" x14ac:dyDescent="0.25">
      <c r="E169" s="15"/>
      <c r="F169" s="28"/>
    </row>
    <row r="170" spans="5:6" x14ac:dyDescent="0.25">
      <c r="E170" s="15"/>
      <c r="F170" s="28"/>
    </row>
    <row r="171" spans="5:6" x14ac:dyDescent="0.25">
      <c r="E171" s="15"/>
      <c r="F171" s="28"/>
    </row>
    <row r="172" spans="5:6" x14ac:dyDescent="0.25">
      <c r="E172" s="15"/>
      <c r="F172" s="28"/>
    </row>
    <row r="173" spans="5:6" x14ac:dyDescent="0.25">
      <c r="E173" s="15"/>
      <c r="F173" s="28"/>
    </row>
    <row r="174" spans="5:6" x14ac:dyDescent="0.25">
      <c r="E174" s="15"/>
      <c r="F174" s="28"/>
    </row>
    <row r="175" spans="5:6" x14ac:dyDescent="0.25">
      <c r="E175" s="15"/>
      <c r="F175" s="28"/>
    </row>
    <row r="176" spans="5:6" x14ac:dyDescent="0.25">
      <c r="E176" s="15"/>
      <c r="F176" s="28"/>
    </row>
    <row r="177" spans="5:7" x14ac:dyDescent="0.25">
      <c r="E177" s="15"/>
      <c r="F177" s="28"/>
    </row>
    <row r="178" spans="5:7" x14ac:dyDescent="0.25">
      <c r="E178" s="15"/>
      <c r="F178" s="28"/>
    </row>
    <row r="179" spans="5:7" x14ac:dyDescent="0.25">
      <c r="E179" s="15"/>
      <c r="F179" s="28"/>
    </row>
    <row r="180" spans="5:7" x14ac:dyDescent="0.25">
      <c r="E180" s="15"/>
      <c r="F180" s="28"/>
    </row>
    <row r="181" spans="5:7" x14ac:dyDescent="0.25">
      <c r="E181" s="15"/>
      <c r="F181" s="28"/>
    </row>
    <row r="182" spans="5:7" x14ac:dyDescent="0.25">
      <c r="E182" s="15"/>
      <c r="F182" s="28"/>
    </row>
    <row r="183" spans="5:7" x14ac:dyDescent="0.25">
      <c r="E183" s="15"/>
      <c r="F183" s="28"/>
    </row>
    <row r="184" spans="5:7" x14ac:dyDescent="0.25">
      <c r="E184" s="15"/>
      <c r="F184" s="28"/>
    </row>
    <row r="185" spans="5:7" x14ac:dyDescent="0.25">
      <c r="E185" s="15"/>
      <c r="F185" s="28"/>
    </row>
    <row r="186" spans="5:7" x14ac:dyDescent="0.25">
      <c r="E186" s="15"/>
      <c r="F186" s="28"/>
    </row>
    <row r="187" spans="5:7" x14ac:dyDescent="0.25">
      <c r="E187" s="231"/>
      <c r="F187" s="231"/>
      <c r="G187" s="29"/>
    </row>
  </sheetData>
  <autoFilter ref="A1:W38" xr:uid="{00000000-0001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15">
    <mergeCell ref="E187:F187"/>
    <mergeCell ref="Y111:Z111"/>
    <mergeCell ref="AC111:AD111"/>
    <mergeCell ref="Y112:Z112"/>
    <mergeCell ref="F90:M90"/>
    <mergeCell ref="F93:M93"/>
    <mergeCell ref="G103:L103"/>
    <mergeCell ref="G104:L104"/>
    <mergeCell ref="F61:M61"/>
    <mergeCell ref="F75:M75"/>
    <mergeCell ref="F83:M83"/>
    <mergeCell ref="F87:M87"/>
    <mergeCell ref="A1:W1"/>
    <mergeCell ref="A2:B2"/>
    <mergeCell ref="A3:B3"/>
  </mergeCells>
  <phoneticPr fontId="17" type="noConversion"/>
  <pageMargins left="0.7" right="0.7" top="0.75" bottom="0.75" header="0.3" footer="0.3"/>
  <pageSetup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J169"/>
  <sheetViews>
    <sheetView topLeftCell="A45" workbookViewId="0">
      <selection activeCell="G6" sqref="G6"/>
    </sheetView>
  </sheetViews>
  <sheetFormatPr defaultRowHeight="15" x14ac:dyDescent="0.25"/>
  <cols>
    <col min="1" max="1" width="12.5703125" customWidth="1"/>
    <col min="2" max="2" width="10" customWidth="1"/>
    <col min="3" max="3" width="12.28515625" customWidth="1"/>
    <col min="4" max="4" width="20" customWidth="1"/>
    <col min="5" max="5" width="28" customWidth="1"/>
    <col min="6" max="6" width="18.42578125" customWidth="1"/>
    <col min="7" max="7" width="36.42578125" customWidth="1"/>
    <col min="8" max="8" width="24.5703125" customWidth="1"/>
    <col min="10" max="10" width="9.7109375" bestFit="1" customWidth="1"/>
  </cols>
  <sheetData>
    <row r="1" spans="1:10" s="41" customFormat="1" x14ac:dyDescent="0.25">
      <c r="A1" s="231" t="s">
        <v>40</v>
      </c>
      <c r="B1" s="231"/>
      <c r="C1" s="231"/>
      <c r="D1" s="231"/>
      <c r="E1" s="231"/>
      <c r="F1" s="231"/>
    </row>
    <row r="2" spans="1:10" s="41" customFormat="1" x14ac:dyDescent="0.25">
      <c r="A2" s="231" t="s">
        <v>38</v>
      </c>
      <c r="B2" s="231"/>
      <c r="C2" s="231"/>
      <c r="D2" s="231"/>
      <c r="E2" s="231"/>
      <c r="F2" s="231"/>
    </row>
    <row r="3" spans="1:10" s="41" customFormat="1" x14ac:dyDescent="0.25">
      <c r="A3" s="231" t="s">
        <v>101</v>
      </c>
      <c r="B3" s="231"/>
      <c r="C3" s="231"/>
      <c r="D3" s="231"/>
      <c r="E3" s="231"/>
      <c r="F3" s="231"/>
    </row>
    <row r="4" spans="1:10" s="109" customFormat="1" ht="15.75" thickBot="1" x14ac:dyDescent="0.3">
      <c r="A4" s="239">
        <v>2022</v>
      </c>
      <c r="B4" s="239"/>
      <c r="C4" s="239"/>
      <c r="D4" s="239"/>
      <c r="E4" s="239"/>
      <c r="F4" s="239"/>
      <c r="G4" s="110"/>
      <c r="H4" s="110"/>
      <c r="I4" s="110"/>
    </row>
    <row r="5" spans="1:10" ht="16.5" thickTop="1" thickBot="1" x14ac:dyDescent="0.3">
      <c r="A5" s="44" t="s">
        <v>29</v>
      </c>
      <c r="B5" s="44" t="s">
        <v>4</v>
      </c>
      <c r="C5" s="44" t="s">
        <v>65</v>
      </c>
      <c r="D5" s="7" t="s">
        <v>34</v>
      </c>
      <c r="E5" s="7" t="s">
        <v>35</v>
      </c>
      <c r="F5" s="7" t="s">
        <v>41</v>
      </c>
      <c r="G5" s="7" t="s">
        <v>138</v>
      </c>
      <c r="H5" s="7" t="s">
        <v>37</v>
      </c>
      <c r="I5" s="41"/>
      <c r="J5" s="45"/>
    </row>
    <row r="6" spans="1:10" ht="15.75" thickTop="1" x14ac:dyDescent="0.25">
      <c r="A6" s="110"/>
      <c r="B6" s="8"/>
      <c r="C6" s="41"/>
      <c r="D6" s="41"/>
      <c r="E6" s="41"/>
      <c r="F6" s="41"/>
      <c r="G6" s="41"/>
      <c r="H6" s="41"/>
      <c r="I6" s="41"/>
    </row>
    <row r="7" spans="1:10" x14ac:dyDescent="0.25">
      <c r="A7" s="110">
        <v>25</v>
      </c>
      <c r="B7" s="8">
        <v>44586</v>
      </c>
      <c r="C7" s="41"/>
      <c r="D7" s="41"/>
      <c r="E7" s="41"/>
      <c r="F7" s="41"/>
      <c r="G7" s="41"/>
      <c r="H7" s="41"/>
      <c r="I7" s="41"/>
    </row>
    <row r="8" spans="1:10" x14ac:dyDescent="0.25">
      <c r="A8" s="110">
        <v>26</v>
      </c>
      <c r="B8" s="8">
        <v>44587</v>
      </c>
      <c r="C8" s="41"/>
      <c r="D8" s="41"/>
      <c r="E8" s="41"/>
      <c r="F8" s="41"/>
      <c r="G8" s="41"/>
      <c r="H8" s="41"/>
      <c r="I8" s="41"/>
    </row>
    <row r="9" spans="1:10" x14ac:dyDescent="0.25">
      <c r="A9" s="110">
        <v>27</v>
      </c>
      <c r="B9" s="8">
        <v>44588</v>
      </c>
      <c r="C9" s="41"/>
      <c r="D9" s="41"/>
      <c r="E9" s="41"/>
      <c r="F9" s="41"/>
      <c r="G9" s="41"/>
      <c r="H9" s="41"/>
      <c r="I9" s="41"/>
    </row>
    <row r="10" spans="1:10" x14ac:dyDescent="0.25">
      <c r="A10" s="110">
        <v>28</v>
      </c>
      <c r="B10" s="8">
        <v>44589</v>
      </c>
      <c r="C10" s="41"/>
      <c r="D10" s="41"/>
      <c r="E10" s="41"/>
      <c r="F10" s="41"/>
      <c r="G10" s="41"/>
      <c r="H10" s="41"/>
      <c r="I10" s="41"/>
    </row>
    <row r="11" spans="1:10" x14ac:dyDescent="0.25">
      <c r="A11" s="110">
        <v>29</v>
      </c>
      <c r="B11" s="8">
        <v>44590</v>
      </c>
      <c r="C11" s="41"/>
      <c r="D11" s="41"/>
      <c r="E11" s="41"/>
      <c r="F11" s="41"/>
      <c r="G11" s="41"/>
      <c r="H11" s="41"/>
      <c r="I11" s="41"/>
    </row>
    <row r="12" spans="1:10" x14ac:dyDescent="0.25">
      <c r="A12" s="110">
        <v>30</v>
      </c>
      <c r="B12" s="8">
        <v>44591</v>
      </c>
      <c r="C12" s="41"/>
      <c r="D12" s="41"/>
      <c r="E12" s="41"/>
      <c r="F12" s="41"/>
      <c r="G12" s="41"/>
      <c r="H12" s="41"/>
      <c r="I12" s="41"/>
    </row>
    <row r="13" spans="1:10" x14ac:dyDescent="0.25">
      <c r="A13" s="110">
        <v>31</v>
      </c>
      <c r="B13" s="8">
        <v>44592</v>
      </c>
      <c r="C13" s="41"/>
      <c r="D13" s="41"/>
      <c r="E13" s="41"/>
      <c r="F13" s="41"/>
      <c r="G13" s="41"/>
      <c r="H13" s="41"/>
      <c r="I13" s="41"/>
    </row>
    <row r="14" spans="1:10" x14ac:dyDescent="0.25">
      <c r="A14" s="110">
        <v>32</v>
      </c>
      <c r="B14" s="8">
        <v>44593</v>
      </c>
      <c r="C14" s="41"/>
      <c r="D14" s="43"/>
      <c r="E14" s="41"/>
      <c r="F14" s="41"/>
      <c r="G14" s="41"/>
      <c r="H14" s="41"/>
      <c r="I14" s="41"/>
    </row>
    <row r="15" spans="1:10" x14ac:dyDescent="0.25">
      <c r="A15" s="110">
        <v>33</v>
      </c>
      <c r="B15" s="8">
        <v>44594</v>
      </c>
      <c r="C15" s="41"/>
      <c r="D15" s="43"/>
      <c r="E15" s="41"/>
      <c r="F15" s="41"/>
      <c r="G15" s="41"/>
      <c r="H15" s="41"/>
      <c r="I15" s="41"/>
    </row>
    <row r="16" spans="1:10" x14ac:dyDescent="0.25">
      <c r="A16" s="110">
        <v>34</v>
      </c>
      <c r="B16" s="8">
        <v>44595</v>
      </c>
      <c r="C16" s="41"/>
      <c r="D16" s="43"/>
      <c r="E16" s="41"/>
      <c r="F16" s="41"/>
      <c r="G16" s="41"/>
      <c r="H16" s="41"/>
      <c r="I16" s="41"/>
    </row>
    <row r="17" spans="1:9" x14ac:dyDescent="0.25">
      <c r="A17" s="110">
        <v>35</v>
      </c>
      <c r="B17" s="8">
        <v>44596</v>
      </c>
      <c r="C17" s="41"/>
      <c r="D17" s="43"/>
      <c r="E17" s="41"/>
      <c r="F17" s="41"/>
      <c r="G17" s="41"/>
      <c r="H17" s="41"/>
      <c r="I17" s="41"/>
    </row>
    <row r="18" spans="1:9" x14ac:dyDescent="0.25">
      <c r="A18" s="110">
        <v>36</v>
      </c>
      <c r="B18" s="8">
        <v>44597</v>
      </c>
      <c r="C18" s="41"/>
      <c r="D18" s="43"/>
      <c r="E18" s="41"/>
      <c r="F18" s="41"/>
      <c r="G18" s="41"/>
      <c r="H18" s="41"/>
      <c r="I18" s="41"/>
    </row>
    <row r="19" spans="1:9" x14ac:dyDescent="0.25">
      <c r="A19" s="110">
        <v>37</v>
      </c>
      <c r="B19" s="8">
        <v>44598</v>
      </c>
      <c r="C19" s="41"/>
      <c r="D19" s="43"/>
      <c r="E19" s="41"/>
      <c r="F19" s="41"/>
      <c r="G19" s="41"/>
      <c r="H19" s="41"/>
      <c r="I19" s="41"/>
    </row>
    <row r="20" spans="1:9" x14ac:dyDescent="0.25">
      <c r="A20" s="110">
        <v>38</v>
      </c>
      <c r="B20" s="8">
        <v>44599</v>
      </c>
      <c r="C20" s="41"/>
      <c r="D20" s="43"/>
      <c r="E20" s="41"/>
      <c r="F20" s="41"/>
      <c r="G20" s="41"/>
      <c r="H20" s="41"/>
      <c r="I20" s="41"/>
    </row>
    <row r="21" spans="1:9" x14ac:dyDescent="0.25">
      <c r="A21" s="110">
        <v>39</v>
      </c>
      <c r="B21" s="8">
        <v>44600</v>
      </c>
      <c r="C21" s="41"/>
      <c r="D21" s="43"/>
      <c r="E21" s="41"/>
      <c r="F21" s="41"/>
      <c r="G21" s="41"/>
      <c r="H21" s="41"/>
      <c r="I21" s="41"/>
    </row>
    <row r="22" spans="1:9" x14ac:dyDescent="0.25">
      <c r="A22" s="110">
        <v>40</v>
      </c>
      <c r="B22" s="8">
        <v>44601</v>
      </c>
      <c r="C22" s="41"/>
      <c r="D22" s="43"/>
      <c r="E22" s="41"/>
      <c r="F22" s="41"/>
      <c r="G22" s="41"/>
      <c r="H22" s="41"/>
      <c r="I22" s="41"/>
    </row>
    <row r="23" spans="1:9" x14ac:dyDescent="0.25">
      <c r="A23" s="110">
        <v>41</v>
      </c>
      <c r="B23" s="8">
        <v>44602</v>
      </c>
      <c r="C23" s="41"/>
      <c r="D23" s="43"/>
      <c r="E23" s="41"/>
      <c r="F23" s="41"/>
      <c r="G23" s="41"/>
      <c r="H23" s="41"/>
      <c r="I23" s="41"/>
    </row>
    <row r="24" spans="1:9" x14ac:dyDescent="0.25">
      <c r="A24" s="110">
        <v>42</v>
      </c>
      <c r="B24" s="8">
        <v>44603</v>
      </c>
      <c r="C24" s="41"/>
      <c r="D24" s="43"/>
      <c r="E24" s="41"/>
      <c r="F24" s="41"/>
      <c r="G24" s="41"/>
      <c r="H24" s="41"/>
      <c r="I24" s="41"/>
    </row>
    <row r="25" spans="1:9" x14ac:dyDescent="0.25">
      <c r="A25" s="110">
        <v>43</v>
      </c>
      <c r="B25" s="8">
        <v>44604</v>
      </c>
      <c r="C25" s="41"/>
      <c r="D25" s="43"/>
      <c r="E25" s="41"/>
      <c r="F25" s="41"/>
      <c r="G25" s="41"/>
      <c r="H25" s="41"/>
      <c r="I25" s="41"/>
    </row>
    <row r="26" spans="1:9" x14ac:dyDescent="0.25">
      <c r="A26" s="110">
        <v>44</v>
      </c>
      <c r="B26" s="8">
        <v>44605</v>
      </c>
      <c r="C26" s="41"/>
      <c r="D26" s="43"/>
      <c r="E26" s="41"/>
      <c r="F26" s="41"/>
      <c r="G26" s="41"/>
      <c r="H26" s="41"/>
      <c r="I26" s="41"/>
    </row>
    <row r="27" spans="1:9" x14ac:dyDescent="0.25">
      <c r="A27" s="110">
        <v>45</v>
      </c>
      <c r="B27" s="8">
        <v>44606</v>
      </c>
      <c r="C27" s="41"/>
      <c r="D27" s="43"/>
      <c r="E27" s="41"/>
      <c r="F27" s="41"/>
      <c r="G27" s="41"/>
      <c r="H27" s="41"/>
      <c r="I27" s="41"/>
    </row>
    <row r="28" spans="1:9" x14ac:dyDescent="0.25">
      <c r="A28" s="110">
        <v>46</v>
      </c>
      <c r="B28" s="8">
        <v>44607</v>
      </c>
      <c r="C28" s="41"/>
      <c r="D28" s="113"/>
      <c r="E28" s="41"/>
      <c r="F28" s="41"/>
      <c r="G28" s="41"/>
      <c r="H28" s="41"/>
      <c r="I28" s="41"/>
    </row>
    <row r="29" spans="1:9" x14ac:dyDescent="0.25">
      <c r="A29" s="110">
        <v>47</v>
      </c>
      <c r="B29" s="8">
        <v>44608</v>
      </c>
      <c r="C29" s="41"/>
      <c r="D29" s="114"/>
      <c r="E29" s="41"/>
      <c r="F29" s="41"/>
      <c r="G29" s="41"/>
      <c r="H29" s="41"/>
      <c r="I29" s="41"/>
    </row>
    <row r="30" spans="1:9" x14ac:dyDescent="0.25">
      <c r="A30" s="110">
        <v>48</v>
      </c>
      <c r="B30" s="8">
        <v>44609</v>
      </c>
      <c r="C30" s="41"/>
      <c r="D30" s="114"/>
      <c r="E30" s="41"/>
      <c r="F30" s="41"/>
      <c r="G30" s="41"/>
      <c r="H30" s="41"/>
      <c r="I30" s="41"/>
    </row>
    <row r="31" spans="1:9" x14ac:dyDescent="0.25">
      <c r="A31" s="110">
        <v>49</v>
      </c>
      <c r="B31" s="8">
        <v>44610</v>
      </c>
      <c r="C31" s="41"/>
      <c r="D31" s="114"/>
      <c r="E31" s="41"/>
      <c r="F31" s="41"/>
      <c r="G31" s="41"/>
      <c r="H31" s="41"/>
      <c r="I31" s="41"/>
    </row>
    <row r="32" spans="1:9" x14ac:dyDescent="0.25">
      <c r="A32" s="110">
        <v>50</v>
      </c>
      <c r="B32" s="8">
        <v>44611</v>
      </c>
      <c r="C32" s="41"/>
      <c r="D32" s="114"/>
      <c r="E32" s="41"/>
      <c r="F32" s="41"/>
      <c r="G32" s="41"/>
      <c r="H32" s="41"/>
      <c r="I32" s="41"/>
    </row>
    <row r="33" spans="1:9" x14ac:dyDescent="0.25">
      <c r="A33" s="110">
        <v>51</v>
      </c>
      <c r="B33" s="8">
        <v>44612</v>
      </c>
      <c r="C33" s="41"/>
      <c r="D33" s="114"/>
      <c r="E33" s="41"/>
      <c r="F33" s="41"/>
      <c r="G33" s="41"/>
      <c r="H33" s="41"/>
      <c r="I33" s="41"/>
    </row>
    <row r="34" spans="1:9" x14ac:dyDescent="0.25">
      <c r="A34" s="110">
        <v>52</v>
      </c>
      <c r="B34" s="8">
        <v>44613</v>
      </c>
      <c r="C34" s="41"/>
      <c r="D34" s="114"/>
      <c r="E34" s="41"/>
      <c r="F34" s="41"/>
      <c r="G34" s="41"/>
      <c r="H34" s="41"/>
      <c r="I34" s="41"/>
    </row>
    <row r="35" spans="1:9" x14ac:dyDescent="0.25">
      <c r="A35" s="110">
        <v>53</v>
      </c>
      <c r="B35" s="8">
        <v>44614</v>
      </c>
      <c r="C35" s="41"/>
      <c r="D35" s="114"/>
      <c r="E35" s="41"/>
      <c r="F35" s="41"/>
      <c r="G35" s="41"/>
      <c r="H35" s="41"/>
      <c r="I35" s="41"/>
    </row>
    <row r="36" spans="1:9" x14ac:dyDescent="0.25">
      <c r="A36" s="110">
        <v>54</v>
      </c>
      <c r="B36" s="8">
        <v>44615</v>
      </c>
      <c r="C36" s="41"/>
      <c r="D36" s="114"/>
      <c r="E36" s="41"/>
      <c r="F36" s="41"/>
      <c r="G36" s="41"/>
      <c r="H36" s="41"/>
      <c r="I36" s="41"/>
    </row>
    <row r="37" spans="1:9" x14ac:dyDescent="0.25">
      <c r="A37" s="110">
        <v>55</v>
      </c>
      <c r="B37" s="8">
        <v>44616</v>
      </c>
      <c r="C37" s="41"/>
      <c r="D37" s="114"/>
      <c r="E37" s="41"/>
      <c r="F37" s="41"/>
      <c r="G37" s="118"/>
      <c r="H37" s="41"/>
      <c r="I37" s="41"/>
    </row>
    <row r="38" spans="1:9" x14ac:dyDescent="0.25">
      <c r="A38" s="110">
        <v>56</v>
      </c>
      <c r="B38" s="8">
        <v>44617</v>
      </c>
      <c r="C38" s="41"/>
      <c r="D38" s="114"/>
      <c r="E38" s="41"/>
      <c r="F38" s="41"/>
      <c r="G38" s="41"/>
      <c r="H38" s="41"/>
      <c r="I38" s="41"/>
    </row>
    <row r="39" spans="1:9" x14ac:dyDescent="0.25">
      <c r="A39" s="110">
        <v>57</v>
      </c>
      <c r="B39" s="8">
        <v>44618</v>
      </c>
      <c r="C39" s="41"/>
      <c r="D39" s="114"/>
      <c r="E39" s="41"/>
      <c r="F39" s="41"/>
      <c r="G39" s="110">
        <v>0</v>
      </c>
      <c r="H39" s="41"/>
      <c r="I39" s="41"/>
    </row>
    <row r="40" spans="1:9" x14ac:dyDescent="0.25">
      <c r="A40" s="110">
        <v>58</v>
      </c>
      <c r="B40" s="8">
        <v>44619</v>
      </c>
      <c r="C40" s="41"/>
      <c r="D40" s="114"/>
      <c r="E40" s="41"/>
      <c r="F40" s="41"/>
      <c r="G40" s="110">
        <v>6.1537299909392934E-3</v>
      </c>
      <c r="H40" s="41"/>
      <c r="I40" s="41"/>
    </row>
    <row r="41" spans="1:9" x14ac:dyDescent="0.25">
      <c r="A41" s="110">
        <v>59</v>
      </c>
      <c r="B41" s="8">
        <v>44620</v>
      </c>
      <c r="C41" s="41"/>
      <c r="D41" s="114"/>
      <c r="E41" s="41"/>
      <c r="F41" s="41"/>
      <c r="G41" s="110">
        <v>1.2314444276653578E-2</v>
      </c>
      <c r="H41" s="41"/>
      <c r="I41" s="41"/>
    </row>
    <row r="42" spans="1:9" x14ac:dyDescent="0.25">
      <c r="A42" s="110">
        <v>60</v>
      </c>
      <c r="B42" s="8">
        <v>44621</v>
      </c>
      <c r="C42" s="41"/>
      <c r="D42" s="114"/>
      <c r="E42" s="41"/>
      <c r="F42" s="41"/>
      <c r="G42" s="110">
        <v>1.8475158562367866E-2</v>
      </c>
      <c r="H42" s="41"/>
      <c r="I42" s="41"/>
    </row>
    <row r="43" spans="1:9" x14ac:dyDescent="0.25">
      <c r="A43" s="110">
        <v>61</v>
      </c>
      <c r="B43" s="8">
        <v>44622</v>
      </c>
      <c r="C43" s="41"/>
      <c r="D43" s="114"/>
      <c r="E43" s="41"/>
      <c r="F43" s="41"/>
      <c r="G43" s="110">
        <v>2.4635872848082149E-2</v>
      </c>
      <c r="H43" s="41"/>
      <c r="I43" s="41"/>
    </row>
    <row r="44" spans="1:9" x14ac:dyDescent="0.25">
      <c r="A44" s="110">
        <v>62</v>
      </c>
      <c r="B44" s="8">
        <v>44623</v>
      </c>
      <c r="C44" s="41"/>
      <c r="D44" s="114"/>
      <c r="E44" s="41"/>
      <c r="F44" s="41"/>
      <c r="G44" s="110">
        <v>3.0796587133796436E-2</v>
      </c>
      <c r="H44" s="41"/>
      <c r="I44" s="41"/>
    </row>
    <row r="45" spans="1:9" x14ac:dyDescent="0.25">
      <c r="A45" s="110">
        <v>63</v>
      </c>
      <c r="B45" s="8">
        <v>44624</v>
      </c>
      <c r="C45" s="41"/>
      <c r="D45" s="114"/>
      <c r="E45" s="41"/>
      <c r="F45" s="41"/>
      <c r="G45" s="110">
        <v>3.695730141951073E-2</v>
      </c>
      <c r="H45" s="41"/>
      <c r="I45" s="41"/>
    </row>
    <row r="46" spans="1:9" x14ac:dyDescent="0.25">
      <c r="A46" s="110">
        <v>64</v>
      </c>
      <c r="B46" s="8">
        <v>44625</v>
      </c>
      <c r="C46" s="41"/>
      <c r="D46" s="114"/>
      <c r="E46" s="41"/>
      <c r="F46" s="41"/>
      <c r="G46" s="110">
        <v>4.3118015705225013E-2</v>
      </c>
      <c r="H46" s="41"/>
      <c r="I46" s="41"/>
    </row>
    <row r="47" spans="1:9" x14ac:dyDescent="0.25">
      <c r="A47" s="110">
        <v>65</v>
      </c>
      <c r="B47" s="8">
        <v>44626</v>
      </c>
      <c r="C47" s="41"/>
      <c r="D47" s="114"/>
      <c r="E47" s="41"/>
      <c r="F47" s="41"/>
      <c r="G47" s="110">
        <v>4.9278729990939296E-2</v>
      </c>
      <c r="H47" s="41"/>
      <c r="I47" s="41"/>
    </row>
    <row r="48" spans="1:9" x14ac:dyDescent="0.25">
      <c r="A48" s="110">
        <v>66</v>
      </c>
      <c r="B48" s="8">
        <v>44627</v>
      </c>
      <c r="C48" s="41"/>
      <c r="D48" s="114"/>
      <c r="E48" s="41"/>
      <c r="F48" s="41"/>
      <c r="G48" s="110">
        <v>5.5439444276653579E-2</v>
      </c>
      <c r="H48" s="41"/>
      <c r="I48" s="41"/>
    </row>
    <row r="49" spans="1:9" x14ac:dyDescent="0.25">
      <c r="A49" s="110">
        <v>67</v>
      </c>
      <c r="B49" s="8">
        <v>44628</v>
      </c>
      <c r="C49" s="41"/>
      <c r="D49" s="114"/>
      <c r="E49" s="41"/>
      <c r="F49" s="41"/>
      <c r="G49" s="110">
        <v>6.1600158562367863E-2</v>
      </c>
      <c r="H49" s="41"/>
      <c r="I49" s="41"/>
    </row>
    <row r="50" spans="1:9" x14ac:dyDescent="0.25">
      <c r="A50" s="110">
        <v>68</v>
      </c>
      <c r="B50" s="8">
        <v>44629</v>
      </c>
      <c r="C50" s="41"/>
      <c r="D50" s="114"/>
      <c r="E50" s="41"/>
      <c r="F50" s="41"/>
      <c r="G50" s="110">
        <v>6.776087284808216E-2</v>
      </c>
      <c r="H50" s="41"/>
      <c r="I50" s="41"/>
    </row>
    <row r="51" spans="1:9" x14ac:dyDescent="0.25">
      <c r="A51" s="110">
        <v>69</v>
      </c>
      <c r="B51" s="8">
        <v>44630</v>
      </c>
      <c r="C51" s="41"/>
      <c r="D51" s="114"/>
      <c r="E51" s="41"/>
      <c r="F51" s="41"/>
      <c r="G51" s="110">
        <v>7.3921587133796443E-2</v>
      </c>
      <c r="H51" s="41"/>
      <c r="I51" s="41"/>
    </row>
    <row r="52" spans="1:9" x14ac:dyDescent="0.25">
      <c r="A52" s="110">
        <v>70</v>
      </c>
      <c r="B52" s="8">
        <v>44631</v>
      </c>
      <c r="C52" s="41"/>
      <c r="D52" s="114"/>
      <c r="E52" s="41"/>
      <c r="F52" s="41"/>
      <c r="G52" s="110">
        <v>8.0082301419510726E-2</v>
      </c>
      <c r="H52" s="41"/>
      <c r="I52" s="41"/>
    </row>
    <row r="53" spans="1:9" x14ac:dyDescent="0.25">
      <c r="A53" s="110">
        <v>71</v>
      </c>
      <c r="B53" s="8">
        <v>44632</v>
      </c>
      <c r="C53" s="41"/>
      <c r="D53" s="114"/>
      <c r="E53" s="41"/>
      <c r="F53" s="41"/>
      <c r="G53" s="110">
        <v>8.6243015705224996E-2</v>
      </c>
      <c r="H53" s="41"/>
      <c r="I53" s="41"/>
    </row>
    <row r="54" spans="1:9" x14ac:dyDescent="0.25">
      <c r="A54" s="110">
        <v>72</v>
      </c>
      <c r="B54" s="8">
        <v>44633</v>
      </c>
      <c r="C54" s="41"/>
      <c r="D54" s="114"/>
      <c r="E54" s="41"/>
      <c r="F54" s="41"/>
      <c r="G54" s="110">
        <v>9.2403729990939293E-2</v>
      </c>
      <c r="H54" s="41"/>
      <c r="I54" s="41"/>
    </row>
    <row r="55" spans="1:9" x14ac:dyDescent="0.25">
      <c r="A55" s="110">
        <v>73</v>
      </c>
      <c r="B55" s="8">
        <v>44634</v>
      </c>
      <c r="C55" s="41"/>
      <c r="D55" s="114"/>
      <c r="E55" s="41"/>
      <c r="F55" s="41"/>
      <c r="G55" s="110">
        <v>9.8564444276653562E-2</v>
      </c>
      <c r="H55" s="41"/>
      <c r="I55" s="41"/>
    </row>
    <row r="56" spans="1:9" x14ac:dyDescent="0.25">
      <c r="A56" s="110">
        <v>74</v>
      </c>
      <c r="B56" s="8">
        <v>44635</v>
      </c>
      <c r="C56" s="41"/>
      <c r="D56" s="114"/>
      <c r="E56" s="41"/>
      <c r="F56" s="41"/>
      <c r="G56" s="110">
        <v>0.10472515856236783</v>
      </c>
      <c r="H56" s="41"/>
      <c r="I56" s="41"/>
    </row>
    <row r="57" spans="1:9" x14ac:dyDescent="0.25">
      <c r="A57" s="110">
        <v>75</v>
      </c>
      <c r="B57" s="8">
        <v>44636</v>
      </c>
      <c r="C57" s="41"/>
      <c r="D57" s="114"/>
      <c r="E57" s="41"/>
      <c r="F57" s="41"/>
      <c r="G57" s="110">
        <v>0.11088587284808213</v>
      </c>
      <c r="H57" s="41"/>
      <c r="I57" s="41"/>
    </row>
    <row r="58" spans="1:9" x14ac:dyDescent="0.25">
      <c r="A58" s="110">
        <v>76</v>
      </c>
      <c r="B58" s="8">
        <v>44637</v>
      </c>
      <c r="C58" s="41"/>
      <c r="D58" s="114"/>
      <c r="E58" s="41"/>
      <c r="F58" s="41"/>
      <c r="G58" s="110">
        <v>0.1170465871337964</v>
      </c>
      <c r="H58" s="41"/>
      <c r="I58" s="41"/>
    </row>
    <row r="59" spans="1:9" x14ac:dyDescent="0.25">
      <c r="A59" s="110">
        <v>77</v>
      </c>
      <c r="B59" s="8">
        <v>44638</v>
      </c>
      <c r="C59" s="41"/>
      <c r="D59" s="114"/>
      <c r="E59" s="41"/>
      <c r="F59" s="41"/>
      <c r="G59" s="110">
        <v>0.12320730141951067</v>
      </c>
      <c r="H59" s="41"/>
      <c r="I59" s="41"/>
    </row>
    <row r="60" spans="1:9" x14ac:dyDescent="0.25">
      <c r="A60" s="110">
        <v>78</v>
      </c>
      <c r="B60" s="8">
        <v>44639</v>
      </c>
      <c r="C60" s="41"/>
      <c r="D60" s="114"/>
      <c r="E60" s="41"/>
      <c r="F60" s="41"/>
      <c r="G60" s="110">
        <v>0.12936801570522494</v>
      </c>
      <c r="H60" s="41"/>
      <c r="I60" s="41"/>
    </row>
    <row r="61" spans="1:9" x14ac:dyDescent="0.25">
      <c r="A61" s="110">
        <v>79</v>
      </c>
      <c r="B61" s="8">
        <v>44640</v>
      </c>
      <c r="C61" s="41"/>
      <c r="D61" s="114"/>
      <c r="E61" s="41"/>
      <c r="F61" s="41"/>
      <c r="G61" s="110">
        <v>0.13552872999093923</v>
      </c>
      <c r="H61" s="41"/>
      <c r="I61" s="41"/>
    </row>
    <row r="62" spans="1:9" x14ac:dyDescent="0.25">
      <c r="A62" s="110">
        <v>80</v>
      </c>
      <c r="B62" s="8">
        <v>44641</v>
      </c>
      <c r="C62" s="41"/>
      <c r="D62" s="114"/>
      <c r="E62" s="41"/>
      <c r="F62" s="41"/>
      <c r="G62" s="110">
        <v>0.1416894442766535</v>
      </c>
      <c r="H62" s="41"/>
      <c r="I62" s="41"/>
    </row>
    <row r="63" spans="1:9" x14ac:dyDescent="0.25">
      <c r="A63" s="110">
        <v>81</v>
      </c>
      <c r="B63" s="8">
        <v>44642</v>
      </c>
      <c r="C63" s="41"/>
      <c r="D63" s="114"/>
      <c r="E63" s="41"/>
      <c r="F63" s="41"/>
      <c r="G63" s="110">
        <v>0.14785015856236777</v>
      </c>
      <c r="H63" s="41"/>
      <c r="I63" s="41"/>
    </row>
    <row r="64" spans="1:9" x14ac:dyDescent="0.25">
      <c r="A64" s="110">
        <v>82</v>
      </c>
      <c r="B64" s="8">
        <v>44643</v>
      </c>
      <c r="C64" s="41"/>
      <c r="D64" s="114"/>
      <c r="E64" s="41"/>
      <c r="F64" s="41"/>
      <c r="G64" s="110">
        <v>0.15401087284808207</v>
      </c>
      <c r="H64" s="41"/>
      <c r="I64" s="41"/>
    </row>
    <row r="65" spans="1:9" x14ac:dyDescent="0.25">
      <c r="A65" s="110">
        <v>83</v>
      </c>
      <c r="B65" s="8">
        <v>44644</v>
      </c>
      <c r="C65" s="41"/>
      <c r="D65" s="114"/>
      <c r="E65" s="41"/>
      <c r="F65" s="41"/>
      <c r="G65" s="110">
        <v>0.16017158713379637</v>
      </c>
      <c r="H65" s="41"/>
      <c r="I65" s="41"/>
    </row>
    <row r="66" spans="1:9" x14ac:dyDescent="0.25">
      <c r="A66" s="110">
        <v>84</v>
      </c>
      <c r="B66" s="8">
        <v>44645</v>
      </c>
      <c r="C66" s="41"/>
      <c r="D66" s="114"/>
      <c r="E66" s="41"/>
      <c r="F66" s="41"/>
      <c r="G66" s="110">
        <v>0.16633230141951064</v>
      </c>
      <c r="H66" s="41"/>
      <c r="I66" s="41"/>
    </row>
    <row r="67" spans="1:9" x14ac:dyDescent="0.25">
      <c r="A67" s="110">
        <v>85</v>
      </c>
      <c r="B67" s="8">
        <v>44646</v>
      </c>
      <c r="C67" s="41"/>
      <c r="D67" s="114"/>
      <c r="E67" s="41"/>
      <c r="F67" s="41"/>
      <c r="G67" s="110">
        <v>0.17249301570522493</v>
      </c>
      <c r="H67" s="41"/>
      <c r="I67" s="41"/>
    </row>
    <row r="68" spans="1:9" x14ac:dyDescent="0.25">
      <c r="A68" s="110">
        <v>86</v>
      </c>
      <c r="B68" s="8">
        <v>44647</v>
      </c>
      <c r="C68" s="41"/>
      <c r="D68" s="114"/>
      <c r="E68" s="41"/>
      <c r="F68" s="41"/>
      <c r="G68" s="110">
        <v>0.17865372999093923</v>
      </c>
      <c r="H68" s="41"/>
      <c r="I68" s="41"/>
    </row>
    <row r="69" spans="1:9" x14ac:dyDescent="0.25">
      <c r="A69" s="110">
        <v>87</v>
      </c>
      <c r="B69" s="8">
        <v>44648</v>
      </c>
      <c r="C69" s="41"/>
      <c r="D69" s="114"/>
      <c r="E69" s="41"/>
      <c r="F69" s="41"/>
      <c r="G69" s="110">
        <v>0.1848144442766535</v>
      </c>
      <c r="H69" s="41"/>
      <c r="I69" s="41"/>
    </row>
    <row r="70" spans="1:9" x14ac:dyDescent="0.25">
      <c r="A70" s="110">
        <v>88</v>
      </c>
      <c r="B70" s="8">
        <v>44649</v>
      </c>
      <c r="C70" s="41"/>
      <c r="D70" s="114"/>
      <c r="E70" s="41"/>
      <c r="F70" s="41"/>
      <c r="G70" s="110">
        <v>0.1909751585623678</v>
      </c>
      <c r="H70" s="41"/>
      <c r="I70" s="41"/>
    </row>
    <row r="71" spans="1:9" x14ac:dyDescent="0.25">
      <c r="A71" s="110">
        <v>89</v>
      </c>
      <c r="B71" s="8">
        <v>44650</v>
      </c>
      <c r="C71" s="41"/>
      <c r="D71" s="114"/>
      <c r="E71" s="41"/>
      <c r="F71" s="41"/>
      <c r="G71" s="110">
        <v>0.19713587284808209</v>
      </c>
      <c r="H71" s="41"/>
      <c r="I71" s="41"/>
    </row>
    <row r="72" spans="1:9" x14ac:dyDescent="0.25">
      <c r="A72" s="110">
        <v>90</v>
      </c>
      <c r="B72" s="8">
        <v>44651</v>
      </c>
      <c r="C72" s="41"/>
      <c r="D72" s="114"/>
      <c r="E72" s="41"/>
      <c r="F72" s="41"/>
      <c r="G72" s="110">
        <v>0.20329658713379636</v>
      </c>
      <c r="H72" s="41"/>
      <c r="I72" s="41"/>
    </row>
    <row r="73" spans="1:9" x14ac:dyDescent="0.25">
      <c r="A73" s="110">
        <v>91</v>
      </c>
      <c r="B73" s="8">
        <v>44652</v>
      </c>
      <c r="C73" s="41"/>
      <c r="D73" s="114"/>
      <c r="E73" s="41"/>
      <c r="F73" s="41"/>
      <c r="G73" s="110">
        <v>0.20945730141951063</v>
      </c>
      <c r="H73" s="41"/>
      <c r="I73" s="41"/>
    </row>
    <row r="74" spans="1:9" x14ac:dyDescent="0.25">
      <c r="A74" s="110">
        <v>92</v>
      </c>
      <c r="B74" s="8">
        <v>44653</v>
      </c>
      <c r="C74" s="41"/>
      <c r="D74" s="114"/>
      <c r="E74" s="41"/>
      <c r="F74" s="41"/>
      <c r="G74" s="110">
        <v>0.21561801570522493</v>
      </c>
      <c r="H74" s="41"/>
      <c r="I74" s="41"/>
    </row>
    <row r="75" spans="1:9" x14ac:dyDescent="0.25">
      <c r="A75" s="110">
        <v>93</v>
      </c>
      <c r="B75" s="8">
        <v>44654</v>
      </c>
      <c r="C75" s="41"/>
      <c r="D75" s="114"/>
      <c r="E75" s="41"/>
      <c r="F75" s="41"/>
      <c r="G75" s="110">
        <v>0.22177872999093923</v>
      </c>
      <c r="H75" s="41"/>
      <c r="I75" s="41"/>
    </row>
    <row r="76" spans="1:9" x14ac:dyDescent="0.25">
      <c r="A76" s="110">
        <v>94</v>
      </c>
      <c r="B76" s="8">
        <v>44655</v>
      </c>
      <c r="C76" s="41"/>
      <c r="D76" s="114"/>
      <c r="E76" s="41"/>
      <c r="F76" s="41"/>
      <c r="G76" s="110">
        <v>0.2279394442766535</v>
      </c>
      <c r="H76" s="41"/>
      <c r="I76" s="41"/>
    </row>
    <row r="77" spans="1:9" x14ac:dyDescent="0.25">
      <c r="A77" s="110">
        <v>95</v>
      </c>
      <c r="B77" s="8">
        <v>44656</v>
      </c>
      <c r="C77" s="41"/>
      <c r="D77" s="114"/>
      <c r="E77" s="41"/>
      <c r="F77" s="41"/>
      <c r="G77" s="110">
        <v>0.23410015856236779</v>
      </c>
      <c r="H77" s="41"/>
      <c r="I77" s="41"/>
    </row>
    <row r="78" spans="1:9" x14ac:dyDescent="0.25">
      <c r="A78" s="110">
        <v>96</v>
      </c>
      <c r="B78" s="8">
        <v>44657</v>
      </c>
      <c r="C78" s="41"/>
      <c r="D78" s="114"/>
      <c r="E78" s="41"/>
      <c r="F78" s="41"/>
      <c r="G78" s="110">
        <v>0.24026087284808206</v>
      </c>
      <c r="H78" s="41"/>
      <c r="I78" s="41"/>
    </row>
    <row r="79" spans="1:9" x14ac:dyDescent="0.25">
      <c r="A79" s="110">
        <v>97</v>
      </c>
      <c r="B79" s="8">
        <v>44658</v>
      </c>
      <c r="C79" s="41"/>
      <c r="D79" s="114"/>
      <c r="E79" s="41"/>
      <c r="F79" s="41"/>
      <c r="G79" s="110">
        <v>0.24642158713379636</v>
      </c>
      <c r="H79" s="41"/>
      <c r="I79" s="41"/>
    </row>
    <row r="80" spans="1:9" x14ac:dyDescent="0.25">
      <c r="A80" s="110">
        <v>98</v>
      </c>
      <c r="B80" s="8">
        <v>44659</v>
      </c>
      <c r="C80" s="41"/>
      <c r="D80" s="114"/>
      <c r="E80" s="41"/>
      <c r="F80" s="41"/>
      <c r="G80" s="110">
        <v>0.25258230141951066</v>
      </c>
      <c r="H80" s="41"/>
      <c r="I80" s="41"/>
    </row>
    <row r="81" spans="1:9" x14ac:dyDescent="0.25">
      <c r="A81" s="110">
        <v>99</v>
      </c>
      <c r="B81" s="8">
        <v>44660</v>
      </c>
      <c r="C81" s="41"/>
      <c r="D81" s="114"/>
      <c r="E81" s="41"/>
      <c r="F81" s="41"/>
      <c r="G81" s="110">
        <v>0.25860989882210816</v>
      </c>
      <c r="H81" s="41"/>
      <c r="I81" s="41"/>
    </row>
    <row r="82" spans="1:9" x14ac:dyDescent="0.25">
      <c r="A82" s="110">
        <v>100</v>
      </c>
      <c r="B82" s="8">
        <v>44661</v>
      </c>
      <c r="C82" s="46"/>
      <c r="D82" s="114"/>
      <c r="E82" s="41"/>
      <c r="F82" s="41"/>
      <c r="G82" s="110">
        <v>0.27272727272727271</v>
      </c>
      <c r="H82" s="41"/>
      <c r="I82" s="41"/>
    </row>
    <row r="83" spans="1:9" x14ac:dyDescent="0.25">
      <c r="A83" s="110">
        <v>101</v>
      </c>
      <c r="B83" s="8">
        <v>44662</v>
      </c>
      <c r="C83" s="41"/>
      <c r="D83" s="114"/>
      <c r="E83" s="41"/>
      <c r="F83" s="41"/>
      <c r="G83" s="110">
        <v>0.29939703153988867</v>
      </c>
      <c r="H83" s="41"/>
      <c r="I83" s="41"/>
    </row>
    <row r="84" spans="1:9" x14ac:dyDescent="0.25">
      <c r="A84" s="110">
        <v>102</v>
      </c>
      <c r="B84" s="8">
        <v>44663</v>
      </c>
      <c r="C84" s="41"/>
      <c r="D84" s="43"/>
      <c r="E84" s="41"/>
      <c r="F84" s="41"/>
      <c r="G84" s="110">
        <v>0.32606423933209649</v>
      </c>
      <c r="H84" s="41"/>
      <c r="I84" s="41"/>
    </row>
    <row r="85" spans="1:9" x14ac:dyDescent="0.25">
      <c r="A85" s="110">
        <v>103</v>
      </c>
      <c r="B85" s="8">
        <v>44664</v>
      </c>
      <c r="C85" s="41"/>
      <c r="D85" s="43"/>
      <c r="E85" s="41"/>
      <c r="F85" s="41"/>
      <c r="G85" s="110">
        <v>0.35273144712430426</v>
      </c>
      <c r="H85" s="41"/>
      <c r="I85" s="41"/>
    </row>
    <row r="86" spans="1:9" x14ac:dyDescent="0.25">
      <c r="A86" s="110">
        <v>104</v>
      </c>
      <c r="B86" s="8">
        <v>44665</v>
      </c>
      <c r="C86" s="41"/>
      <c r="D86" s="43"/>
      <c r="E86" s="41"/>
      <c r="F86" s="41"/>
      <c r="G86" s="110">
        <v>0.37939865491651203</v>
      </c>
      <c r="H86" s="41"/>
      <c r="I86" s="41"/>
    </row>
    <row r="87" spans="1:9" x14ac:dyDescent="0.25">
      <c r="A87" s="110">
        <v>105</v>
      </c>
      <c r="B87" s="8">
        <v>44666</v>
      </c>
      <c r="C87" s="41"/>
      <c r="D87" s="43"/>
      <c r="E87" s="41"/>
      <c r="F87" s="41"/>
      <c r="G87" s="110">
        <v>0.4060658627087198</v>
      </c>
      <c r="H87" s="41"/>
      <c r="I87" s="41"/>
    </row>
    <row r="88" spans="1:9" x14ac:dyDescent="0.25">
      <c r="A88" s="110">
        <v>106</v>
      </c>
      <c r="B88" s="8">
        <v>44667</v>
      </c>
      <c r="C88" s="41"/>
      <c r="D88" s="43"/>
      <c r="E88" s="41"/>
      <c r="F88" s="41"/>
      <c r="G88" s="110">
        <v>0.43273307050092757</v>
      </c>
      <c r="H88" s="41"/>
      <c r="I88" s="41"/>
    </row>
    <row r="89" spans="1:9" x14ac:dyDescent="0.25">
      <c r="A89" s="110">
        <v>107</v>
      </c>
      <c r="B89" s="8">
        <v>44668</v>
      </c>
      <c r="C89" s="41"/>
      <c r="D89" s="43"/>
      <c r="E89" s="41"/>
      <c r="F89" s="41"/>
      <c r="G89" s="110">
        <v>0.45940027829313534</v>
      </c>
      <c r="H89" s="41"/>
      <c r="I89" s="41"/>
    </row>
    <row r="90" spans="1:9" x14ac:dyDescent="0.25">
      <c r="A90" s="110">
        <v>108</v>
      </c>
      <c r="B90" s="8">
        <v>44669</v>
      </c>
      <c r="C90" s="41"/>
      <c r="D90" s="43"/>
      <c r="E90" s="41"/>
      <c r="F90" s="41"/>
      <c r="G90" s="110">
        <v>0.48606748608534317</v>
      </c>
      <c r="H90" s="41"/>
      <c r="I90" s="41"/>
    </row>
    <row r="91" spans="1:9" x14ac:dyDescent="0.25">
      <c r="A91" s="110">
        <v>109</v>
      </c>
      <c r="B91" s="8">
        <v>44670</v>
      </c>
      <c r="C91" s="41"/>
      <c r="D91" s="43"/>
      <c r="E91" s="41"/>
      <c r="F91" s="41"/>
      <c r="G91" s="110">
        <v>0.512734693877551</v>
      </c>
      <c r="H91" s="41"/>
      <c r="I91" s="41"/>
    </row>
    <row r="92" spans="1:9" x14ac:dyDescent="0.25">
      <c r="A92" s="110">
        <v>110</v>
      </c>
      <c r="B92" s="8">
        <v>44671</v>
      </c>
      <c r="C92" s="41"/>
      <c r="D92" s="43"/>
      <c r="E92" s="41"/>
      <c r="F92" s="41"/>
      <c r="G92" s="110">
        <v>0.53940190166975865</v>
      </c>
      <c r="H92" s="41"/>
      <c r="I92" s="41"/>
    </row>
    <row r="93" spans="1:9" x14ac:dyDescent="0.25">
      <c r="A93" s="110">
        <v>111</v>
      </c>
      <c r="B93" s="8">
        <v>44672</v>
      </c>
      <c r="C93" s="41"/>
      <c r="D93" s="43"/>
      <c r="E93" s="41"/>
      <c r="F93" s="41"/>
      <c r="G93" s="110">
        <v>0.56606910946196654</v>
      </c>
      <c r="H93" s="41"/>
      <c r="I93" s="41"/>
    </row>
    <row r="94" spans="1:9" x14ac:dyDescent="0.25">
      <c r="A94" s="110">
        <v>112</v>
      </c>
      <c r="B94" s="8">
        <v>44673</v>
      </c>
      <c r="C94" s="41"/>
      <c r="D94" s="43"/>
      <c r="E94" s="41"/>
      <c r="F94" s="41"/>
      <c r="G94" s="110">
        <v>0.59273631725417431</v>
      </c>
      <c r="H94" s="41"/>
      <c r="I94" s="41"/>
    </row>
    <row r="95" spans="1:9" x14ac:dyDescent="0.25">
      <c r="A95" s="110">
        <v>113</v>
      </c>
      <c r="B95" s="8">
        <v>44674</v>
      </c>
      <c r="C95" s="41"/>
      <c r="D95" s="43"/>
      <c r="E95" s="41"/>
      <c r="F95" s="41"/>
      <c r="G95" s="110">
        <v>0.61940352504638208</v>
      </c>
      <c r="H95" s="41"/>
      <c r="I95" s="41"/>
    </row>
    <row r="96" spans="1:9" x14ac:dyDescent="0.25">
      <c r="A96" s="110">
        <v>114</v>
      </c>
      <c r="B96" s="8">
        <v>44675</v>
      </c>
      <c r="C96" s="41"/>
      <c r="D96" s="43"/>
      <c r="E96" s="41"/>
      <c r="F96" s="41"/>
      <c r="G96" s="110">
        <v>0.64607073283858985</v>
      </c>
      <c r="H96" s="41"/>
      <c r="I96" s="41"/>
    </row>
    <row r="97" spans="1:9" x14ac:dyDescent="0.25">
      <c r="A97" s="110">
        <v>115</v>
      </c>
      <c r="B97" s="8">
        <v>44676</v>
      </c>
      <c r="C97" s="41"/>
      <c r="D97" s="43"/>
      <c r="E97" s="41"/>
      <c r="F97" s="41"/>
      <c r="G97" s="110">
        <v>0.67273794063079762</v>
      </c>
      <c r="H97" s="41"/>
      <c r="I97" s="41"/>
    </row>
    <row r="98" spans="1:9" x14ac:dyDescent="0.25">
      <c r="A98" s="110">
        <v>116</v>
      </c>
      <c r="B98" s="8">
        <v>44677</v>
      </c>
      <c r="C98" s="41"/>
      <c r="D98" s="43"/>
      <c r="E98" s="41"/>
      <c r="F98" s="41"/>
      <c r="G98" s="110">
        <v>0.69940514842300539</v>
      </c>
      <c r="H98" s="41"/>
      <c r="I98" s="41"/>
    </row>
    <row r="99" spans="1:9" x14ac:dyDescent="0.25">
      <c r="A99" s="110">
        <v>117</v>
      </c>
      <c r="B99" s="8">
        <v>44678</v>
      </c>
      <c r="C99" s="41"/>
      <c r="D99" s="43"/>
      <c r="E99" s="41"/>
      <c r="F99" s="41"/>
      <c r="G99" s="110">
        <v>0.72607235621521315</v>
      </c>
      <c r="H99" s="41"/>
      <c r="I99" s="41"/>
    </row>
    <row r="100" spans="1:9" x14ac:dyDescent="0.25">
      <c r="A100" s="110">
        <v>118</v>
      </c>
      <c r="B100" s="8">
        <v>44679</v>
      </c>
      <c r="C100" s="41"/>
      <c r="D100" s="43"/>
      <c r="E100" s="41"/>
      <c r="F100" s="41"/>
      <c r="G100" s="110">
        <v>0.74579511956297651</v>
      </c>
      <c r="H100" s="41"/>
      <c r="I100" s="41"/>
    </row>
    <row r="101" spans="1:9" x14ac:dyDescent="0.25">
      <c r="A101" s="110">
        <v>119</v>
      </c>
      <c r="B101" s="8">
        <v>44680</v>
      </c>
      <c r="C101" s="41"/>
      <c r="D101" s="43"/>
      <c r="E101" s="41"/>
      <c r="F101" s="41"/>
      <c r="G101" s="110">
        <v>0.76550778190063884</v>
      </c>
      <c r="H101" s="41"/>
      <c r="I101" s="41"/>
    </row>
    <row r="102" spans="1:9" x14ac:dyDescent="0.25">
      <c r="A102" s="110">
        <v>120</v>
      </c>
      <c r="B102" s="8">
        <v>44681</v>
      </c>
      <c r="C102" s="41"/>
      <c r="D102" s="43"/>
      <c r="E102" s="41"/>
      <c r="F102" s="41"/>
      <c r="G102" s="110">
        <v>0.78522044423830129</v>
      </c>
      <c r="H102" s="41"/>
      <c r="I102" s="41"/>
    </row>
    <row r="103" spans="1:9" x14ac:dyDescent="0.25">
      <c r="A103" s="110">
        <v>121</v>
      </c>
      <c r="B103" s="8">
        <v>44682</v>
      </c>
      <c r="C103" s="41"/>
      <c r="D103" s="43"/>
      <c r="E103" s="41"/>
      <c r="F103" s="41"/>
      <c r="G103" s="110">
        <v>0.80498412698412714</v>
      </c>
      <c r="H103" s="41"/>
      <c r="I103" s="41"/>
    </row>
    <row r="104" spans="1:9" x14ac:dyDescent="0.25">
      <c r="A104" s="110">
        <v>122</v>
      </c>
      <c r="B104" s="8">
        <v>44683</v>
      </c>
      <c r="C104" s="41"/>
      <c r="D104" s="43"/>
      <c r="E104" s="41"/>
      <c r="F104" s="41"/>
      <c r="G104" s="110">
        <v>0.81096884814531878</v>
      </c>
      <c r="H104" s="41"/>
      <c r="I104" s="41"/>
    </row>
    <row r="105" spans="1:9" x14ac:dyDescent="0.25">
      <c r="A105" s="110">
        <v>123</v>
      </c>
      <c r="B105" s="8">
        <v>44684</v>
      </c>
      <c r="C105" s="41"/>
      <c r="D105" s="43"/>
      <c r="E105" s="41"/>
      <c r="F105" s="41"/>
      <c r="G105" s="110">
        <v>0.81694936762583836</v>
      </c>
      <c r="H105" s="41"/>
      <c r="I105" s="41"/>
    </row>
    <row r="106" spans="1:9" x14ac:dyDescent="0.25">
      <c r="A106" s="110">
        <v>124</v>
      </c>
      <c r="B106" s="8">
        <v>44685</v>
      </c>
      <c r="C106" s="41"/>
      <c r="D106" s="43"/>
      <c r="E106" s="41"/>
      <c r="F106" s="41"/>
      <c r="G106" s="110">
        <v>0.82292988710635784</v>
      </c>
      <c r="H106" s="41"/>
      <c r="I106" s="41"/>
    </row>
    <row r="107" spans="1:9" x14ac:dyDescent="0.25">
      <c r="A107" s="110">
        <v>125</v>
      </c>
      <c r="B107" s="8">
        <v>44686</v>
      </c>
      <c r="C107" s="41"/>
      <c r="D107" s="43"/>
      <c r="E107" s="41"/>
      <c r="F107" s="41"/>
      <c r="G107" s="110">
        <v>0.82891040658687731</v>
      </c>
      <c r="H107" s="41"/>
      <c r="I107" s="41"/>
    </row>
    <row r="108" spans="1:9" x14ac:dyDescent="0.25">
      <c r="A108" s="110">
        <v>126</v>
      </c>
      <c r="B108" s="8">
        <v>44687</v>
      </c>
      <c r="C108" s="41"/>
      <c r="D108" s="43"/>
      <c r="E108" s="41"/>
      <c r="F108" s="41"/>
      <c r="G108" s="110">
        <v>0.83489092606739679</v>
      </c>
      <c r="H108" s="41"/>
      <c r="I108" s="41"/>
    </row>
    <row r="109" spans="1:9" x14ac:dyDescent="0.25">
      <c r="A109" s="110">
        <v>127</v>
      </c>
      <c r="B109" s="8">
        <v>44688</v>
      </c>
      <c r="C109" s="41"/>
      <c r="D109" s="43"/>
      <c r="E109" s="41"/>
      <c r="F109" s="41"/>
      <c r="G109" s="110">
        <v>0.84087144554791626</v>
      </c>
      <c r="H109" s="41"/>
      <c r="I109" s="41"/>
    </row>
    <row r="110" spans="1:9" x14ac:dyDescent="0.25">
      <c r="A110" s="110">
        <v>128</v>
      </c>
      <c r="B110" s="8">
        <v>44689</v>
      </c>
      <c r="C110" s="41"/>
      <c r="D110" s="43"/>
      <c r="E110" s="41"/>
      <c r="F110" s="41"/>
      <c r="G110" s="110">
        <v>0.84685196502843574</v>
      </c>
      <c r="H110" s="41"/>
      <c r="I110" s="41"/>
    </row>
    <row r="111" spans="1:9" x14ac:dyDescent="0.25">
      <c r="A111" s="110">
        <v>129</v>
      </c>
      <c r="B111" s="8">
        <v>44690</v>
      </c>
      <c r="C111" s="41"/>
      <c r="D111" s="43"/>
      <c r="E111" s="41"/>
      <c r="F111" s="41"/>
      <c r="G111" s="110">
        <v>0.85283248450895521</v>
      </c>
      <c r="H111" s="41"/>
      <c r="I111" s="41"/>
    </row>
    <row r="112" spans="1:9" x14ac:dyDescent="0.25">
      <c r="A112" s="110">
        <v>130</v>
      </c>
      <c r="B112" s="8">
        <v>44691</v>
      </c>
      <c r="C112" s="41"/>
      <c r="D112" s="43"/>
      <c r="E112" s="41"/>
      <c r="F112" s="41"/>
      <c r="G112" s="110">
        <v>0.85881300398947469</v>
      </c>
      <c r="H112" s="41"/>
      <c r="I112" s="41"/>
    </row>
    <row r="113" spans="1:9" x14ac:dyDescent="0.25">
      <c r="A113" s="110">
        <v>131</v>
      </c>
      <c r="B113" s="8">
        <v>44692</v>
      </c>
      <c r="C113" s="41"/>
      <c r="D113" s="43"/>
      <c r="E113" s="41"/>
      <c r="F113" s="41"/>
      <c r="G113" s="110">
        <v>0.86479352346999416</v>
      </c>
      <c r="H113" s="41"/>
      <c r="I113" s="41"/>
    </row>
    <row r="114" spans="1:9" x14ac:dyDescent="0.25">
      <c r="A114" s="110">
        <v>132</v>
      </c>
      <c r="B114" s="8">
        <v>44693</v>
      </c>
      <c r="C114" s="41"/>
      <c r="D114" s="43"/>
      <c r="E114" s="41"/>
      <c r="F114" s="41"/>
      <c r="G114" s="110">
        <v>0.87077404295051364</v>
      </c>
      <c r="H114" s="41"/>
      <c r="I114" s="41"/>
    </row>
    <row r="115" spans="1:9" x14ac:dyDescent="0.25">
      <c r="A115" s="110">
        <v>133</v>
      </c>
      <c r="B115" s="8">
        <v>44694</v>
      </c>
      <c r="C115" s="41"/>
      <c r="D115" s="43"/>
      <c r="E115" s="41"/>
      <c r="F115" s="41"/>
      <c r="G115" s="110">
        <v>0.87675456243103311</v>
      </c>
      <c r="H115" s="41"/>
      <c r="I115" s="41"/>
    </row>
    <row r="116" spans="1:9" x14ac:dyDescent="0.25">
      <c r="A116" s="110">
        <v>134</v>
      </c>
      <c r="B116" s="8">
        <v>44695</v>
      </c>
      <c r="C116" s="41"/>
      <c r="D116" s="43"/>
      <c r="E116" s="41"/>
      <c r="F116" s="41"/>
      <c r="G116" s="110">
        <v>0.88273508191155259</v>
      </c>
      <c r="H116" s="41"/>
      <c r="I116" s="41"/>
    </row>
    <row r="117" spans="1:9" x14ac:dyDescent="0.25">
      <c r="A117" s="110">
        <v>135</v>
      </c>
      <c r="B117" s="8">
        <v>44696</v>
      </c>
      <c r="C117" s="41"/>
      <c r="D117" s="43"/>
      <c r="E117" s="41"/>
      <c r="F117" s="41"/>
      <c r="G117" s="110">
        <v>0.88871560139207206</v>
      </c>
      <c r="H117" s="41"/>
      <c r="I117" s="41"/>
    </row>
    <row r="118" spans="1:9" x14ac:dyDescent="0.25">
      <c r="A118" s="110">
        <v>136</v>
      </c>
      <c r="B118" s="8">
        <v>44697</v>
      </c>
      <c r="C118" s="41"/>
      <c r="D118" s="43"/>
      <c r="E118" s="41"/>
      <c r="F118" s="41"/>
      <c r="G118" s="110">
        <v>0.89469612087259154</v>
      </c>
      <c r="H118" s="41"/>
      <c r="I118" s="41"/>
    </row>
    <row r="119" spans="1:9" x14ac:dyDescent="0.25">
      <c r="A119" s="110">
        <v>137</v>
      </c>
      <c r="B119" s="8">
        <v>44698</v>
      </c>
      <c r="C119" s="41"/>
      <c r="D119" s="43"/>
      <c r="E119" s="41"/>
      <c r="F119" s="41"/>
      <c r="G119" s="110">
        <v>0.90067664035311101</v>
      </c>
      <c r="H119" s="41"/>
      <c r="I119" s="41"/>
    </row>
    <row r="120" spans="1:9" x14ac:dyDescent="0.25">
      <c r="A120" s="110">
        <v>138</v>
      </c>
      <c r="B120" s="8">
        <v>44699</v>
      </c>
      <c r="C120" s="41"/>
      <c r="D120" s="43"/>
      <c r="E120" s="41"/>
      <c r="F120" s="41"/>
      <c r="G120" s="110">
        <v>0.90665715983363049</v>
      </c>
      <c r="H120" s="41"/>
      <c r="I120" s="41"/>
    </row>
    <row r="121" spans="1:9" x14ac:dyDescent="0.25">
      <c r="A121" s="110">
        <v>139</v>
      </c>
      <c r="B121" s="8">
        <v>44700</v>
      </c>
      <c r="C121" s="41"/>
      <c r="D121" s="43"/>
      <c r="E121" s="41"/>
      <c r="F121" s="41"/>
      <c r="G121" s="110">
        <v>0.91263767931414996</v>
      </c>
      <c r="H121" s="41"/>
      <c r="I121" s="41"/>
    </row>
    <row r="122" spans="1:9" x14ac:dyDescent="0.25">
      <c r="A122" s="110">
        <v>140</v>
      </c>
      <c r="B122" s="8">
        <v>44701</v>
      </c>
      <c r="C122" s="41"/>
      <c r="D122" s="43"/>
      <c r="E122" s="41"/>
      <c r="F122" s="41"/>
      <c r="G122" s="110">
        <v>0.91861819879466944</v>
      </c>
      <c r="H122" s="41"/>
      <c r="I122" s="41"/>
    </row>
    <row r="123" spans="1:9" x14ac:dyDescent="0.25">
      <c r="A123" s="110">
        <v>141</v>
      </c>
      <c r="B123" s="8">
        <v>44702</v>
      </c>
      <c r="C123" s="41"/>
      <c r="D123" s="43"/>
      <c r="E123" s="58"/>
      <c r="F123" s="41"/>
      <c r="G123" s="110">
        <v>0.92459871827518891</v>
      </c>
      <c r="H123" s="41"/>
      <c r="I123" s="41"/>
    </row>
    <row r="124" spans="1:9" x14ac:dyDescent="0.25">
      <c r="A124" s="110">
        <v>142</v>
      </c>
      <c r="B124" s="8">
        <v>44703</v>
      </c>
      <c r="C124" s="41"/>
      <c r="D124" s="43"/>
      <c r="E124" s="41"/>
      <c r="F124" s="41"/>
      <c r="G124" s="110">
        <v>0.9305792377557085</v>
      </c>
      <c r="H124" s="41"/>
      <c r="I124" s="41"/>
    </row>
    <row r="125" spans="1:9" x14ac:dyDescent="0.25">
      <c r="A125" s="110">
        <v>143</v>
      </c>
      <c r="B125" s="8">
        <v>44704</v>
      </c>
      <c r="C125" s="41"/>
      <c r="D125" s="43"/>
      <c r="E125" s="41"/>
      <c r="F125" s="41"/>
      <c r="G125" s="110">
        <v>0.93655975723622786</v>
      </c>
      <c r="H125" s="41"/>
      <c r="I125" s="41"/>
    </row>
    <row r="126" spans="1:9" x14ac:dyDescent="0.25">
      <c r="A126" s="110">
        <v>144</v>
      </c>
      <c r="B126" s="8">
        <v>44705</v>
      </c>
      <c r="C126" s="41"/>
      <c r="D126" s="41"/>
      <c r="E126" s="41"/>
      <c r="F126" s="41"/>
      <c r="G126" s="110">
        <v>0.94254027671674745</v>
      </c>
      <c r="H126" s="41"/>
      <c r="I126" s="41"/>
    </row>
    <row r="127" spans="1:9" x14ac:dyDescent="0.25">
      <c r="A127" s="110">
        <v>145</v>
      </c>
      <c r="B127" s="8">
        <v>44706</v>
      </c>
      <c r="C127" s="41"/>
      <c r="D127" s="41"/>
      <c r="E127" s="41"/>
      <c r="F127" s="41"/>
      <c r="G127" s="110">
        <v>0.94852079619726681</v>
      </c>
      <c r="H127" s="41"/>
      <c r="I127" s="41"/>
    </row>
    <row r="128" spans="1:9" x14ac:dyDescent="0.25">
      <c r="A128" s="110">
        <v>146</v>
      </c>
      <c r="B128" s="8">
        <v>44707</v>
      </c>
      <c r="C128" s="41"/>
      <c r="D128" s="41"/>
      <c r="E128" s="41"/>
      <c r="F128" s="41"/>
      <c r="G128" s="110">
        <v>0.9545013156777864</v>
      </c>
      <c r="H128" s="41"/>
      <c r="I128" s="41"/>
    </row>
    <row r="129" spans="1:9" x14ac:dyDescent="0.25">
      <c r="A129" s="110">
        <v>147</v>
      </c>
      <c r="B129" s="8">
        <v>44708</v>
      </c>
      <c r="C129" s="41"/>
      <c r="D129" s="41"/>
      <c r="E129" s="41"/>
      <c r="F129" s="41"/>
      <c r="G129" s="110">
        <v>0.96048183515830576</v>
      </c>
      <c r="H129" s="41"/>
      <c r="I129" s="41"/>
    </row>
    <row r="130" spans="1:9" x14ac:dyDescent="0.25">
      <c r="A130" s="110">
        <v>148</v>
      </c>
      <c r="B130" s="8">
        <v>44709</v>
      </c>
      <c r="C130" s="41"/>
      <c r="D130" s="41"/>
      <c r="E130" s="41"/>
      <c r="F130" s="41"/>
      <c r="G130" s="110">
        <v>0.96646235463882535</v>
      </c>
      <c r="H130" s="41"/>
      <c r="I130" s="41"/>
    </row>
    <row r="131" spans="1:9" x14ac:dyDescent="0.25">
      <c r="A131" s="110">
        <v>149</v>
      </c>
      <c r="B131" s="8">
        <v>44710</v>
      </c>
      <c r="C131" s="41"/>
      <c r="D131" s="41"/>
      <c r="E131" s="41"/>
      <c r="F131" s="41"/>
      <c r="G131" s="110">
        <v>0.97244287411934471</v>
      </c>
      <c r="H131" s="41"/>
      <c r="I131" s="41"/>
    </row>
    <row r="132" spans="1:9" x14ac:dyDescent="0.25">
      <c r="A132" s="110">
        <v>150</v>
      </c>
      <c r="B132" s="8">
        <v>44711</v>
      </c>
      <c r="C132" s="41"/>
      <c r="D132" s="41"/>
      <c r="E132" s="41"/>
      <c r="F132" s="41"/>
      <c r="G132" s="110">
        <v>0.97842339359986419</v>
      </c>
      <c r="H132" s="41"/>
      <c r="I132" s="41"/>
    </row>
    <row r="133" spans="1:9" x14ac:dyDescent="0.25">
      <c r="A133" s="110">
        <v>151</v>
      </c>
      <c r="B133" s="8">
        <v>44712</v>
      </c>
      <c r="C133" s="41"/>
      <c r="D133" s="41"/>
      <c r="E133" s="41"/>
      <c r="F133" s="41"/>
      <c r="G133" s="110">
        <v>0.98440391308038366</v>
      </c>
      <c r="H133" s="41"/>
      <c r="I133" s="41"/>
    </row>
    <row r="134" spans="1:9" x14ac:dyDescent="0.25">
      <c r="A134" s="110">
        <v>152</v>
      </c>
      <c r="B134" s="8">
        <v>44713</v>
      </c>
      <c r="G134" s="110">
        <v>0.99038443256090314</v>
      </c>
    </row>
    <row r="135" spans="1:9" x14ac:dyDescent="0.25">
      <c r="A135" s="110">
        <v>153</v>
      </c>
      <c r="B135" s="8">
        <v>44714</v>
      </c>
      <c r="G135" s="110">
        <v>0.99671848739495861</v>
      </c>
    </row>
    <row r="136" spans="1:9" x14ac:dyDescent="0.25">
      <c r="A136" s="110">
        <v>154</v>
      </c>
      <c r="B136" s="8">
        <v>44715</v>
      </c>
      <c r="G136" s="110">
        <v>0.99828991596638716</v>
      </c>
    </row>
    <row r="137" spans="1:9" x14ac:dyDescent="0.25">
      <c r="A137" s="110">
        <v>155</v>
      </c>
      <c r="B137" s="8">
        <v>44716</v>
      </c>
      <c r="G137" s="110">
        <v>1</v>
      </c>
    </row>
    <row r="138" spans="1:9" x14ac:dyDescent="0.25">
      <c r="A138" s="110">
        <v>156</v>
      </c>
      <c r="B138" s="8">
        <v>44717</v>
      </c>
      <c r="G138" s="110">
        <v>1</v>
      </c>
    </row>
    <row r="139" spans="1:9" x14ac:dyDescent="0.25">
      <c r="A139" s="110">
        <v>157</v>
      </c>
      <c r="B139" s="8">
        <v>44718</v>
      </c>
      <c r="G139" s="110">
        <v>1</v>
      </c>
    </row>
    <row r="140" spans="1:9" x14ac:dyDescent="0.25">
      <c r="A140" s="110">
        <v>158</v>
      </c>
      <c r="B140" s="8">
        <v>44719</v>
      </c>
      <c r="G140" s="110">
        <v>1</v>
      </c>
    </row>
    <row r="141" spans="1:9" x14ac:dyDescent="0.25">
      <c r="A141" s="110">
        <v>159</v>
      </c>
      <c r="B141" s="8">
        <v>44720</v>
      </c>
      <c r="G141" s="110">
        <v>1</v>
      </c>
    </row>
    <row r="142" spans="1:9" x14ac:dyDescent="0.25">
      <c r="A142" s="110">
        <v>160</v>
      </c>
      <c r="B142" s="8">
        <v>44721</v>
      </c>
      <c r="G142" s="110">
        <v>1</v>
      </c>
    </row>
    <row r="143" spans="1:9" x14ac:dyDescent="0.25">
      <c r="A143" s="110">
        <v>161</v>
      </c>
      <c r="B143" s="8">
        <v>44722</v>
      </c>
      <c r="G143" s="110">
        <v>1</v>
      </c>
    </row>
    <row r="144" spans="1:9" x14ac:dyDescent="0.25">
      <c r="A144" s="110">
        <v>162</v>
      </c>
      <c r="B144" s="8">
        <v>44723</v>
      </c>
      <c r="G144" s="110">
        <v>1</v>
      </c>
    </row>
    <row r="145" spans="1:7" x14ac:dyDescent="0.25">
      <c r="A145" s="110">
        <v>163</v>
      </c>
      <c r="B145" s="8">
        <v>44724</v>
      </c>
      <c r="G145" s="110">
        <v>1</v>
      </c>
    </row>
    <row r="146" spans="1:7" x14ac:dyDescent="0.25">
      <c r="A146" s="110">
        <v>164</v>
      </c>
      <c r="B146" s="8">
        <v>44725</v>
      </c>
      <c r="G146" s="110">
        <v>1</v>
      </c>
    </row>
    <row r="147" spans="1:7" x14ac:dyDescent="0.25">
      <c r="A147" s="110">
        <v>165</v>
      </c>
      <c r="B147" s="8">
        <v>44726</v>
      </c>
      <c r="G147" s="110">
        <v>1</v>
      </c>
    </row>
    <row r="148" spans="1:7" x14ac:dyDescent="0.25">
      <c r="A148" s="110">
        <v>166</v>
      </c>
      <c r="B148" s="8">
        <v>44727</v>
      </c>
      <c r="G148" s="110">
        <v>1</v>
      </c>
    </row>
    <row r="149" spans="1:7" x14ac:dyDescent="0.25">
      <c r="A149" s="110">
        <v>167</v>
      </c>
      <c r="B149" s="8">
        <v>44728</v>
      </c>
      <c r="G149" s="110">
        <v>1</v>
      </c>
    </row>
    <row r="150" spans="1:7" x14ac:dyDescent="0.25">
      <c r="A150" s="110">
        <v>168</v>
      </c>
      <c r="B150" s="8">
        <v>44729</v>
      </c>
      <c r="G150" s="110">
        <v>1</v>
      </c>
    </row>
    <row r="151" spans="1:7" x14ac:dyDescent="0.25">
      <c r="A151" s="110">
        <v>169</v>
      </c>
      <c r="B151" s="8">
        <v>44730</v>
      </c>
      <c r="G151" s="110">
        <v>1</v>
      </c>
    </row>
    <row r="152" spans="1:7" x14ac:dyDescent="0.25">
      <c r="A152" s="110">
        <v>170</v>
      </c>
      <c r="B152" s="8">
        <v>44731</v>
      </c>
    </row>
    <row r="153" spans="1:7" x14ac:dyDescent="0.25">
      <c r="A153" s="110">
        <v>171</v>
      </c>
      <c r="B153" s="8">
        <v>44732</v>
      </c>
    </row>
    <row r="154" spans="1:7" x14ac:dyDescent="0.25">
      <c r="A154" s="110">
        <v>172</v>
      </c>
      <c r="B154" s="8">
        <v>44733</v>
      </c>
    </row>
    <row r="155" spans="1:7" x14ac:dyDescent="0.25">
      <c r="A155" s="110">
        <v>173</v>
      </c>
      <c r="B155" s="8">
        <v>44734</v>
      </c>
    </row>
    <row r="156" spans="1:7" x14ac:dyDescent="0.25">
      <c r="A156" s="110">
        <v>174</v>
      </c>
      <c r="B156" s="8">
        <v>44735</v>
      </c>
    </row>
    <row r="157" spans="1:7" x14ac:dyDescent="0.25">
      <c r="A157" s="110">
        <v>175</v>
      </c>
      <c r="B157" s="8">
        <v>44736</v>
      </c>
    </row>
    <row r="158" spans="1:7" x14ac:dyDescent="0.25">
      <c r="A158" s="110">
        <v>176</v>
      </c>
      <c r="B158" s="8">
        <v>44737</v>
      </c>
    </row>
    <row r="159" spans="1:7" x14ac:dyDescent="0.25">
      <c r="A159" s="110">
        <v>177</v>
      </c>
      <c r="B159" s="8">
        <v>44738</v>
      </c>
    </row>
    <row r="160" spans="1:7" x14ac:dyDescent="0.25">
      <c r="A160" s="110">
        <v>178</v>
      </c>
      <c r="B160" s="8">
        <v>44739</v>
      </c>
    </row>
    <row r="161" spans="1:7" x14ac:dyDescent="0.25">
      <c r="A161" s="110">
        <v>179</v>
      </c>
      <c r="B161" s="8">
        <v>44740</v>
      </c>
    </row>
    <row r="162" spans="1:7" x14ac:dyDescent="0.25">
      <c r="A162" s="110">
        <v>180</v>
      </c>
      <c r="B162" s="8">
        <v>44741</v>
      </c>
    </row>
    <row r="163" spans="1:7" x14ac:dyDescent="0.25">
      <c r="A163" s="110">
        <v>181</v>
      </c>
      <c r="B163" s="8">
        <v>44742</v>
      </c>
    </row>
    <row r="164" spans="1:7" x14ac:dyDescent="0.25">
      <c r="A164" s="110"/>
      <c r="B164" s="8"/>
    </row>
    <row r="165" spans="1:7" x14ac:dyDescent="0.25">
      <c r="A165" s="110"/>
      <c r="B165" s="8"/>
    </row>
    <row r="166" spans="1:7" x14ac:dyDescent="0.25">
      <c r="A166" s="110"/>
      <c r="B166" s="8"/>
    </row>
    <row r="167" spans="1:7" x14ac:dyDescent="0.25">
      <c r="A167" s="110"/>
      <c r="B167" s="8"/>
    </row>
    <row r="169" spans="1:7" x14ac:dyDescent="0.25">
      <c r="D169" s="21" t="s">
        <v>95</v>
      </c>
      <c r="E169" s="21" t="s">
        <v>96</v>
      </c>
      <c r="F169" s="21" t="s">
        <v>97</v>
      </c>
      <c r="G169" s="21" t="s">
        <v>102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05043-0703-4098-9199-AE5D5D9C0AC3}">
  <sheetPr>
    <tabColor rgb="FFFFC000"/>
  </sheetPr>
  <dimension ref="A1:G169"/>
  <sheetViews>
    <sheetView topLeftCell="A39" workbookViewId="0">
      <selection activeCell="D11" sqref="D11"/>
    </sheetView>
  </sheetViews>
  <sheetFormatPr defaultRowHeight="15" x14ac:dyDescent="0.25"/>
  <cols>
    <col min="1" max="1" width="18.85546875" customWidth="1"/>
    <col min="2" max="2" width="15.5703125" customWidth="1"/>
    <col min="3" max="3" width="23.85546875" customWidth="1"/>
    <col min="4" max="4" width="21" customWidth="1"/>
    <col min="5" max="5" width="12.42578125" customWidth="1"/>
    <col min="6" max="6" width="43" customWidth="1"/>
    <col min="7" max="7" width="24.7109375" customWidth="1"/>
  </cols>
  <sheetData>
    <row r="1" spans="1:7" x14ac:dyDescent="0.25">
      <c r="A1" s="231" t="s">
        <v>40</v>
      </c>
      <c r="B1" s="231"/>
      <c r="C1" s="231"/>
      <c r="D1" s="231"/>
      <c r="E1" s="231"/>
      <c r="F1" s="231"/>
    </row>
    <row r="2" spans="1:7" x14ac:dyDescent="0.25">
      <c r="A2" s="231" t="s">
        <v>38</v>
      </c>
      <c r="B2" s="231"/>
      <c r="C2" s="231"/>
      <c r="D2" s="231"/>
      <c r="E2" s="231"/>
      <c r="F2" s="231"/>
    </row>
    <row r="3" spans="1:7" x14ac:dyDescent="0.25">
      <c r="A3" s="231" t="s">
        <v>101</v>
      </c>
      <c r="B3" s="231"/>
      <c r="C3" s="231"/>
      <c r="D3" s="231"/>
      <c r="E3" s="231"/>
      <c r="F3" s="231"/>
    </row>
    <row r="4" spans="1:7" ht="15.75" thickBot="1" x14ac:dyDescent="0.3">
      <c r="A4" s="239">
        <v>2022</v>
      </c>
      <c r="B4" s="239"/>
      <c r="C4" s="239"/>
      <c r="D4" s="239"/>
      <c r="E4" s="240"/>
      <c r="F4" s="240"/>
    </row>
    <row r="5" spans="1:7" ht="16.5" thickTop="1" thickBot="1" x14ac:dyDescent="0.3">
      <c r="A5" s="44" t="s">
        <v>29</v>
      </c>
      <c r="B5" s="44" t="s">
        <v>4</v>
      </c>
      <c r="C5" s="7" t="s">
        <v>34</v>
      </c>
      <c r="D5" s="7" t="s">
        <v>35</v>
      </c>
      <c r="E5" s="7" t="s">
        <v>41</v>
      </c>
      <c r="F5" s="7" t="s">
        <v>138</v>
      </c>
      <c r="G5" s="7" t="s">
        <v>37</v>
      </c>
    </row>
    <row r="6" spans="1:7" ht="15.75" thickTop="1" x14ac:dyDescent="0.25">
      <c r="A6" s="110"/>
      <c r="B6" s="8"/>
    </row>
    <row r="7" spans="1:7" x14ac:dyDescent="0.25">
      <c r="A7" s="110">
        <v>25</v>
      </c>
      <c r="B7" s="8">
        <v>44586</v>
      </c>
    </row>
    <row r="8" spans="1:7" x14ac:dyDescent="0.25">
      <c r="A8" s="110">
        <v>26</v>
      </c>
      <c r="B8" s="8">
        <v>44587</v>
      </c>
    </row>
    <row r="9" spans="1:7" x14ac:dyDescent="0.25">
      <c r="A9" s="110">
        <v>27</v>
      </c>
      <c r="B9" s="8">
        <v>44588</v>
      </c>
    </row>
    <row r="10" spans="1:7" x14ac:dyDescent="0.25">
      <c r="A10" s="110">
        <v>28</v>
      </c>
      <c r="B10" s="8">
        <v>44589</v>
      </c>
    </row>
    <row r="11" spans="1:7" x14ac:dyDescent="0.25">
      <c r="A11" s="110">
        <v>29</v>
      </c>
      <c r="B11" s="8">
        <v>44590</v>
      </c>
    </row>
    <row r="12" spans="1:7" x14ac:dyDescent="0.25">
      <c r="A12" s="110">
        <v>30</v>
      </c>
      <c r="B12" s="8">
        <v>44591</v>
      </c>
    </row>
    <row r="13" spans="1:7" x14ac:dyDescent="0.25">
      <c r="A13" s="110">
        <v>31</v>
      </c>
      <c r="B13" s="8">
        <v>44592</v>
      </c>
    </row>
    <row r="14" spans="1:7" x14ac:dyDescent="0.25">
      <c r="A14" s="110">
        <v>32</v>
      </c>
      <c r="B14" s="8">
        <v>44593</v>
      </c>
    </row>
    <row r="15" spans="1:7" x14ac:dyDescent="0.25">
      <c r="A15" s="110">
        <v>33</v>
      </c>
      <c r="B15" s="8">
        <v>44594</v>
      </c>
    </row>
    <row r="16" spans="1:7" x14ac:dyDescent="0.25">
      <c r="A16" s="110">
        <v>34</v>
      </c>
      <c r="B16" s="8">
        <v>44595</v>
      </c>
    </row>
    <row r="17" spans="1:2" x14ac:dyDescent="0.25">
      <c r="A17" s="110">
        <v>35</v>
      </c>
      <c r="B17" s="8">
        <v>44596</v>
      </c>
    </row>
    <row r="18" spans="1:2" x14ac:dyDescent="0.25">
      <c r="A18" s="110">
        <v>36</v>
      </c>
      <c r="B18" s="8">
        <v>44597</v>
      </c>
    </row>
    <row r="19" spans="1:2" x14ac:dyDescent="0.25">
      <c r="A19" s="110">
        <v>37</v>
      </c>
      <c r="B19" s="8">
        <v>44598</v>
      </c>
    </row>
    <row r="20" spans="1:2" x14ac:dyDescent="0.25">
      <c r="A20" s="110">
        <v>38</v>
      </c>
      <c r="B20" s="8">
        <v>44599</v>
      </c>
    </row>
    <row r="21" spans="1:2" x14ac:dyDescent="0.25">
      <c r="A21" s="110">
        <v>39</v>
      </c>
      <c r="B21" s="8">
        <v>44600</v>
      </c>
    </row>
    <row r="22" spans="1:2" x14ac:dyDescent="0.25">
      <c r="A22" s="110">
        <v>40</v>
      </c>
      <c r="B22" s="8">
        <v>44601</v>
      </c>
    </row>
    <row r="23" spans="1:2" x14ac:dyDescent="0.25">
      <c r="A23" s="110">
        <v>41</v>
      </c>
      <c r="B23" s="8">
        <v>44602</v>
      </c>
    </row>
    <row r="24" spans="1:2" x14ac:dyDescent="0.25">
      <c r="A24" s="110">
        <v>42</v>
      </c>
      <c r="B24" s="8">
        <v>44603</v>
      </c>
    </row>
    <row r="25" spans="1:2" x14ac:dyDescent="0.25">
      <c r="A25" s="110">
        <v>43</v>
      </c>
      <c r="B25" s="8">
        <v>44604</v>
      </c>
    </row>
    <row r="26" spans="1:2" x14ac:dyDescent="0.25">
      <c r="A26" s="110">
        <v>44</v>
      </c>
      <c r="B26" s="8">
        <v>44605</v>
      </c>
    </row>
    <row r="27" spans="1:2" x14ac:dyDescent="0.25">
      <c r="A27" s="110">
        <v>45</v>
      </c>
      <c r="B27" s="8">
        <v>44606</v>
      </c>
    </row>
    <row r="28" spans="1:2" x14ac:dyDescent="0.25">
      <c r="A28" s="110">
        <v>46</v>
      </c>
      <c r="B28" s="8">
        <v>44607</v>
      </c>
    </row>
    <row r="29" spans="1:2" x14ac:dyDescent="0.25">
      <c r="A29" s="110">
        <v>47</v>
      </c>
      <c r="B29" s="8">
        <v>44608</v>
      </c>
    </row>
    <row r="30" spans="1:2" x14ac:dyDescent="0.25">
      <c r="A30" s="110">
        <v>48</v>
      </c>
      <c r="B30" s="8">
        <v>44609</v>
      </c>
    </row>
    <row r="31" spans="1:2" x14ac:dyDescent="0.25">
      <c r="A31" s="110">
        <v>49</v>
      </c>
      <c r="B31" s="8">
        <v>44610</v>
      </c>
    </row>
    <row r="32" spans="1:2" x14ac:dyDescent="0.25">
      <c r="A32" s="110">
        <v>50</v>
      </c>
      <c r="B32" s="8">
        <v>44611</v>
      </c>
    </row>
    <row r="33" spans="1:6" x14ac:dyDescent="0.25">
      <c r="A33" s="110">
        <v>51</v>
      </c>
      <c r="B33" s="8">
        <v>44612</v>
      </c>
    </row>
    <row r="34" spans="1:6" x14ac:dyDescent="0.25">
      <c r="A34" s="110">
        <v>52</v>
      </c>
      <c r="B34" s="8">
        <v>44613</v>
      </c>
    </row>
    <row r="35" spans="1:6" x14ac:dyDescent="0.25">
      <c r="A35" s="110">
        <v>53</v>
      </c>
      <c r="B35" s="8">
        <v>44614</v>
      </c>
    </row>
    <row r="36" spans="1:6" x14ac:dyDescent="0.25">
      <c r="A36" s="110">
        <v>54</v>
      </c>
      <c r="B36" s="8">
        <v>44615</v>
      </c>
    </row>
    <row r="37" spans="1:6" x14ac:dyDescent="0.25">
      <c r="A37" s="110">
        <v>55</v>
      </c>
      <c r="B37" s="8">
        <v>44616</v>
      </c>
    </row>
    <row r="38" spans="1:6" x14ac:dyDescent="0.25">
      <c r="A38" s="110">
        <v>56</v>
      </c>
      <c r="B38" s="8">
        <v>44617</v>
      </c>
    </row>
    <row r="39" spans="1:6" x14ac:dyDescent="0.25">
      <c r="A39" s="110">
        <v>57</v>
      </c>
      <c r="B39" s="8">
        <v>44618</v>
      </c>
      <c r="F39" s="110">
        <v>0</v>
      </c>
    </row>
    <row r="40" spans="1:6" x14ac:dyDescent="0.25">
      <c r="A40" s="110">
        <v>58</v>
      </c>
      <c r="B40" s="8">
        <v>44619</v>
      </c>
      <c r="F40" s="110">
        <v>6.1537299909392934E-3</v>
      </c>
    </row>
    <row r="41" spans="1:6" x14ac:dyDescent="0.25">
      <c r="A41" s="110">
        <v>59</v>
      </c>
      <c r="B41" s="8">
        <v>44620</v>
      </c>
      <c r="F41" s="110">
        <v>1.2314444276653578E-2</v>
      </c>
    </row>
    <row r="42" spans="1:6" x14ac:dyDescent="0.25">
      <c r="A42" s="110">
        <v>60</v>
      </c>
      <c r="B42" s="8">
        <v>44621</v>
      </c>
      <c r="F42" s="110">
        <v>1.8475158562367866E-2</v>
      </c>
    </row>
    <row r="43" spans="1:6" x14ac:dyDescent="0.25">
      <c r="A43" s="110">
        <v>61</v>
      </c>
      <c r="B43" s="8">
        <v>44622</v>
      </c>
      <c r="F43" s="110">
        <v>2.4635872848082149E-2</v>
      </c>
    </row>
    <row r="44" spans="1:6" x14ac:dyDescent="0.25">
      <c r="A44" s="110">
        <v>62</v>
      </c>
      <c r="B44" s="8">
        <v>44623</v>
      </c>
      <c r="F44" s="110">
        <v>3.0796587133796436E-2</v>
      </c>
    </row>
    <row r="45" spans="1:6" x14ac:dyDescent="0.25">
      <c r="A45" s="110">
        <v>63</v>
      </c>
      <c r="B45" s="8">
        <v>44624</v>
      </c>
      <c r="F45" s="110">
        <v>3.695730141951073E-2</v>
      </c>
    </row>
    <row r="46" spans="1:6" x14ac:dyDescent="0.25">
      <c r="A46" s="110">
        <v>64</v>
      </c>
      <c r="B46" s="8">
        <v>44625</v>
      </c>
      <c r="F46" s="110">
        <v>4.3118015705225013E-2</v>
      </c>
    </row>
    <row r="47" spans="1:6" x14ac:dyDescent="0.25">
      <c r="A47" s="110">
        <v>65</v>
      </c>
      <c r="B47" s="8">
        <v>44626</v>
      </c>
      <c r="F47" s="110">
        <v>4.9278729990939296E-2</v>
      </c>
    </row>
    <row r="48" spans="1:6" x14ac:dyDescent="0.25">
      <c r="A48" s="110">
        <v>66</v>
      </c>
      <c r="B48" s="8">
        <v>44627</v>
      </c>
      <c r="F48" s="110">
        <v>5.5439444276653579E-2</v>
      </c>
    </row>
    <row r="49" spans="1:6" x14ac:dyDescent="0.25">
      <c r="A49" s="110">
        <v>67</v>
      </c>
      <c r="B49" s="8">
        <v>44628</v>
      </c>
      <c r="F49" s="110">
        <v>6.1600158562367863E-2</v>
      </c>
    </row>
    <row r="50" spans="1:6" x14ac:dyDescent="0.25">
      <c r="A50" s="110">
        <v>68</v>
      </c>
      <c r="B50" s="8">
        <v>44629</v>
      </c>
      <c r="F50" s="110">
        <v>6.776087284808216E-2</v>
      </c>
    </row>
    <row r="51" spans="1:6" x14ac:dyDescent="0.25">
      <c r="A51" s="110">
        <v>69</v>
      </c>
      <c r="B51" s="8">
        <v>44630</v>
      </c>
      <c r="F51" s="110">
        <v>7.3921587133796443E-2</v>
      </c>
    </row>
    <row r="52" spans="1:6" x14ac:dyDescent="0.25">
      <c r="A52" s="110">
        <v>70</v>
      </c>
      <c r="B52" s="8">
        <v>44631</v>
      </c>
      <c r="F52" s="110">
        <v>8.0082301419510726E-2</v>
      </c>
    </row>
    <row r="53" spans="1:6" x14ac:dyDescent="0.25">
      <c r="A53" s="110">
        <v>71</v>
      </c>
      <c r="B53" s="8">
        <v>44632</v>
      </c>
      <c r="F53" s="110">
        <v>8.6243015705224996E-2</v>
      </c>
    </row>
    <row r="54" spans="1:6" x14ac:dyDescent="0.25">
      <c r="A54" s="110">
        <v>72</v>
      </c>
      <c r="B54" s="8">
        <v>44633</v>
      </c>
      <c r="F54" s="110">
        <v>9.2403729990939293E-2</v>
      </c>
    </row>
    <row r="55" spans="1:6" x14ac:dyDescent="0.25">
      <c r="A55" s="110">
        <v>73</v>
      </c>
      <c r="B55" s="8">
        <v>44634</v>
      </c>
      <c r="F55" s="110">
        <v>9.8564444276653562E-2</v>
      </c>
    </row>
    <row r="56" spans="1:6" x14ac:dyDescent="0.25">
      <c r="A56" s="110">
        <v>74</v>
      </c>
      <c r="B56" s="8">
        <v>44635</v>
      </c>
      <c r="F56" s="110">
        <v>0.10472515856236783</v>
      </c>
    </row>
    <row r="57" spans="1:6" x14ac:dyDescent="0.25">
      <c r="A57" s="110">
        <v>75</v>
      </c>
      <c r="B57" s="8">
        <v>44636</v>
      </c>
      <c r="F57" s="110">
        <v>0.11088587284808213</v>
      </c>
    </row>
    <row r="58" spans="1:6" x14ac:dyDescent="0.25">
      <c r="A58" s="110">
        <v>76</v>
      </c>
      <c r="B58" s="8">
        <v>44637</v>
      </c>
      <c r="F58" s="110">
        <v>0.1170465871337964</v>
      </c>
    </row>
    <row r="59" spans="1:6" x14ac:dyDescent="0.25">
      <c r="A59" s="110">
        <v>77</v>
      </c>
      <c r="B59" s="8">
        <v>44638</v>
      </c>
      <c r="F59" s="110">
        <v>0.12320730141951067</v>
      </c>
    </row>
    <row r="60" spans="1:6" x14ac:dyDescent="0.25">
      <c r="A60" s="110">
        <v>78</v>
      </c>
      <c r="B60" s="8">
        <v>44639</v>
      </c>
      <c r="F60" s="110">
        <v>0.12936801570522494</v>
      </c>
    </row>
    <row r="61" spans="1:6" x14ac:dyDescent="0.25">
      <c r="A61" s="110">
        <v>79</v>
      </c>
      <c r="B61" s="8">
        <v>44640</v>
      </c>
      <c r="F61" s="110">
        <v>0.13552872999093923</v>
      </c>
    </row>
    <row r="62" spans="1:6" x14ac:dyDescent="0.25">
      <c r="A62" s="110">
        <v>80</v>
      </c>
      <c r="B62" s="8">
        <v>44641</v>
      </c>
      <c r="F62" s="110">
        <v>0.1416894442766535</v>
      </c>
    </row>
    <row r="63" spans="1:6" x14ac:dyDescent="0.25">
      <c r="A63" s="110">
        <v>81</v>
      </c>
      <c r="B63" s="8">
        <v>44642</v>
      </c>
      <c r="F63" s="110">
        <v>0.14785015856236777</v>
      </c>
    </row>
    <row r="64" spans="1:6" x14ac:dyDescent="0.25">
      <c r="A64" s="110">
        <v>82</v>
      </c>
      <c r="B64" s="8">
        <v>44643</v>
      </c>
      <c r="F64" s="110">
        <v>0.15401087284808207</v>
      </c>
    </row>
    <row r="65" spans="1:6" x14ac:dyDescent="0.25">
      <c r="A65" s="110">
        <v>83</v>
      </c>
      <c r="B65" s="8">
        <v>44644</v>
      </c>
      <c r="F65" s="110">
        <v>0.16017158713379637</v>
      </c>
    </row>
    <row r="66" spans="1:6" x14ac:dyDescent="0.25">
      <c r="A66" s="110">
        <v>84</v>
      </c>
      <c r="B66" s="8">
        <v>44645</v>
      </c>
      <c r="F66" s="110">
        <v>0.16633230141951064</v>
      </c>
    </row>
    <row r="67" spans="1:6" x14ac:dyDescent="0.25">
      <c r="A67" s="110">
        <v>85</v>
      </c>
      <c r="B67" s="8">
        <v>44646</v>
      </c>
      <c r="F67" s="110">
        <v>0.17249301570522493</v>
      </c>
    </row>
    <row r="68" spans="1:6" x14ac:dyDescent="0.25">
      <c r="A68" s="110">
        <v>86</v>
      </c>
      <c r="B68" s="8">
        <v>44647</v>
      </c>
      <c r="F68" s="110">
        <v>0.17865372999093923</v>
      </c>
    </row>
    <row r="69" spans="1:6" x14ac:dyDescent="0.25">
      <c r="A69" s="110">
        <v>87</v>
      </c>
      <c r="B69" s="8">
        <v>44648</v>
      </c>
      <c r="F69" s="110">
        <v>0.1848144442766535</v>
      </c>
    </row>
    <row r="70" spans="1:6" x14ac:dyDescent="0.25">
      <c r="A70" s="110">
        <v>88</v>
      </c>
      <c r="B70" s="8">
        <v>44649</v>
      </c>
      <c r="F70" s="110">
        <v>0.1909751585623678</v>
      </c>
    </row>
    <row r="71" spans="1:6" x14ac:dyDescent="0.25">
      <c r="A71" s="110">
        <v>89</v>
      </c>
      <c r="B71" s="8">
        <v>44650</v>
      </c>
      <c r="F71" s="110">
        <v>0.19713587284808209</v>
      </c>
    </row>
    <row r="72" spans="1:6" x14ac:dyDescent="0.25">
      <c r="A72" s="110">
        <v>90</v>
      </c>
      <c r="B72" s="8">
        <v>44651</v>
      </c>
      <c r="F72" s="110">
        <v>0.20329658713379636</v>
      </c>
    </row>
    <row r="73" spans="1:6" x14ac:dyDescent="0.25">
      <c r="A73" s="110">
        <v>91</v>
      </c>
      <c r="B73" s="8">
        <v>44652</v>
      </c>
      <c r="F73" s="110">
        <v>0.20945730141951063</v>
      </c>
    </row>
    <row r="74" spans="1:6" x14ac:dyDescent="0.25">
      <c r="A74" s="110">
        <v>92</v>
      </c>
      <c r="B74" s="8">
        <v>44653</v>
      </c>
      <c r="F74" s="110">
        <v>0.21561801570522493</v>
      </c>
    </row>
    <row r="75" spans="1:6" x14ac:dyDescent="0.25">
      <c r="A75" s="110">
        <v>93</v>
      </c>
      <c r="B75" s="8">
        <v>44654</v>
      </c>
      <c r="F75" s="110">
        <v>0.22177872999093923</v>
      </c>
    </row>
    <row r="76" spans="1:6" x14ac:dyDescent="0.25">
      <c r="A76" s="110">
        <v>94</v>
      </c>
      <c r="B76" s="8">
        <v>44655</v>
      </c>
      <c r="F76" s="110">
        <v>0.2279394442766535</v>
      </c>
    </row>
    <row r="77" spans="1:6" x14ac:dyDescent="0.25">
      <c r="A77" s="110">
        <v>95</v>
      </c>
      <c r="B77" s="8">
        <v>44656</v>
      </c>
      <c r="F77" s="110">
        <v>0.23410015856236779</v>
      </c>
    </row>
    <row r="78" spans="1:6" x14ac:dyDescent="0.25">
      <c r="A78" s="110">
        <v>96</v>
      </c>
      <c r="B78" s="8">
        <v>44657</v>
      </c>
      <c r="F78" s="110">
        <v>0.24026087284808206</v>
      </c>
    </row>
    <row r="79" spans="1:6" x14ac:dyDescent="0.25">
      <c r="A79" s="110">
        <v>97</v>
      </c>
      <c r="B79" s="8">
        <v>44658</v>
      </c>
      <c r="F79" s="110">
        <v>0.24642158713379636</v>
      </c>
    </row>
    <row r="80" spans="1:6" x14ac:dyDescent="0.25">
      <c r="A80" s="110">
        <v>98</v>
      </c>
      <c r="B80" s="8">
        <v>44659</v>
      </c>
      <c r="F80" s="110">
        <v>0.25258230141951066</v>
      </c>
    </row>
    <row r="81" spans="1:6" x14ac:dyDescent="0.25">
      <c r="A81" s="110">
        <v>99</v>
      </c>
      <c r="B81" s="8">
        <v>44660</v>
      </c>
      <c r="F81" s="110">
        <v>0.25860989882210816</v>
      </c>
    </row>
    <row r="82" spans="1:6" x14ac:dyDescent="0.25">
      <c r="A82" s="110">
        <v>100</v>
      </c>
      <c r="B82" s="8">
        <v>44661</v>
      </c>
      <c r="F82" s="110">
        <v>0.27272727272727271</v>
      </c>
    </row>
    <row r="83" spans="1:6" x14ac:dyDescent="0.25">
      <c r="A83" s="110">
        <v>101</v>
      </c>
      <c r="B83" s="8">
        <v>44662</v>
      </c>
      <c r="F83" s="110">
        <v>0.29939703153988867</v>
      </c>
    </row>
    <row r="84" spans="1:6" x14ac:dyDescent="0.25">
      <c r="A84" s="110">
        <v>102</v>
      </c>
      <c r="B84" s="8">
        <v>44663</v>
      </c>
      <c r="F84" s="110">
        <v>0.32606423933209649</v>
      </c>
    </row>
    <row r="85" spans="1:6" x14ac:dyDescent="0.25">
      <c r="A85" s="110">
        <v>103</v>
      </c>
      <c r="B85" s="8">
        <v>44664</v>
      </c>
      <c r="F85" s="110">
        <v>0.35273144712430426</v>
      </c>
    </row>
    <row r="86" spans="1:6" x14ac:dyDescent="0.25">
      <c r="A86" s="110">
        <v>104</v>
      </c>
      <c r="B86" s="8">
        <v>44665</v>
      </c>
      <c r="F86" s="110">
        <v>0.37939865491651203</v>
      </c>
    </row>
    <row r="87" spans="1:6" x14ac:dyDescent="0.25">
      <c r="A87" s="110">
        <v>105</v>
      </c>
      <c r="B87" s="8">
        <v>44666</v>
      </c>
      <c r="F87" s="110">
        <v>0.4060658627087198</v>
      </c>
    </row>
    <row r="88" spans="1:6" x14ac:dyDescent="0.25">
      <c r="A88" s="110">
        <v>106</v>
      </c>
      <c r="B88" s="8">
        <v>44667</v>
      </c>
      <c r="F88" s="110">
        <v>0.43273307050092757</v>
      </c>
    </row>
    <row r="89" spans="1:6" x14ac:dyDescent="0.25">
      <c r="A89" s="110">
        <v>107</v>
      </c>
      <c r="B89" s="8">
        <v>44668</v>
      </c>
      <c r="F89" s="110">
        <v>0.45940027829313534</v>
      </c>
    </row>
    <row r="90" spans="1:6" x14ac:dyDescent="0.25">
      <c r="A90" s="110">
        <v>108</v>
      </c>
      <c r="B90" s="8">
        <v>44669</v>
      </c>
      <c r="F90" s="110">
        <v>0.48606748608534317</v>
      </c>
    </row>
    <row r="91" spans="1:6" x14ac:dyDescent="0.25">
      <c r="A91" s="110">
        <v>109</v>
      </c>
      <c r="B91" s="8">
        <v>44670</v>
      </c>
      <c r="F91" s="110">
        <v>0.512734693877551</v>
      </c>
    </row>
    <row r="92" spans="1:6" x14ac:dyDescent="0.25">
      <c r="A92" s="110">
        <v>110</v>
      </c>
      <c r="B92" s="8">
        <v>44671</v>
      </c>
      <c r="F92" s="110">
        <v>0.53940190166975865</v>
      </c>
    </row>
    <row r="93" spans="1:6" x14ac:dyDescent="0.25">
      <c r="A93" s="110">
        <v>111</v>
      </c>
      <c r="B93" s="8">
        <v>44672</v>
      </c>
      <c r="F93" s="110">
        <v>0.56606910946196654</v>
      </c>
    </row>
    <row r="94" spans="1:6" x14ac:dyDescent="0.25">
      <c r="A94" s="110">
        <v>112</v>
      </c>
      <c r="B94" s="8">
        <v>44673</v>
      </c>
      <c r="F94" s="110">
        <v>0.59273631725417431</v>
      </c>
    </row>
    <row r="95" spans="1:6" x14ac:dyDescent="0.25">
      <c r="A95" s="110">
        <v>113</v>
      </c>
      <c r="B95" s="8">
        <v>44674</v>
      </c>
      <c r="F95" s="110">
        <v>0.61940352504638208</v>
      </c>
    </row>
    <row r="96" spans="1:6" x14ac:dyDescent="0.25">
      <c r="A96" s="110">
        <v>114</v>
      </c>
      <c r="B96" s="8">
        <v>44675</v>
      </c>
      <c r="F96" s="110">
        <v>0.64607073283858985</v>
      </c>
    </row>
    <row r="97" spans="1:6" x14ac:dyDescent="0.25">
      <c r="A97" s="110">
        <v>115</v>
      </c>
      <c r="B97" s="8">
        <v>44676</v>
      </c>
      <c r="F97" s="110">
        <v>0.67273794063079762</v>
      </c>
    </row>
    <row r="98" spans="1:6" x14ac:dyDescent="0.25">
      <c r="A98" s="110">
        <v>116</v>
      </c>
      <c r="B98" s="8">
        <v>44677</v>
      </c>
      <c r="F98" s="110">
        <v>0.69940514842300539</v>
      </c>
    </row>
    <row r="99" spans="1:6" x14ac:dyDescent="0.25">
      <c r="A99" s="110">
        <v>117</v>
      </c>
      <c r="B99" s="8">
        <v>44678</v>
      </c>
      <c r="F99" s="110">
        <v>0.72607235621521315</v>
      </c>
    </row>
    <row r="100" spans="1:6" x14ac:dyDescent="0.25">
      <c r="A100" s="110">
        <v>118</v>
      </c>
      <c r="B100" s="8">
        <v>44679</v>
      </c>
      <c r="F100" s="110">
        <v>0.74579511956297651</v>
      </c>
    </row>
    <row r="101" spans="1:6" x14ac:dyDescent="0.25">
      <c r="A101" s="110">
        <v>119</v>
      </c>
      <c r="B101" s="8">
        <v>44680</v>
      </c>
      <c r="F101" s="110">
        <v>0.76550778190063884</v>
      </c>
    </row>
    <row r="102" spans="1:6" x14ac:dyDescent="0.25">
      <c r="A102" s="110">
        <v>120</v>
      </c>
      <c r="B102" s="8">
        <v>44681</v>
      </c>
      <c r="C102">
        <v>0</v>
      </c>
      <c r="F102" s="110">
        <v>0.78522044423830129</v>
      </c>
    </row>
    <row r="103" spans="1:6" x14ac:dyDescent="0.25">
      <c r="A103" s="110">
        <v>121</v>
      </c>
      <c r="B103" s="8">
        <v>44682</v>
      </c>
      <c r="F103" s="110">
        <v>0.80498412698412714</v>
      </c>
    </row>
    <row r="104" spans="1:6" x14ac:dyDescent="0.25">
      <c r="A104" s="110">
        <v>122</v>
      </c>
      <c r="B104" s="8">
        <v>44683</v>
      </c>
      <c r="F104" s="110">
        <v>0.81096884814531878</v>
      </c>
    </row>
    <row r="105" spans="1:6" x14ac:dyDescent="0.25">
      <c r="A105" s="110">
        <v>123</v>
      </c>
      <c r="B105" s="8">
        <v>44684</v>
      </c>
      <c r="F105" s="110">
        <v>0.81694936762583836</v>
      </c>
    </row>
    <row r="106" spans="1:6" x14ac:dyDescent="0.25">
      <c r="A106" s="110">
        <v>124</v>
      </c>
      <c r="B106" s="8">
        <v>44685</v>
      </c>
      <c r="F106" s="110">
        <v>0.82292988710635784</v>
      </c>
    </row>
    <row r="107" spans="1:6" x14ac:dyDescent="0.25">
      <c r="A107" s="110">
        <v>125</v>
      </c>
      <c r="B107" s="8">
        <v>44686</v>
      </c>
      <c r="F107" s="110">
        <v>0.82891040658687731</v>
      </c>
    </row>
    <row r="108" spans="1:6" x14ac:dyDescent="0.25">
      <c r="A108" s="110">
        <v>126</v>
      </c>
      <c r="B108" s="8">
        <v>44687</v>
      </c>
      <c r="F108" s="110">
        <v>0.83489092606739679</v>
      </c>
    </row>
    <row r="109" spans="1:6" x14ac:dyDescent="0.25">
      <c r="A109" s="110">
        <v>127</v>
      </c>
      <c r="B109" s="8">
        <v>44688</v>
      </c>
      <c r="F109" s="110">
        <v>0.84087144554791626</v>
      </c>
    </row>
    <row r="110" spans="1:6" x14ac:dyDescent="0.25">
      <c r="A110" s="110">
        <v>128</v>
      </c>
      <c r="B110" s="8">
        <v>44689</v>
      </c>
      <c r="F110" s="110">
        <v>0.84685196502843574</v>
      </c>
    </row>
    <row r="111" spans="1:6" x14ac:dyDescent="0.25">
      <c r="A111" s="110">
        <v>129</v>
      </c>
      <c r="B111" s="8">
        <v>44690</v>
      </c>
      <c r="F111" s="110">
        <v>0.85283248450895521</v>
      </c>
    </row>
    <row r="112" spans="1:6" x14ac:dyDescent="0.25">
      <c r="A112" s="110">
        <v>130</v>
      </c>
      <c r="B112" s="8">
        <v>44691</v>
      </c>
      <c r="F112" s="110">
        <v>0.85881300398947469</v>
      </c>
    </row>
    <row r="113" spans="1:6" x14ac:dyDescent="0.25">
      <c r="A113" s="110">
        <v>131</v>
      </c>
      <c r="B113" s="8">
        <v>44692</v>
      </c>
      <c r="F113" s="110">
        <v>0.86479352346999416</v>
      </c>
    </row>
    <row r="114" spans="1:6" x14ac:dyDescent="0.25">
      <c r="A114" s="110">
        <v>132</v>
      </c>
      <c r="B114" s="8">
        <v>44693</v>
      </c>
      <c r="F114" s="110">
        <v>0.87077404295051364</v>
      </c>
    </row>
    <row r="115" spans="1:6" x14ac:dyDescent="0.25">
      <c r="A115" s="110">
        <v>133</v>
      </c>
      <c r="B115" s="8">
        <v>44694</v>
      </c>
      <c r="F115" s="110">
        <v>0.87675456243103311</v>
      </c>
    </row>
    <row r="116" spans="1:6" x14ac:dyDescent="0.25">
      <c r="A116" s="110">
        <v>134</v>
      </c>
      <c r="B116" s="8">
        <v>44695</v>
      </c>
      <c r="F116" s="110">
        <v>0.88273508191155259</v>
      </c>
    </row>
    <row r="117" spans="1:6" x14ac:dyDescent="0.25">
      <c r="A117" s="110">
        <v>135</v>
      </c>
      <c r="B117" s="8">
        <v>44696</v>
      </c>
      <c r="F117" s="110">
        <v>0.88871560139207206</v>
      </c>
    </row>
    <row r="118" spans="1:6" x14ac:dyDescent="0.25">
      <c r="A118" s="110">
        <v>136</v>
      </c>
      <c r="B118" s="8">
        <v>44697</v>
      </c>
      <c r="F118" s="110">
        <v>0.89469612087259154</v>
      </c>
    </row>
    <row r="119" spans="1:6" x14ac:dyDescent="0.25">
      <c r="A119" s="110">
        <v>137</v>
      </c>
      <c r="B119" s="8">
        <v>44698</v>
      </c>
      <c r="F119" s="110">
        <v>0.90067664035311101</v>
      </c>
    </row>
    <row r="120" spans="1:6" x14ac:dyDescent="0.25">
      <c r="A120" s="110">
        <v>138</v>
      </c>
      <c r="B120" s="8">
        <v>44699</v>
      </c>
      <c r="F120" s="110">
        <v>0.90665715983363049</v>
      </c>
    </row>
    <row r="121" spans="1:6" x14ac:dyDescent="0.25">
      <c r="A121" s="110">
        <v>139</v>
      </c>
      <c r="B121" s="8">
        <v>44700</v>
      </c>
      <c r="F121" s="110">
        <v>0.91263767931414996</v>
      </c>
    </row>
    <row r="122" spans="1:6" x14ac:dyDescent="0.25">
      <c r="A122" s="110">
        <v>140</v>
      </c>
      <c r="B122" s="8">
        <v>44701</v>
      </c>
      <c r="F122" s="110">
        <v>0.91861819879466944</v>
      </c>
    </row>
    <row r="123" spans="1:6" x14ac:dyDescent="0.25">
      <c r="A123" s="110">
        <v>141</v>
      </c>
      <c r="B123" s="8">
        <v>44702</v>
      </c>
      <c r="F123" s="110">
        <v>0.92459871827518891</v>
      </c>
    </row>
    <row r="124" spans="1:6" x14ac:dyDescent="0.25">
      <c r="A124" s="110">
        <v>142</v>
      </c>
      <c r="B124" s="8">
        <v>44703</v>
      </c>
      <c r="F124" s="110">
        <v>0.9305792377557085</v>
      </c>
    </row>
    <row r="125" spans="1:6" x14ac:dyDescent="0.25">
      <c r="A125" s="110">
        <v>143</v>
      </c>
      <c r="B125" s="8">
        <v>44704</v>
      </c>
      <c r="F125" s="110">
        <v>0.93655975723622786</v>
      </c>
    </row>
    <row r="126" spans="1:6" x14ac:dyDescent="0.25">
      <c r="A126" s="110">
        <v>144</v>
      </c>
      <c r="B126" s="8">
        <v>44705</v>
      </c>
      <c r="F126" s="110">
        <v>0.94254027671674745</v>
      </c>
    </row>
    <row r="127" spans="1:6" x14ac:dyDescent="0.25">
      <c r="A127" s="110">
        <v>145</v>
      </c>
      <c r="B127" s="8">
        <v>44706</v>
      </c>
      <c r="F127" s="110">
        <v>0.94852079619726681</v>
      </c>
    </row>
    <row r="128" spans="1:6" x14ac:dyDescent="0.25">
      <c r="A128" s="110">
        <v>146</v>
      </c>
      <c r="B128" s="8">
        <v>44707</v>
      </c>
      <c r="F128" s="110">
        <v>0.9545013156777864</v>
      </c>
    </row>
    <row r="129" spans="1:6" x14ac:dyDescent="0.25">
      <c r="A129" s="110">
        <v>147</v>
      </c>
      <c r="B129" s="8">
        <v>44708</v>
      </c>
      <c r="F129" s="110">
        <v>0.96048183515830576</v>
      </c>
    </row>
    <row r="130" spans="1:6" x14ac:dyDescent="0.25">
      <c r="A130" s="110">
        <v>148</v>
      </c>
      <c r="B130" s="8">
        <v>44709</v>
      </c>
      <c r="F130" s="110">
        <v>0.96646235463882535</v>
      </c>
    </row>
    <row r="131" spans="1:6" x14ac:dyDescent="0.25">
      <c r="A131" s="110">
        <v>149</v>
      </c>
      <c r="B131" s="8">
        <v>44710</v>
      </c>
      <c r="F131" s="110">
        <v>0.97244287411934471</v>
      </c>
    </row>
    <row r="132" spans="1:6" x14ac:dyDescent="0.25">
      <c r="A132" s="110">
        <v>150</v>
      </c>
      <c r="B132" s="8">
        <v>44711</v>
      </c>
      <c r="F132" s="110">
        <v>0.97842339359986419</v>
      </c>
    </row>
    <row r="133" spans="1:6" x14ac:dyDescent="0.25">
      <c r="A133" s="110">
        <v>151</v>
      </c>
      <c r="B133" s="8">
        <v>44712</v>
      </c>
      <c r="F133" s="110">
        <v>0.98440391308038366</v>
      </c>
    </row>
    <row r="134" spans="1:6" x14ac:dyDescent="0.25">
      <c r="A134" s="110">
        <v>152</v>
      </c>
      <c r="B134" s="8">
        <v>44713</v>
      </c>
      <c r="F134" s="110">
        <v>0.99038443256090314</v>
      </c>
    </row>
    <row r="135" spans="1:6" x14ac:dyDescent="0.25">
      <c r="A135" s="110">
        <v>153</v>
      </c>
      <c r="B135" s="8">
        <v>44714</v>
      </c>
      <c r="F135" s="110">
        <v>0.99671848739495861</v>
      </c>
    </row>
    <row r="136" spans="1:6" x14ac:dyDescent="0.25">
      <c r="A136" s="110">
        <v>154</v>
      </c>
      <c r="B136" s="8">
        <v>44715</v>
      </c>
      <c r="F136" s="110">
        <v>0.99828991596638716</v>
      </c>
    </row>
    <row r="137" spans="1:6" x14ac:dyDescent="0.25">
      <c r="A137" s="110">
        <v>155</v>
      </c>
      <c r="B137" s="8">
        <v>44716</v>
      </c>
      <c r="F137" s="110">
        <v>1</v>
      </c>
    </row>
    <row r="138" spans="1:6" x14ac:dyDescent="0.25">
      <c r="A138" s="110">
        <v>156</v>
      </c>
      <c r="B138" s="8">
        <v>44717</v>
      </c>
      <c r="F138" s="110">
        <v>1</v>
      </c>
    </row>
    <row r="139" spans="1:6" x14ac:dyDescent="0.25">
      <c r="A139" s="110">
        <v>157</v>
      </c>
      <c r="B139" s="8">
        <v>44718</v>
      </c>
      <c r="F139" s="110">
        <v>1</v>
      </c>
    </row>
    <row r="140" spans="1:6" x14ac:dyDescent="0.25">
      <c r="A140" s="110">
        <v>158</v>
      </c>
      <c r="B140" s="8">
        <v>44719</v>
      </c>
      <c r="F140" s="110">
        <v>1</v>
      </c>
    </row>
    <row r="141" spans="1:6" x14ac:dyDescent="0.25">
      <c r="A141" s="110">
        <v>159</v>
      </c>
      <c r="B141" s="8">
        <v>44720</v>
      </c>
      <c r="F141" s="110">
        <v>1</v>
      </c>
    </row>
    <row r="142" spans="1:6" x14ac:dyDescent="0.25">
      <c r="A142" s="110">
        <v>160</v>
      </c>
      <c r="B142" s="8">
        <v>44721</v>
      </c>
      <c r="F142" s="110">
        <v>1</v>
      </c>
    </row>
    <row r="143" spans="1:6" x14ac:dyDescent="0.25">
      <c r="A143" s="110">
        <v>161</v>
      </c>
      <c r="B143" s="8">
        <v>44722</v>
      </c>
      <c r="F143" s="110">
        <v>1</v>
      </c>
    </row>
    <row r="144" spans="1:6" x14ac:dyDescent="0.25">
      <c r="A144" s="110">
        <v>162</v>
      </c>
      <c r="B144" s="8">
        <v>44723</v>
      </c>
      <c r="F144" s="110">
        <v>1</v>
      </c>
    </row>
    <row r="145" spans="1:6" x14ac:dyDescent="0.25">
      <c r="A145" s="110">
        <v>163</v>
      </c>
      <c r="B145" s="8">
        <v>44724</v>
      </c>
      <c r="F145" s="110">
        <v>1</v>
      </c>
    </row>
    <row r="146" spans="1:6" x14ac:dyDescent="0.25">
      <c r="A146" s="110">
        <v>164</v>
      </c>
      <c r="B146" s="8">
        <v>44725</v>
      </c>
      <c r="F146" s="110">
        <v>1</v>
      </c>
    </row>
    <row r="147" spans="1:6" x14ac:dyDescent="0.25">
      <c r="A147" s="110">
        <v>165</v>
      </c>
      <c r="B147" s="8">
        <v>44726</v>
      </c>
      <c r="F147" s="110">
        <v>1</v>
      </c>
    </row>
    <row r="148" spans="1:6" x14ac:dyDescent="0.25">
      <c r="A148" s="110">
        <v>166</v>
      </c>
      <c r="B148" s="8">
        <v>44727</v>
      </c>
      <c r="F148" s="110">
        <v>1</v>
      </c>
    </row>
    <row r="149" spans="1:6" x14ac:dyDescent="0.25">
      <c r="A149" s="110">
        <v>167</v>
      </c>
      <c r="B149" s="8">
        <v>44728</v>
      </c>
      <c r="F149" s="110">
        <v>1</v>
      </c>
    </row>
    <row r="150" spans="1:6" x14ac:dyDescent="0.25">
      <c r="A150" s="110">
        <v>168</v>
      </c>
      <c r="B150" s="8">
        <v>44729</v>
      </c>
      <c r="F150" s="110">
        <v>1</v>
      </c>
    </row>
    <row r="151" spans="1:6" x14ac:dyDescent="0.25">
      <c r="A151" s="110">
        <v>169</v>
      </c>
      <c r="B151" s="8">
        <v>44730</v>
      </c>
      <c r="F151" s="110">
        <v>1</v>
      </c>
    </row>
    <row r="152" spans="1:6" x14ac:dyDescent="0.25">
      <c r="A152" s="110">
        <v>170</v>
      </c>
      <c r="B152" s="8">
        <v>44731</v>
      </c>
    </row>
    <row r="153" spans="1:6" x14ac:dyDescent="0.25">
      <c r="A153" s="110">
        <v>171</v>
      </c>
      <c r="B153" s="8">
        <v>44732</v>
      </c>
    </row>
    <row r="154" spans="1:6" x14ac:dyDescent="0.25">
      <c r="A154" s="110">
        <v>172</v>
      </c>
      <c r="B154" s="8">
        <v>44733</v>
      </c>
    </row>
    <row r="155" spans="1:6" x14ac:dyDescent="0.25">
      <c r="A155" s="110">
        <v>173</v>
      </c>
      <c r="B155" s="8">
        <v>44734</v>
      </c>
    </row>
    <row r="156" spans="1:6" x14ac:dyDescent="0.25">
      <c r="A156" s="110">
        <v>174</v>
      </c>
      <c r="B156" s="8">
        <v>44735</v>
      </c>
    </row>
    <row r="157" spans="1:6" x14ac:dyDescent="0.25">
      <c r="A157" s="110">
        <v>175</v>
      </c>
      <c r="B157" s="8">
        <v>44736</v>
      </c>
    </row>
    <row r="158" spans="1:6" x14ac:dyDescent="0.25">
      <c r="A158" s="110">
        <v>176</v>
      </c>
      <c r="B158" s="8">
        <v>44737</v>
      </c>
    </row>
    <row r="159" spans="1:6" x14ac:dyDescent="0.25">
      <c r="A159" s="110">
        <v>177</v>
      </c>
      <c r="B159" s="8">
        <v>44738</v>
      </c>
    </row>
    <row r="160" spans="1:6" x14ac:dyDescent="0.25">
      <c r="A160" s="110">
        <v>178</v>
      </c>
      <c r="B160" s="8">
        <v>44739</v>
      </c>
    </row>
    <row r="161" spans="1:7" x14ac:dyDescent="0.25">
      <c r="A161" s="110">
        <v>179</v>
      </c>
      <c r="B161" s="8">
        <v>44740</v>
      </c>
    </row>
    <row r="162" spans="1:7" x14ac:dyDescent="0.25">
      <c r="A162" s="110">
        <v>180</v>
      </c>
      <c r="B162" s="8">
        <v>44741</v>
      </c>
    </row>
    <row r="163" spans="1:7" x14ac:dyDescent="0.25">
      <c r="A163" s="110">
        <v>181</v>
      </c>
      <c r="B163" s="8">
        <v>44742</v>
      </c>
    </row>
    <row r="164" spans="1:7" x14ac:dyDescent="0.25">
      <c r="A164" s="110"/>
      <c r="B164" s="8"/>
    </row>
    <row r="165" spans="1:7" x14ac:dyDescent="0.25">
      <c r="A165" s="110"/>
      <c r="B165" s="8"/>
    </row>
    <row r="166" spans="1:7" x14ac:dyDescent="0.25">
      <c r="A166" s="110"/>
      <c r="B166" s="8"/>
    </row>
    <row r="167" spans="1:7" x14ac:dyDescent="0.25">
      <c r="A167" s="110"/>
      <c r="B167" s="8"/>
    </row>
    <row r="169" spans="1:7" x14ac:dyDescent="0.25">
      <c r="D169" s="21" t="s">
        <v>95</v>
      </c>
      <c r="E169" s="21" t="s">
        <v>96</v>
      </c>
      <c r="F169" s="21" t="s">
        <v>97</v>
      </c>
      <c r="G169" s="21" t="s">
        <v>102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72"/>
  <sheetViews>
    <sheetView topLeftCell="A149" workbookViewId="0">
      <selection activeCell="F179" sqref="F179"/>
    </sheetView>
  </sheetViews>
  <sheetFormatPr defaultRowHeight="15" x14ac:dyDescent="0.25"/>
  <cols>
    <col min="1" max="1" width="11.28515625" customWidth="1"/>
    <col min="2" max="2" width="11.85546875" customWidth="1"/>
    <col min="3" max="3" width="19.85546875" customWidth="1"/>
    <col min="4" max="4" width="12.42578125" customWidth="1"/>
    <col min="5" max="5" width="19.7109375" customWidth="1"/>
    <col min="6" max="6" width="29.85546875" customWidth="1"/>
    <col min="7" max="7" width="26" customWidth="1"/>
    <col min="8" max="8" width="21.85546875" customWidth="1"/>
    <col min="9" max="9" width="13.7109375" customWidth="1"/>
    <col min="10" max="10" width="9.7109375" bestFit="1" customWidth="1"/>
  </cols>
  <sheetData>
    <row r="1" spans="1:10" x14ac:dyDescent="0.25">
      <c r="A1" s="231" t="s">
        <v>40</v>
      </c>
      <c r="B1" s="231"/>
      <c r="C1" s="231"/>
      <c r="D1" s="231"/>
      <c r="E1" s="231"/>
      <c r="F1" s="231"/>
    </row>
    <row r="2" spans="1:10" x14ac:dyDescent="0.25">
      <c r="A2" s="231" t="s">
        <v>38</v>
      </c>
      <c r="B2" s="231"/>
      <c r="C2" s="231"/>
      <c r="D2" s="231"/>
      <c r="E2" s="231"/>
      <c r="F2" s="231"/>
    </row>
    <row r="3" spans="1:10" x14ac:dyDescent="0.25">
      <c r="A3" s="231" t="s">
        <v>46</v>
      </c>
      <c r="B3" s="231"/>
      <c r="C3" s="231"/>
      <c r="D3" s="231"/>
      <c r="E3" s="231"/>
      <c r="F3" s="231"/>
    </row>
    <row r="4" spans="1:10" ht="15.75" thickBot="1" x14ac:dyDescent="0.3">
      <c r="A4" s="239">
        <v>2022</v>
      </c>
      <c r="B4" s="239"/>
      <c r="C4" s="239"/>
      <c r="D4" s="239"/>
      <c r="E4" s="239"/>
      <c r="F4" s="239"/>
    </row>
    <row r="5" spans="1:10" ht="15.75" thickBot="1" x14ac:dyDescent="0.3">
      <c r="A5" s="7" t="s">
        <v>29</v>
      </c>
      <c r="B5" s="7" t="s">
        <v>33</v>
      </c>
      <c r="C5" s="7" t="s">
        <v>34</v>
      </c>
      <c r="D5" s="7" t="s">
        <v>35</v>
      </c>
      <c r="E5" s="7" t="s">
        <v>41</v>
      </c>
      <c r="F5" s="7" t="s">
        <v>135</v>
      </c>
      <c r="G5" s="7" t="s">
        <v>37</v>
      </c>
    </row>
    <row r="6" spans="1:10" x14ac:dyDescent="0.25">
      <c r="A6" s="110"/>
      <c r="B6" s="8"/>
      <c r="C6" s="6"/>
      <c r="D6" s="6"/>
      <c r="E6" s="6"/>
      <c r="F6" s="6"/>
      <c r="J6" s="45"/>
    </row>
    <row r="7" spans="1:10" x14ac:dyDescent="0.25">
      <c r="A7" s="110">
        <v>25</v>
      </c>
      <c r="B7" s="8">
        <v>44586</v>
      </c>
      <c r="C7" s="6"/>
      <c r="D7" s="6"/>
      <c r="E7" s="6"/>
      <c r="F7" s="6"/>
      <c r="J7" s="45"/>
    </row>
    <row r="8" spans="1:10" x14ac:dyDescent="0.25">
      <c r="A8" s="110">
        <v>26</v>
      </c>
      <c r="B8" s="8">
        <v>44587</v>
      </c>
      <c r="C8" s="6"/>
      <c r="D8" s="6"/>
      <c r="E8" s="6"/>
      <c r="F8" s="6"/>
      <c r="J8" s="45"/>
    </row>
    <row r="9" spans="1:10" x14ac:dyDescent="0.25">
      <c r="A9" s="110">
        <v>27</v>
      </c>
      <c r="B9" s="8">
        <v>44588</v>
      </c>
      <c r="C9" s="6"/>
      <c r="D9" s="6"/>
      <c r="E9" s="6"/>
      <c r="F9" s="6"/>
    </row>
    <row r="10" spans="1:10" x14ac:dyDescent="0.25">
      <c r="A10" s="110">
        <v>28</v>
      </c>
      <c r="B10" s="8">
        <v>44589</v>
      </c>
      <c r="C10" s="6"/>
      <c r="D10" s="6"/>
      <c r="E10" s="6"/>
      <c r="F10" s="6"/>
    </row>
    <row r="11" spans="1:10" x14ac:dyDescent="0.25">
      <c r="A11" s="110">
        <v>29</v>
      </c>
      <c r="B11" s="8">
        <v>44590</v>
      </c>
      <c r="C11" s="6"/>
      <c r="D11" s="6"/>
      <c r="E11" s="6"/>
      <c r="F11" s="6"/>
    </row>
    <row r="12" spans="1:10" x14ac:dyDescent="0.25">
      <c r="A12" s="110">
        <v>30</v>
      </c>
      <c r="B12" s="8">
        <v>44591</v>
      </c>
      <c r="C12" s="6"/>
      <c r="D12" s="6"/>
      <c r="E12" s="6"/>
      <c r="F12" s="6"/>
    </row>
    <row r="13" spans="1:10" x14ac:dyDescent="0.25">
      <c r="A13" s="110">
        <v>31</v>
      </c>
      <c r="B13" s="8">
        <v>44592</v>
      </c>
      <c r="C13" s="6"/>
      <c r="D13" s="6"/>
      <c r="E13" s="6"/>
      <c r="F13" s="6"/>
    </row>
    <row r="14" spans="1:10" x14ac:dyDescent="0.25">
      <c r="A14" s="110">
        <v>32</v>
      </c>
      <c r="B14" s="8">
        <v>44593</v>
      </c>
      <c r="C14" s="6"/>
      <c r="D14" s="6"/>
      <c r="E14" s="6"/>
      <c r="F14" s="12"/>
    </row>
    <row r="15" spans="1:10" x14ac:dyDescent="0.25">
      <c r="A15" s="110">
        <v>33</v>
      </c>
      <c r="B15" s="8">
        <v>44594</v>
      </c>
      <c r="C15" s="6"/>
      <c r="D15" s="6"/>
      <c r="E15" s="6"/>
      <c r="F15" s="12"/>
    </row>
    <row r="16" spans="1:10" x14ac:dyDescent="0.25">
      <c r="A16" s="110">
        <v>34</v>
      </c>
      <c r="B16" s="8">
        <v>44595</v>
      </c>
      <c r="C16" s="6"/>
      <c r="D16" s="6"/>
      <c r="E16" s="15"/>
      <c r="F16" s="12"/>
    </row>
    <row r="17" spans="1:6" x14ac:dyDescent="0.25">
      <c r="A17" s="110">
        <v>35</v>
      </c>
      <c r="B17" s="8">
        <v>44596</v>
      </c>
      <c r="C17" s="6"/>
      <c r="D17" s="15"/>
      <c r="E17" s="15"/>
      <c r="F17" s="12"/>
    </row>
    <row r="18" spans="1:6" x14ac:dyDescent="0.25">
      <c r="A18" s="110">
        <v>36</v>
      </c>
      <c r="B18" s="8">
        <v>44597</v>
      </c>
      <c r="C18" s="6"/>
      <c r="D18" s="15"/>
      <c r="E18" s="15"/>
      <c r="F18" s="12"/>
    </row>
    <row r="19" spans="1:6" x14ac:dyDescent="0.25">
      <c r="A19" s="110">
        <v>37</v>
      </c>
      <c r="B19" s="8">
        <v>44598</v>
      </c>
      <c r="C19" s="6"/>
      <c r="D19" s="15"/>
      <c r="E19" s="15"/>
      <c r="F19" s="12"/>
    </row>
    <row r="20" spans="1:6" x14ac:dyDescent="0.25">
      <c r="A20" s="110">
        <v>38</v>
      </c>
      <c r="B20" s="8">
        <v>44599</v>
      </c>
      <c r="C20" s="6"/>
      <c r="D20" s="15"/>
      <c r="E20" s="15"/>
      <c r="F20" s="12"/>
    </row>
    <row r="21" spans="1:6" x14ac:dyDescent="0.25">
      <c r="A21" s="110">
        <v>39</v>
      </c>
      <c r="B21" s="8">
        <v>44600</v>
      </c>
      <c r="C21" s="6"/>
      <c r="D21" s="15"/>
      <c r="E21" s="15"/>
      <c r="F21" s="12"/>
    </row>
    <row r="22" spans="1:6" x14ac:dyDescent="0.25">
      <c r="A22" s="110">
        <v>40</v>
      </c>
      <c r="B22" s="8">
        <v>44601</v>
      </c>
      <c r="C22" s="6"/>
      <c r="D22" s="6"/>
      <c r="E22" s="6"/>
      <c r="F22" s="12"/>
    </row>
    <row r="23" spans="1:6" x14ac:dyDescent="0.25">
      <c r="A23" s="110">
        <v>41</v>
      </c>
      <c r="B23" s="8">
        <v>44602</v>
      </c>
      <c r="C23" s="6"/>
      <c r="D23" s="10"/>
      <c r="E23" s="10"/>
      <c r="F23" s="12"/>
    </row>
    <row r="24" spans="1:6" x14ac:dyDescent="0.25">
      <c r="A24" s="110">
        <v>42</v>
      </c>
      <c r="B24" s="8">
        <v>44603</v>
      </c>
      <c r="C24" s="6"/>
      <c r="D24" s="6"/>
      <c r="E24" s="10"/>
      <c r="F24" s="12"/>
    </row>
    <row r="25" spans="1:6" x14ac:dyDescent="0.25">
      <c r="A25" s="110">
        <v>43</v>
      </c>
      <c r="B25" s="8">
        <v>44604</v>
      </c>
      <c r="C25" s="6"/>
      <c r="D25" s="6"/>
      <c r="E25" s="10"/>
      <c r="F25" s="12"/>
    </row>
    <row r="26" spans="1:6" x14ac:dyDescent="0.25">
      <c r="A26" s="110">
        <v>44</v>
      </c>
      <c r="B26" s="8">
        <v>44605</v>
      </c>
      <c r="C26" s="6"/>
      <c r="D26" s="6"/>
      <c r="E26" s="10"/>
      <c r="F26" s="12"/>
    </row>
    <row r="27" spans="1:6" x14ac:dyDescent="0.25">
      <c r="A27" s="110">
        <v>45</v>
      </c>
      <c r="B27" s="8">
        <v>44606</v>
      </c>
      <c r="C27" s="6"/>
      <c r="D27" s="6"/>
      <c r="E27" s="10"/>
      <c r="F27" s="12"/>
    </row>
    <row r="28" spans="1:6" x14ac:dyDescent="0.25">
      <c r="A28" s="110">
        <v>46</v>
      </c>
      <c r="B28" s="8">
        <v>44607</v>
      </c>
      <c r="C28" s="6"/>
      <c r="D28" s="6"/>
      <c r="E28" s="10"/>
      <c r="F28" s="12"/>
    </row>
    <row r="29" spans="1:6" x14ac:dyDescent="0.25">
      <c r="A29" s="110">
        <v>47</v>
      </c>
      <c r="B29" s="8">
        <v>44608</v>
      </c>
      <c r="C29" s="6"/>
      <c r="D29" s="6"/>
      <c r="E29" s="10"/>
      <c r="F29" s="12"/>
    </row>
    <row r="30" spans="1:6" x14ac:dyDescent="0.25">
      <c r="A30" s="110">
        <v>48</v>
      </c>
      <c r="B30" s="8">
        <v>44609</v>
      </c>
      <c r="C30" s="6"/>
      <c r="D30" s="6"/>
      <c r="E30" s="10"/>
      <c r="F30" s="12"/>
    </row>
    <row r="31" spans="1:6" x14ac:dyDescent="0.25">
      <c r="A31" s="110">
        <v>49</v>
      </c>
      <c r="B31" s="8">
        <v>44610</v>
      </c>
      <c r="C31" s="6"/>
      <c r="D31" s="6"/>
      <c r="E31" s="10"/>
      <c r="F31" s="12"/>
    </row>
    <row r="32" spans="1:6" x14ac:dyDescent="0.25">
      <c r="A32" s="110">
        <v>50</v>
      </c>
      <c r="B32" s="8">
        <v>44611</v>
      </c>
      <c r="C32" s="6"/>
      <c r="D32" s="6"/>
      <c r="E32" s="10"/>
      <c r="F32" s="12"/>
    </row>
    <row r="33" spans="1:9" x14ac:dyDescent="0.25">
      <c r="A33" s="110">
        <v>51</v>
      </c>
      <c r="B33" s="8">
        <v>44612</v>
      </c>
      <c r="C33" s="6"/>
      <c r="D33" s="6"/>
      <c r="E33" s="10"/>
      <c r="F33" s="12"/>
    </row>
    <row r="34" spans="1:9" x14ac:dyDescent="0.25">
      <c r="A34" s="110">
        <v>52</v>
      </c>
      <c r="B34" s="8">
        <v>44613</v>
      </c>
      <c r="C34" s="6"/>
      <c r="D34" s="6"/>
      <c r="E34" s="10"/>
      <c r="F34" s="12"/>
    </row>
    <row r="35" spans="1:9" x14ac:dyDescent="0.25">
      <c r="A35" s="110">
        <v>53</v>
      </c>
      <c r="B35" s="8">
        <v>44614</v>
      </c>
      <c r="C35" s="6"/>
      <c r="D35" s="6"/>
      <c r="E35" s="10"/>
      <c r="F35" s="12"/>
    </row>
    <row r="36" spans="1:9" x14ac:dyDescent="0.25">
      <c r="A36" s="110">
        <v>54</v>
      </c>
      <c r="B36" s="8">
        <v>44615</v>
      </c>
      <c r="C36" s="6"/>
      <c r="D36" s="6"/>
      <c r="E36" s="10"/>
      <c r="F36" s="12"/>
    </row>
    <row r="37" spans="1:9" x14ac:dyDescent="0.25">
      <c r="A37" s="110">
        <v>55</v>
      </c>
      <c r="B37" s="8">
        <v>44616</v>
      </c>
      <c r="C37" s="6"/>
      <c r="D37" s="6"/>
      <c r="E37" s="10"/>
      <c r="F37" s="12"/>
      <c r="G37" s="123"/>
      <c r="H37" s="118"/>
      <c r="I37" s="123"/>
    </row>
    <row r="38" spans="1:9" x14ac:dyDescent="0.25">
      <c r="A38" s="110">
        <v>56</v>
      </c>
      <c r="B38" s="8">
        <v>44617</v>
      </c>
      <c r="C38" s="6"/>
      <c r="D38" s="6"/>
      <c r="E38" s="10"/>
      <c r="F38" s="12"/>
    </row>
    <row r="39" spans="1:9" x14ac:dyDescent="0.25">
      <c r="A39" s="110">
        <v>57</v>
      </c>
      <c r="B39" s="8">
        <v>44618</v>
      </c>
      <c r="C39" s="6"/>
      <c r="D39" s="6"/>
      <c r="E39" s="10"/>
      <c r="F39" s="152">
        <v>0</v>
      </c>
    </row>
    <row r="40" spans="1:9" x14ac:dyDescent="0.25">
      <c r="A40" s="110">
        <v>58</v>
      </c>
      <c r="B40" s="8">
        <v>44619</v>
      </c>
      <c r="C40" s="6"/>
      <c r="D40" s="6"/>
      <c r="E40" s="10"/>
      <c r="F40" s="152">
        <v>0</v>
      </c>
    </row>
    <row r="41" spans="1:9" x14ac:dyDescent="0.25">
      <c r="A41" s="110">
        <v>59</v>
      </c>
      <c r="B41" s="8">
        <v>44620</v>
      </c>
      <c r="C41" s="6"/>
      <c r="D41" s="6"/>
      <c r="E41" s="10"/>
      <c r="F41" s="152">
        <v>0</v>
      </c>
    </row>
    <row r="42" spans="1:9" x14ac:dyDescent="0.25">
      <c r="A42" s="110">
        <v>60</v>
      </c>
      <c r="B42" s="8">
        <v>44621</v>
      </c>
      <c r="C42" s="6"/>
      <c r="D42" s="6"/>
      <c r="E42" s="10"/>
      <c r="F42" s="152">
        <v>0</v>
      </c>
    </row>
    <row r="43" spans="1:9" x14ac:dyDescent="0.25">
      <c r="A43" s="110">
        <v>61</v>
      </c>
      <c r="B43" s="8">
        <v>44622</v>
      </c>
      <c r="C43" s="6"/>
      <c r="D43" s="6"/>
      <c r="E43" s="10"/>
      <c r="F43" s="152">
        <v>0</v>
      </c>
    </row>
    <row r="44" spans="1:9" x14ac:dyDescent="0.25">
      <c r="A44" s="110">
        <v>62</v>
      </c>
      <c r="B44" s="8">
        <v>44623</v>
      </c>
      <c r="C44" s="6"/>
      <c r="D44" s="6"/>
      <c r="E44" s="10"/>
      <c r="F44" s="152">
        <v>0</v>
      </c>
    </row>
    <row r="45" spans="1:9" x14ac:dyDescent="0.25">
      <c r="A45" s="110">
        <v>63</v>
      </c>
      <c r="B45" s="8">
        <v>44624</v>
      </c>
      <c r="C45" s="6"/>
      <c r="D45" s="6"/>
      <c r="E45" s="10"/>
      <c r="F45" s="152">
        <v>0</v>
      </c>
    </row>
    <row r="46" spans="1:9" x14ac:dyDescent="0.25">
      <c r="A46" s="110">
        <v>64</v>
      </c>
      <c r="B46" s="8">
        <v>44625</v>
      </c>
      <c r="C46" s="6"/>
      <c r="D46" s="6"/>
      <c r="E46" s="10"/>
      <c r="F46" s="152">
        <v>0</v>
      </c>
    </row>
    <row r="47" spans="1:9" x14ac:dyDescent="0.25">
      <c r="A47" s="110">
        <v>65</v>
      </c>
      <c r="B47" s="8">
        <v>44626</v>
      </c>
      <c r="C47" s="6"/>
      <c r="D47" s="6"/>
      <c r="E47" s="10"/>
      <c r="F47" s="152">
        <v>0</v>
      </c>
    </row>
    <row r="48" spans="1:9" x14ac:dyDescent="0.25">
      <c r="A48" s="110">
        <v>66</v>
      </c>
      <c r="B48" s="8">
        <v>44627</v>
      </c>
      <c r="C48" s="6"/>
      <c r="D48" s="6"/>
      <c r="E48" s="10"/>
      <c r="F48" s="152">
        <v>1.1363636363636364E-2</v>
      </c>
    </row>
    <row r="49" spans="1:8" x14ac:dyDescent="0.25">
      <c r="A49" s="110">
        <v>67</v>
      </c>
      <c r="B49" s="8">
        <v>44628</v>
      </c>
      <c r="C49" s="6"/>
      <c r="D49" s="6"/>
      <c r="E49" s="10"/>
      <c r="F49" s="152">
        <v>2.2738636363636364E-2</v>
      </c>
    </row>
    <row r="50" spans="1:8" x14ac:dyDescent="0.25">
      <c r="A50" s="110">
        <v>68</v>
      </c>
      <c r="B50" s="8">
        <v>44629</v>
      </c>
      <c r="C50" s="6"/>
      <c r="D50" s="6"/>
      <c r="E50" s="10"/>
      <c r="F50" s="152">
        <v>3.411363636363636E-2</v>
      </c>
    </row>
    <row r="51" spans="1:8" x14ac:dyDescent="0.25">
      <c r="A51" s="110">
        <v>69</v>
      </c>
      <c r="B51" s="8">
        <v>44630</v>
      </c>
      <c r="C51" s="6"/>
      <c r="D51" s="6"/>
      <c r="E51" s="10"/>
      <c r="F51" s="152">
        <v>4.5488636363636356E-2</v>
      </c>
    </row>
    <row r="52" spans="1:8" x14ac:dyDescent="0.25">
      <c r="A52" s="110">
        <v>70</v>
      </c>
      <c r="B52" s="8">
        <v>44631</v>
      </c>
      <c r="C52" s="6"/>
      <c r="D52" s="6"/>
      <c r="E52" s="10"/>
      <c r="F52" s="152">
        <v>5.6863636363636352E-2</v>
      </c>
    </row>
    <row r="53" spans="1:8" x14ac:dyDescent="0.25">
      <c r="A53" s="110">
        <v>71</v>
      </c>
      <c r="B53" s="8">
        <v>44632</v>
      </c>
      <c r="C53" s="6"/>
      <c r="D53" s="6"/>
      <c r="E53" s="10"/>
      <c r="F53" s="152">
        <v>6.8238636363636349E-2</v>
      </c>
    </row>
    <row r="54" spans="1:8" x14ac:dyDescent="0.25">
      <c r="A54" s="110">
        <v>72</v>
      </c>
      <c r="B54" s="8">
        <v>44633</v>
      </c>
      <c r="C54" s="6"/>
      <c r="D54" s="6"/>
      <c r="E54" s="10"/>
      <c r="F54" s="152">
        <v>7.9613636363636345E-2</v>
      </c>
    </row>
    <row r="55" spans="1:8" x14ac:dyDescent="0.25">
      <c r="A55" s="110">
        <v>73</v>
      </c>
      <c r="B55" s="8">
        <v>44634</v>
      </c>
      <c r="C55" s="6">
        <v>0</v>
      </c>
      <c r="D55" s="6"/>
      <c r="E55" s="6">
        <v>0</v>
      </c>
      <c r="F55" s="152">
        <v>9.0988636363636341E-2</v>
      </c>
    </row>
    <row r="56" spans="1:8" x14ac:dyDescent="0.25">
      <c r="A56" s="110">
        <v>74</v>
      </c>
      <c r="B56" s="8">
        <v>44635</v>
      </c>
      <c r="C56" s="6"/>
      <c r="D56" s="10">
        <f>(C92-C55)/(A92-A55)</f>
        <v>0.24324324324324326</v>
      </c>
      <c r="E56" s="10">
        <f>D56+E55</f>
        <v>0.24324324324324326</v>
      </c>
      <c r="F56" s="152">
        <v>0.10236363636363634</v>
      </c>
    </row>
    <row r="57" spans="1:8" x14ac:dyDescent="0.25">
      <c r="A57" s="110">
        <v>75</v>
      </c>
      <c r="B57" s="8">
        <v>44636</v>
      </c>
      <c r="C57" s="6"/>
      <c r="D57" s="6">
        <v>0.24324324324324326</v>
      </c>
      <c r="E57" s="10">
        <f t="shared" ref="E57:E91" si="0">D57+E56</f>
        <v>0.48648648648648651</v>
      </c>
      <c r="F57" s="152">
        <v>0.11373863636363633</v>
      </c>
    </row>
    <row r="58" spans="1:8" x14ac:dyDescent="0.25">
      <c r="A58" s="110">
        <v>76</v>
      </c>
      <c r="B58" s="8">
        <v>44637</v>
      </c>
      <c r="C58" s="6"/>
      <c r="D58" s="6">
        <v>0.24324324324324326</v>
      </c>
      <c r="E58" s="10">
        <f t="shared" si="0"/>
        <v>0.72972972972972983</v>
      </c>
      <c r="F58" s="152">
        <v>0.12511363636363634</v>
      </c>
    </row>
    <row r="59" spans="1:8" x14ac:dyDescent="0.25">
      <c r="A59" s="110">
        <v>77</v>
      </c>
      <c r="B59" s="8">
        <v>44638</v>
      </c>
      <c r="C59" s="6"/>
      <c r="D59" s="6">
        <v>0.24324324324324326</v>
      </c>
      <c r="E59" s="10">
        <f t="shared" si="0"/>
        <v>0.97297297297297303</v>
      </c>
      <c r="F59" s="152">
        <v>0.13648863636363634</v>
      </c>
    </row>
    <row r="60" spans="1:8" x14ac:dyDescent="0.25">
      <c r="A60" s="110">
        <v>78</v>
      </c>
      <c r="B60" s="8">
        <v>44639</v>
      </c>
      <c r="C60" s="6"/>
      <c r="D60" s="6">
        <v>0.24324324324324326</v>
      </c>
      <c r="E60" s="10">
        <f t="shared" si="0"/>
        <v>1.2162162162162162</v>
      </c>
      <c r="F60" s="152">
        <v>0.14786363636363634</v>
      </c>
    </row>
    <row r="61" spans="1:8" x14ac:dyDescent="0.25">
      <c r="A61" s="110">
        <v>79</v>
      </c>
      <c r="B61" s="8">
        <v>44640</v>
      </c>
      <c r="C61" s="6"/>
      <c r="D61" s="6">
        <v>0.24324324324324326</v>
      </c>
      <c r="E61" s="10">
        <f t="shared" si="0"/>
        <v>1.4594594594594594</v>
      </c>
      <c r="F61" s="152">
        <v>0.15923863636363633</v>
      </c>
    </row>
    <row r="62" spans="1:8" x14ac:dyDescent="0.25">
      <c r="A62" s="110">
        <v>80</v>
      </c>
      <c r="B62" s="8">
        <v>44641</v>
      </c>
      <c r="C62" s="6"/>
      <c r="D62" s="6">
        <v>0.24324324324324326</v>
      </c>
      <c r="E62" s="10">
        <f t="shared" si="0"/>
        <v>1.7027027027027026</v>
      </c>
      <c r="F62" s="152">
        <v>0.17061363636363633</v>
      </c>
      <c r="G62">
        <f>AVERAGE(F48:F91)</f>
        <v>0.30121237947658402</v>
      </c>
      <c r="H62">
        <f>F95-G62</f>
        <v>0.69878762052341603</v>
      </c>
    </row>
    <row r="63" spans="1:8" x14ac:dyDescent="0.25">
      <c r="A63" s="110">
        <v>81</v>
      </c>
      <c r="B63" s="8">
        <v>44642</v>
      </c>
      <c r="C63" s="6"/>
      <c r="D63" s="6">
        <v>0.24324324324324326</v>
      </c>
      <c r="E63" s="10">
        <f t="shared" si="0"/>
        <v>1.9459459459459458</v>
      </c>
      <c r="F63" s="152">
        <v>0.18198863636363632</v>
      </c>
    </row>
    <row r="64" spans="1:8" x14ac:dyDescent="0.25">
      <c r="A64" s="110">
        <v>82</v>
      </c>
      <c r="B64" s="8">
        <v>44643</v>
      </c>
      <c r="C64" s="6"/>
      <c r="D64" s="6">
        <v>0.24324324324324326</v>
      </c>
      <c r="E64" s="10">
        <f t="shared" si="0"/>
        <v>2.189189189189189</v>
      </c>
      <c r="F64" s="152">
        <v>0.19336363636363632</v>
      </c>
    </row>
    <row r="65" spans="1:9" x14ac:dyDescent="0.25">
      <c r="A65" s="110">
        <v>83</v>
      </c>
      <c r="B65" s="8">
        <v>44644</v>
      </c>
      <c r="C65" s="6"/>
      <c r="D65" s="6">
        <v>0.24324324324324326</v>
      </c>
      <c r="E65" s="10">
        <f t="shared" si="0"/>
        <v>2.4324324324324325</v>
      </c>
      <c r="F65" s="152">
        <v>0.20473863636363632</v>
      </c>
    </row>
    <row r="66" spans="1:9" x14ac:dyDescent="0.25">
      <c r="A66" s="110">
        <v>84</v>
      </c>
      <c r="B66" s="8">
        <v>44645</v>
      </c>
      <c r="C66" s="6"/>
      <c r="D66" s="6">
        <v>0.24324324324324326</v>
      </c>
      <c r="E66" s="10">
        <f t="shared" si="0"/>
        <v>2.6756756756756759</v>
      </c>
      <c r="F66" s="152">
        <v>0.21611363636363631</v>
      </c>
      <c r="I66" s="185">
        <f>AVERAGE(F56:F91)</f>
        <v>0.35677598905723906</v>
      </c>
    </row>
    <row r="67" spans="1:9" x14ac:dyDescent="0.25">
      <c r="A67" s="110">
        <v>85</v>
      </c>
      <c r="B67" s="8">
        <v>44646</v>
      </c>
      <c r="C67" s="6"/>
      <c r="D67" s="6">
        <v>0.24324324324324326</v>
      </c>
      <c r="E67" s="10">
        <f t="shared" si="0"/>
        <v>2.9189189189189193</v>
      </c>
      <c r="F67" s="152">
        <v>0.22748863636363631</v>
      </c>
      <c r="I67" s="43">
        <f>F95-I66</f>
        <v>0.64322401094276094</v>
      </c>
    </row>
    <row r="68" spans="1:9" x14ac:dyDescent="0.25">
      <c r="A68" s="110">
        <v>86</v>
      </c>
      <c r="B68" s="8">
        <v>44647</v>
      </c>
      <c r="C68" s="6"/>
      <c r="D68" s="6">
        <v>0.24324324324324326</v>
      </c>
      <c r="E68" s="10">
        <f t="shared" si="0"/>
        <v>3.1621621621621627</v>
      </c>
      <c r="F68" s="152">
        <v>0.23886363636363631</v>
      </c>
    </row>
    <row r="69" spans="1:9" x14ac:dyDescent="0.25">
      <c r="A69" s="110">
        <v>87</v>
      </c>
      <c r="B69" s="8">
        <v>44648</v>
      </c>
      <c r="C69" s="6"/>
      <c r="D69" s="6">
        <v>0.24324324324324326</v>
      </c>
      <c r="E69" s="10">
        <f t="shared" si="0"/>
        <v>3.4054054054054061</v>
      </c>
      <c r="F69" s="152">
        <v>0.2502386363636363</v>
      </c>
      <c r="I69">
        <f>E92*I66</f>
        <v>3.2109839015151516</v>
      </c>
    </row>
    <row r="70" spans="1:9" x14ac:dyDescent="0.25">
      <c r="A70" s="110">
        <v>88</v>
      </c>
      <c r="B70" s="8">
        <v>44649</v>
      </c>
      <c r="C70" s="6"/>
      <c r="D70" s="6">
        <v>0.24324324324324326</v>
      </c>
      <c r="E70" s="10">
        <f t="shared" si="0"/>
        <v>3.6486486486486496</v>
      </c>
      <c r="F70" s="152">
        <v>0.26161363636363633</v>
      </c>
    </row>
    <row r="71" spans="1:9" x14ac:dyDescent="0.25">
      <c r="A71" s="110">
        <v>89</v>
      </c>
      <c r="B71" s="8">
        <v>44650</v>
      </c>
      <c r="C71" s="6"/>
      <c r="D71" s="6">
        <v>0.24324324324324326</v>
      </c>
      <c r="E71" s="10">
        <f t="shared" si="0"/>
        <v>3.891891891891893</v>
      </c>
      <c r="F71" s="152">
        <v>0.27298863636363635</v>
      </c>
    </row>
    <row r="72" spans="1:9" x14ac:dyDescent="0.25">
      <c r="A72" s="110">
        <v>90</v>
      </c>
      <c r="B72" s="8">
        <v>44651</v>
      </c>
      <c r="C72" s="6"/>
      <c r="D72" s="6">
        <v>0.24324324324324326</v>
      </c>
      <c r="E72" s="10">
        <f t="shared" si="0"/>
        <v>4.135135135135136</v>
      </c>
      <c r="F72" s="152">
        <v>0.28436363636363637</v>
      </c>
    </row>
    <row r="73" spans="1:9" x14ac:dyDescent="0.25">
      <c r="A73" s="110">
        <v>91</v>
      </c>
      <c r="B73" s="8">
        <v>44652</v>
      </c>
      <c r="C73" s="6"/>
      <c r="D73" s="6">
        <v>0.24324324324324326</v>
      </c>
      <c r="E73" s="10">
        <f t="shared" si="0"/>
        <v>4.378378378378379</v>
      </c>
      <c r="F73" s="152">
        <v>0.2957386363636364</v>
      </c>
    </row>
    <row r="74" spans="1:9" x14ac:dyDescent="0.25">
      <c r="A74" s="110">
        <v>92</v>
      </c>
      <c r="B74" s="8">
        <v>44653</v>
      </c>
      <c r="C74" s="6"/>
      <c r="D74" s="6">
        <v>0.24324324324324326</v>
      </c>
      <c r="E74" s="10">
        <f t="shared" si="0"/>
        <v>4.6216216216216219</v>
      </c>
      <c r="F74" s="152">
        <v>0.30711363636363642</v>
      </c>
    </row>
    <row r="75" spans="1:9" x14ac:dyDescent="0.25">
      <c r="A75" s="110">
        <v>93</v>
      </c>
      <c r="B75" s="8">
        <v>44654</v>
      </c>
      <c r="C75" s="6"/>
      <c r="D75" s="6">
        <v>0.24324324324324326</v>
      </c>
      <c r="E75" s="10">
        <f t="shared" si="0"/>
        <v>4.8648648648648649</v>
      </c>
      <c r="F75" s="152">
        <v>0.31848863636363645</v>
      </c>
    </row>
    <row r="76" spans="1:9" x14ac:dyDescent="0.25">
      <c r="A76" s="110">
        <v>94</v>
      </c>
      <c r="B76" s="8">
        <v>44655</v>
      </c>
      <c r="C76" s="6"/>
      <c r="D76" s="6">
        <v>0.24324324324324326</v>
      </c>
      <c r="E76" s="10">
        <f t="shared" si="0"/>
        <v>5.1081081081081079</v>
      </c>
      <c r="F76" s="152">
        <v>0.32986363636363647</v>
      </c>
    </row>
    <row r="77" spans="1:9" x14ac:dyDescent="0.25">
      <c r="A77" s="110">
        <v>95</v>
      </c>
      <c r="B77" s="8">
        <v>44656</v>
      </c>
      <c r="C77" s="6"/>
      <c r="D77" s="6">
        <v>0.24324324324324326</v>
      </c>
      <c r="E77" s="10">
        <f t="shared" si="0"/>
        <v>5.3513513513513509</v>
      </c>
      <c r="F77" s="152">
        <v>0.34123863636363649</v>
      </c>
    </row>
    <row r="78" spans="1:9" x14ac:dyDescent="0.25">
      <c r="A78" s="110">
        <v>96</v>
      </c>
      <c r="B78" s="8">
        <v>44657</v>
      </c>
      <c r="C78" s="6"/>
      <c r="D78" s="6">
        <v>0.24324324324324326</v>
      </c>
      <c r="E78" s="10">
        <f t="shared" si="0"/>
        <v>5.5945945945945939</v>
      </c>
      <c r="F78" s="152">
        <v>0.35261363636363652</v>
      </c>
    </row>
    <row r="79" spans="1:9" x14ac:dyDescent="0.25">
      <c r="A79" s="110">
        <v>97</v>
      </c>
      <c r="B79" s="8">
        <v>44658</v>
      </c>
      <c r="C79" s="6"/>
      <c r="D79" s="6">
        <v>0.24324324324324326</v>
      </c>
      <c r="E79" s="10">
        <f t="shared" si="0"/>
        <v>5.8378378378378368</v>
      </c>
      <c r="F79" s="152">
        <v>0.36398863636363654</v>
      </c>
    </row>
    <row r="80" spans="1:9" x14ac:dyDescent="0.25">
      <c r="A80" s="110">
        <v>98</v>
      </c>
      <c r="B80" s="8">
        <v>44659</v>
      </c>
      <c r="C80" s="6"/>
      <c r="D80" s="6">
        <v>0.24324324324324326</v>
      </c>
      <c r="E80" s="10">
        <f t="shared" si="0"/>
        <v>6.0810810810810798</v>
      </c>
      <c r="F80" s="152">
        <v>0.375</v>
      </c>
    </row>
    <row r="81" spans="1:8" x14ac:dyDescent="0.25">
      <c r="A81" s="110">
        <v>99</v>
      </c>
      <c r="B81" s="8">
        <v>44660</v>
      </c>
      <c r="C81" s="6"/>
      <c r="D81" s="6">
        <v>0.24324324324324326</v>
      </c>
      <c r="E81" s="10">
        <f t="shared" si="0"/>
        <v>6.3243243243243228</v>
      </c>
      <c r="F81" s="152">
        <v>0.41666666666666669</v>
      </c>
    </row>
    <row r="82" spans="1:8" x14ac:dyDescent="0.25">
      <c r="A82" s="110">
        <v>100</v>
      </c>
      <c r="B82" s="8">
        <v>44661</v>
      </c>
      <c r="C82" s="6"/>
      <c r="D82" s="6">
        <v>0.24324324324324326</v>
      </c>
      <c r="E82" s="10">
        <f t="shared" si="0"/>
        <v>6.5675675675675658</v>
      </c>
      <c r="F82" s="152">
        <v>0.45829166666666671</v>
      </c>
    </row>
    <row r="83" spans="1:8" x14ac:dyDescent="0.25">
      <c r="A83" s="110">
        <v>101</v>
      </c>
      <c r="B83" s="8">
        <v>44662</v>
      </c>
      <c r="C83" s="6"/>
      <c r="D83" s="6">
        <v>0.24324324324324326</v>
      </c>
      <c r="E83" s="10">
        <f t="shared" si="0"/>
        <v>6.8108108108108087</v>
      </c>
      <c r="F83" s="152">
        <v>0.49991666666666673</v>
      </c>
    </row>
    <row r="84" spans="1:8" x14ac:dyDescent="0.25">
      <c r="A84" s="110">
        <v>102</v>
      </c>
      <c r="B84" s="8">
        <v>44663</v>
      </c>
      <c r="C84" s="6"/>
      <c r="D84" s="6">
        <v>0.24324324324324326</v>
      </c>
      <c r="E84" s="10">
        <f t="shared" si="0"/>
        <v>7.0540540540540517</v>
      </c>
      <c r="F84" s="152">
        <v>0.5415416666666667</v>
      </c>
    </row>
    <row r="85" spans="1:8" x14ac:dyDescent="0.25">
      <c r="A85" s="110">
        <v>103</v>
      </c>
      <c r="B85" s="8">
        <v>44664</v>
      </c>
      <c r="C85" s="6"/>
      <c r="D85" s="6">
        <v>0.24324324324324326</v>
      </c>
      <c r="E85" s="10">
        <f t="shared" si="0"/>
        <v>7.2972972972972947</v>
      </c>
      <c r="F85" s="152">
        <v>0.58316666666666672</v>
      </c>
      <c r="H85" s="2"/>
    </row>
    <row r="86" spans="1:8" x14ac:dyDescent="0.25">
      <c r="A86" s="110">
        <v>104</v>
      </c>
      <c r="B86" s="8">
        <v>44665</v>
      </c>
      <c r="C86" s="6"/>
      <c r="D86" s="6">
        <v>0.24324324324324326</v>
      </c>
      <c r="E86" s="10">
        <f t="shared" si="0"/>
        <v>7.5405405405405377</v>
      </c>
      <c r="F86" s="152">
        <v>0.62479166666666675</v>
      </c>
    </row>
    <row r="87" spans="1:8" x14ac:dyDescent="0.25">
      <c r="A87" s="110">
        <v>105</v>
      </c>
      <c r="B87" s="8">
        <v>44666</v>
      </c>
      <c r="C87" s="6"/>
      <c r="D87" s="6">
        <v>0.24324324324324326</v>
      </c>
      <c r="E87" s="10">
        <f t="shared" si="0"/>
        <v>7.7837837837837807</v>
      </c>
      <c r="F87" s="152">
        <v>0.66641666666666677</v>
      </c>
    </row>
    <row r="88" spans="1:8" x14ac:dyDescent="0.25">
      <c r="A88" s="110">
        <v>106</v>
      </c>
      <c r="B88" s="8">
        <v>44667</v>
      </c>
      <c r="C88" s="6"/>
      <c r="D88" s="6">
        <v>0.24324324324324326</v>
      </c>
      <c r="E88" s="10">
        <f t="shared" si="0"/>
        <v>8.0270270270270245</v>
      </c>
      <c r="F88" s="152">
        <v>0.70804166666666679</v>
      </c>
    </row>
    <row r="89" spans="1:8" x14ac:dyDescent="0.25">
      <c r="A89" s="110">
        <v>107</v>
      </c>
      <c r="B89" s="8">
        <v>44668</v>
      </c>
      <c r="C89" s="6"/>
      <c r="D89" s="6">
        <v>0.24324324324324326</v>
      </c>
      <c r="E89" s="10">
        <f t="shared" si="0"/>
        <v>8.2702702702702684</v>
      </c>
      <c r="F89" s="152">
        <v>0.74966666666666681</v>
      </c>
    </row>
    <row r="90" spans="1:8" x14ac:dyDescent="0.25">
      <c r="A90" s="110">
        <v>108</v>
      </c>
      <c r="B90" s="8">
        <v>44669</v>
      </c>
      <c r="C90" s="6"/>
      <c r="D90" s="6">
        <v>0.24324324324324326</v>
      </c>
      <c r="E90" s="10">
        <f t="shared" si="0"/>
        <v>8.5135135135135123</v>
      </c>
      <c r="F90" s="152">
        <v>0.79129166666666684</v>
      </c>
    </row>
    <row r="91" spans="1:8" x14ac:dyDescent="0.25">
      <c r="A91" s="110">
        <v>109</v>
      </c>
      <c r="B91" s="8">
        <v>44670</v>
      </c>
      <c r="C91" s="6"/>
      <c r="D91" s="6">
        <v>0.24324324324324326</v>
      </c>
      <c r="E91" s="10">
        <f t="shared" si="0"/>
        <v>8.7567567567567561</v>
      </c>
      <c r="F91" s="152">
        <v>0.83291666666666686</v>
      </c>
    </row>
    <row r="92" spans="1:8" x14ac:dyDescent="0.25">
      <c r="A92" s="110">
        <v>110</v>
      </c>
      <c r="B92" s="8">
        <v>44671</v>
      </c>
      <c r="C92" s="6">
        <v>9</v>
      </c>
      <c r="D92" s="6"/>
      <c r="E92" s="6">
        <v>9</v>
      </c>
      <c r="F92" s="152">
        <v>0.87454166666666688</v>
      </c>
      <c r="G92">
        <f>E92/F92</f>
        <v>10.291104864452807</v>
      </c>
    </row>
    <row r="93" spans="1:8" x14ac:dyDescent="0.25">
      <c r="A93" s="110">
        <v>111</v>
      </c>
      <c r="B93" s="8">
        <v>44672</v>
      </c>
      <c r="C93" s="6"/>
      <c r="D93" s="6"/>
      <c r="E93" s="6"/>
      <c r="F93" s="152">
        <v>0.91616666666666691</v>
      </c>
    </row>
    <row r="94" spans="1:8" x14ac:dyDescent="0.25">
      <c r="A94" s="110">
        <v>112</v>
      </c>
      <c r="B94" s="8">
        <v>44673</v>
      </c>
      <c r="C94" s="6"/>
      <c r="D94" s="6"/>
      <c r="E94" s="6"/>
      <c r="F94" s="152">
        <v>0.95779166666666693</v>
      </c>
    </row>
    <row r="95" spans="1:8" x14ac:dyDescent="0.25">
      <c r="A95" s="110">
        <v>113</v>
      </c>
      <c r="B95" s="8">
        <v>44674</v>
      </c>
      <c r="C95" s="6"/>
      <c r="D95" s="6"/>
      <c r="E95" s="6"/>
      <c r="F95" s="152">
        <v>1</v>
      </c>
    </row>
    <row r="96" spans="1:8" x14ac:dyDescent="0.25">
      <c r="A96" s="110">
        <v>114</v>
      </c>
      <c r="B96" s="8">
        <v>44675</v>
      </c>
      <c r="C96" s="6"/>
      <c r="D96" s="6"/>
      <c r="E96" s="6"/>
      <c r="F96" s="152">
        <v>1</v>
      </c>
    </row>
    <row r="97" spans="1:6" x14ac:dyDescent="0.25">
      <c r="A97" s="110">
        <v>115</v>
      </c>
      <c r="B97" s="8">
        <v>44676</v>
      </c>
      <c r="C97" s="6"/>
      <c r="D97" s="6"/>
      <c r="E97" s="6"/>
      <c r="F97" s="152">
        <v>1</v>
      </c>
    </row>
    <row r="98" spans="1:6" x14ac:dyDescent="0.25">
      <c r="A98" s="110">
        <v>116</v>
      </c>
      <c r="B98" s="8">
        <v>44677</v>
      </c>
      <c r="C98" s="6"/>
      <c r="D98" s="6"/>
      <c r="E98" s="6"/>
      <c r="F98" s="152">
        <v>1</v>
      </c>
    </row>
    <row r="99" spans="1:6" x14ac:dyDescent="0.25">
      <c r="A99" s="110">
        <v>117</v>
      </c>
      <c r="B99" s="8">
        <v>44678</v>
      </c>
      <c r="C99" s="6"/>
      <c r="D99" s="6"/>
      <c r="E99" s="6"/>
      <c r="F99" s="152">
        <v>1</v>
      </c>
    </row>
    <row r="100" spans="1:6" x14ac:dyDescent="0.25">
      <c r="A100" s="110">
        <v>118</v>
      </c>
      <c r="B100" s="8">
        <v>44679</v>
      </c>
      <c r="C100" s="6"/>
      <c r="D100" s="6"/>
      <c r="E100" s="6"/>
      <c r="F100" s="152">
        <v>1</v>
      </c>
    </row>
    <row r="101" spans="1:6" x14ac:dyDescent="0.25">
      <c r="A101" s="110">
        <v>119</v>
      </c>
      <c r="B101" s="8">
        <v>44680</v>
      </c>
      <c r="C101" s="6"/>
      <c r="D101" s="6"/>
      <c r="E101" s="6"/>
      <c r="F101" s="152">
        <v>1</v>
      </c>
    </row>
    <row r="102" spans="1:6" x14ac:dyDescent="0.25">
      <c r="A102" s="110">
        <v>120</v>
      </c>
      <c r="B102" s="8">
        <v>44681</v>
      </c>
      <c r="C102" s="6"/>
      <c r="D102" s="6"/>
      <c r="E102" s="6"/>
      <c r="F102" s="152">
        <v>1</v>
      </c>
    </row>
    <row r="103" spans="1:6" x14ac:dyDescent="0.25">
      <c r="A103" s="110">
        <v>121</v>
      </c>
      <c r="B103" s="8">
        <v>44682</v>
      </c>
      <c r="C103" s="6"/>
      <c r="D103" s="6"/>
      <c r="E103" s="6"/>
      <c r="F103" s="152">
        <v>1</v>
      </c>
    </row>
    <row r="104" spans="1:6" x14ac:dyDescent="0.25">
      <c r="A104" s="110">
        <v>122</v>
      </c>
      <c r="B104" s="8">
        <v>44683</v>
      </c>
      <c r="C104" s="6"/>
      <c r="D104" s="6"/>
      <c r="E104" s="6"/>
      <c r="F104" s="152">
        <v>1</v>
      </c>
    </row>
    <row r="105" spans="1:6" x14ac:dyDescent="0.25">
      <c r="A105" s="110">
        <v>123</v>
      </c>
      <c r="B105" s="8">
        <v>44684</v>
      </c>
      <c r="C105" s="6"/>
      <c r="D105" s="6"/>
      <c r="E105" s="6"/>
      <c r="F105" s="152">
        <v>1</v>
      </c>
    </row>
    <row r="106" spans="1:6" x14ac:dyDescent="0.25">
      <c r="A106" s="110">
        <v>124</v>
      </c>
      <c r="B106" s="8">
        <v>44685</v>
      </c>
      <c r="C106" s="6"/>
      <c r="D106" s="6"/>
      <c r="E106" s="6"/>
      <c r="F106" s="152">
        <v>1</v>
      </c>
    </row>
    <row r="107" spans="1:6" x14ac:dyDescent="0.25">
      <c r="A107" s="110">
        <v>125</v>
      </c>
      <c r="B107" s="8">
        <v>44686</v>
      </c>
      <c r="C107" s="6"/>
      <c r="D107" s="6"/>
      <c r="E107" s="6"/>
      <c r="F107" s="152">
        <v>1</v>
      </c>
    </row>
    <row r="108" spans="1:6" x14ac:dyDescent="0.25">
      <c r="A108" s="110">
        <v>126</v>
      </c>
      <c r="B108" s="8">
        <v>44687</v>
      </c>
      <c r="C108" s="6"/>
      <c r="D108" s="6"/>
      <c r="E108" s="6"/>
      <c r="F108" s="152">
        <v>1</v>
      </c>
    </row>
    <row r="109" spans="1:6" x14ac:dyDescent="0.25">
      <c r="A109" s="110">
        <v>127</v>
      </c>
      <c r="B109" s="8">
        <v>44688</v>
      </c>
      <c r="C109" s="6"/>
      <c r="D109" s="6"/>
      <c r="E109" s="6"/>
      <c r="F109" s="152">
        <v>1</v>
      </c>
    </row>
    <row r="110" spans="1:6" x14ac:dyDescent="0.25">
      <c r="A110" s="110">
        <v>128</v>
      </c>
      <c r="B110" s="8">
        <v>44689</v>
      </c>
      <c r="C110" s="6"/>
      <c r="D110" s="6"/>
      <c r="E110" s="6"/>
      <c r="F110" s="152">
        <v>1</v>
      </c>
    </row>
    <row r="111" spans="1:6" x14ac:dyDescent="0.25">
      <c r="A111" s="110">
        <v>129</v>
      </c>
      <c r="B111" s="8">
        <v>44690</v>
      </c>
      <c r="C111" s="6"/>
      <c r="D111" s="6"/>
      <c r="E111" s="6"/>
      <c r="F111" s="152">
        <v>1</v>
      </c>
    </row>
    <row r="112" spans="1:6" x14ac:dyDescent="0.25">
      <c r="A112" s="110">
        <v>130</v>
      </c>
      <c r="B112" s="8">
        <v>44691</v>
      </c>
      <c r="C112" s="6"/>
      <c r="D112" s="6"/>
      <c r="E112" s="6"/>
      <c r="F112" s="152">
        <v>1</v>
      </c>
    </row>
    <row r="113" spans="1:6" x14ac:dyDescent="0.25">
      <c r="A113" s="110">
        <v>131</v>
      </c>
      <c r="B113" s="8">
        <v>44692</v>
      </c>
      <c r="C113" s="6"/>
      <c r="D113" s="6"/>
      <c r="E113" s="6"/>
      <c r="F113" s="152">
        <v>1</v>
      </c>
    </row>
    <row r="114" spans="1:6" x14ac:dyDescent="0.25">
      <c r="A114" s="110">
        <v>132</v>
      </c>
      <c r="B114" s="8">
        <v>44693</v>
      </c>
      <c r="C114" s="6"/>
      <c r="D114" s="6"/>
      <c r="E114" s="6"/>
      <c r="F114" s="152">
        <v>1</v>
      </c>
    </row>
    <row r="115" spans="1:6" x14ac:dyDescent="0.25">
      <c r="A115" s="110">
        <v>133</v>
      </c>
      <c r="B115" s="8">
        <v>44694</v>
      </c>
      <c r="C115" s="6"/>
      <c r="D115" s="6"/>
      <c r="E115" s="6"/>
      <c r="F115" s="152">
        <v>1</v>
      </c>
    </row>
    <row r="116" spans="1:6" x14ac:dyDescent="0.25">
      <c r="A116" s="110">
        <v>134</v>
      </c>
      <c r="B116" s="8">
        <v>44695</v>
      </c>
      <c r="C116" s="6"/>
      <c r="D116" s="6"/>
      <c r="E116" s="6"/>
      <c r="F116" s="152">
        <v>1</v>
      </c>
    </row>
    <row r="117" spans="1:6" x14ac:dyDescent="0.25">
      <c r="A117" s="110">
        <v>135</v>
      </c>
      <c r="B117" s="8">
        <v>44696</v>
      </c>
      <c r="C117" s="6"/>
      <c r="D117" s="6"/>
      <c r="E117" s="6"/>
      <c r="F117" s="152">
        <v>1</v>
      </c>
    </row>
    <row r="118" spans="1:6" x14ac:dyDescent="0.25">
      <c r="A118" s="110">
        <v>136</v>
      </c>
      <c r="B118" s="8">
        <v>44697</v>
      </c>
      <c r="C118" s="6"/>
      <c r="D118" s="6"/>
      <c r="E118" s="6"/>
      <c r="F118" s="152">
        <v>1</v>
      </c>
    </row>
    <row r="119" spans="1:6" x14ac:dyDescent="0.25">
      <c r="A119" s="110">
        <v>137</v>
      </c>
      <c r="B119" s="8">
        <v>44698</v>
      </c>
      <c r="C119" s="6"/>
      <c r="D119" s="6"/>
      <c r="E119" s="6"/>
      <c r="F119" s="152">
        <v>1</v>
      </c>
    </row>
    <row r="120" spans="1:6" x14ac:dyDescent="0.25">
      <c r="A120" s="110">
        <v>138</v>
      </c>
      <c r="B120" s="8">
        <v>44699</v>
      </c>
      <c r="C120" s="6"/>
      <c r="D120" s="6"/>
      <c r="E120" s="6"/>
      <c r="F120" s="152">
        <v>1</v>
      </c>
    </row>
    <row r="121" spans="1:6" x14ac:dyDescent="0.25">
      <c r="A121" s="110">
        <v>139</v>
      </c>
      <c r="B121" s="8">
        <v>44700</v>
      </c>
      <c r="C121" s="6"/>
      <c r="D121" s="6"/>
      <c r="E121" s="6"/>
      <c r="F121" s="152">
        <v>1</v>
      </c>
    </row>
    <row r="122" spans="1:6" x14ac:dyDescent="0.25">
      <c r="A122" s="110">
        <v>140</v>
      </c>
      <c r="B122" s="8">
        <v>44701</v>
      </c>
      <c r="C122" s="6"/>
      <c r="D122" s="6"/>
      <c r="E122" s="6"/>
      <c r="F122" s="152">
        <v>1</v>
      </c>
    </row>
    <row r="123" spans="1:6" x14ac:dyDescent="0.25">
      <c r="A123" s="110">
        <v>141</v>
      </c>
      <c r="B123" s="8">
        <v>44702</v>
      </c>
      <c r="C123" s="6"/>
      <c r="D123" s="6"/>
      <c r="E123" s="6"/>
      <c r="F123" s="152">
        <v>1</v>
      </c>
    </row>
    <row r="124" spans="1:6" x14ac:dyDescent="0.25">
      <c r="A124" s="110">
        <v>142</v>
      </c>
      <c r="B124" s="8">
        <v>44703</v>
      </c>
      <c r="C124" s="6"/>
      <c r="D124" s="6"/>
      <c r="E124" s="6"/>
      <c r="F124" s="152">
        <v>1</v>
      </c>
    </row>
    <row r="125" spans="1:6" x14ac:dyDescent="0.25">
      <c r="A125" s="110">
        <v>143</v>
      </c>
      <c r="B125" s="8">
        <v>44704</v>
      </c>
      <c r="C125" s="6"/>
      <c r="D125" s="6"/>
      <c r="E125" s="6"/>
      <c r="F125" s="152">
        <v>1</v>
      </c>
    </row>
    <row r="126" spans="1:6" x14ac:dyDescent="0.25">
      <c r="A126" s="110">
        <v>144</v>
      </c>
      <c r="B126" s="8">
        <v>44705</v>
      </c>
      <c r="C126" s="6"/>
      <c r="D126" s="6"/>
      <c r="E126" s="6"/>
      <c r="F126" s="147">
        <v>1</v>
      </c>
    </row>
    <row r="127" spans="1:6" x14ac:dyDescent="0.25">
      <c r="A127" s="110">
        <v>145</v>
      </c>
      <c r="B127" s="8">
        <v>44706</v>
      </c>
      <c r="C127" s="6"/>
      <c r="D127" s="6"/>
      <c r="E127" s="6"/>
      <c r="F127" s="147">
        <v>1</v>
      </c>
    </row>
    <row r="128" spans="1:6" x14ac:dyDescent="0.25">
      <c r="A128" s="110">
        <v>146</v>
      </c>
      <c r="B128" s="8">
        <v>44707</v>
      </c>
      <c r="C128" s="6"/>
      <c r="D128" s="6"/>
      <c r="E128" s="6"/>
      <c r="F128" s="147">
        <v>1</v>
      </c>
    </row>
    <row r="129" spans="1:6" x14ac:dyDescent="0.25">
      <c r="A129" s="110">
        <v>147</v>
      </c>
      <c r="B129" s="8">
        <v>44708</v>
      </c>
      <c r="C129" s="6"/>
      <c r="D129" s="6"/>
      <c r="E129" s="6"/>
      <c r="F129" s="147">
        <v>1</v>
      </c>
    </row>
    <row r="130" spans="1:6" x14ac:dyDescent="0.25">
      <c r="A130" s="110">
        <v>148</v>
      </c>
      <c r="B130" s="8">
        <v>44709</v>
      </c>
      <c r="C130" s="6"/>
      <c r="D130" s="6"/>
      <c r="E130" s="6"/>
      <c r="F130" s="147">
        <v>1</v>
      </c>
    </row>
    <row r="131" spans="1:6" x14ac:dyDescent="0.25">
      <c r="A131" s="110">
        <v>149</v>
      </c>
      <c r="B131" s="8">
        <v>44710</v>
      </c>
      <c r="C131" s="6"/>
      <c r="D131" s="6"/>
      <c r="E131" s="6"/>
      <c r="F131" s="147">
        <v>1</v>
      </c>
    </row>
    <row r="132" spans="1:6" x14ac:dyDescent="0.25">
      <c r="A132" s="110">
        <v>150</v>
      </c>
      <c r="B132" s="8">
        <v>44711</v>
      </c>
      <c r="C132" s="6"/>
      <c r="D132" s="6"/>
      <c r="E132" s="6"/>
      <c r="F132" s="147">
        <v>1</v>
      </c>
    </row>
    <row r="133" spans="1:6" x14ac:dyDescent="0.25">
      <c r="A133" s="110">
        <v>151</v>
      </c>
      <c r="B133" s="8">
        <v>44712</v>
      </c>
      <c r="C133" s="6"/>
      <c r="D133" s="6"/>
      <c r="E133" s="6"/>
      <c r="F133" s="147">
        <v>1</v>
      </c>
    </row>
    <row r="134" spans="1:6" x14ac:dyDescent="0.25">
      <c r="A134" s="110">
        <v>152</v>
      </c>
      <c r="B134" s="8">
        <v>44713</v>
      </c>
      <c r="F134" s="147">
        <v>1</v>
      </c>
    </row>
    <row r="135" spans="1:6" x14ac:dyDescent="0.25">
      <c r="A135" s="110">
        <v>153</v>
      </c>
      <c r="B135" s="8">
        <v>44714</v>
      </c>
      <c r="F135" s="147">
        <v>1</v>
      </c>
    </row>
    <row r="136" spans="1:6" x14ac:dyDescent="0.25">
      <c r="A136" s="110">
        <v>154</v>
      </c>
      <c r="B136" s="8">
        <v>44715</v>
      </c>
      <c r="F136" s="147">
        <v>1</v>
      </c>
    </row>
    <row r="137" spans="1:6" x14ac:dyDescent="0.25">
      <c r="A137" s="110">
        <v>155</v>
      </c>
      <c r="B137" s="8">
        <v>44716</v>
      </c>
      <c r="F137" s="147">
        <v>1</v>
      </c>
    </row>
    <row r="138" spans="1:6" x14ac:dyDescent="0.25">
      <c r="A138" s="110">
        <v>156</v>
      </c>
      <c r="B138" s="8">
        <v>44717</v>
      </c>
      <c r="F138" s="147">
        <v>1</v>
      </c>
    </row>
    <row r="139" spans="1:6" x14ac:dyDescent="0.25">
      <c r="A139" s="110">
        <v>157</v>
      </c>
      <c r="B139" s="8">
        <v>44718</v>
      </c>
      <c r="F139" s="147">
        <v>1</v>
      </c>
    </row>
    <row r="140" spans="1:6" x14ac:dyDescent="0.25">
      <c r="A140" s="110">
        <v>158</v>
      </c>
      <c r="B140" s="8">
        <v>44719</v>
      </c>
      <c r="F140" s="147">
        <v>1</v>
      </c>
    </row>
    <row r="141" spans="1:6" x14ac:dyDescent="0.25">
      <c r="A141" s="110">
        <v>159</v>
      </c>
      <c r="B141" s="8">
        <v>44720</v>
      </c>
      <c r="F141" s="147">
        <v>1</v>
      </c>
    </row>
    <row r="142" spans="1:6" x14ac:dyDescent="0.25">
      <c r="A142" s="110">
        <v>160</v>
      </c>
      <c r="B142" s="8">
        <v>44721</v>
      </c>
      <c r="F142" s="147">
        <v>1</v>
      </c>
    </row>
    <row r="143" spans="1:6" x14ac:dyDescent="0.25">
      <c r="A143" s="110">
        <v>161</v>
      </c>
      <c r="B143" s="8">
        <v>44722</v>
      </c>
      <c r="F143" s="147">
        <v>1</v>
      </c>
    </row>
    <row r="144" spans="1:6" x14ac:dyDescent="0.25">
      <c r="A144" s="110">
        <v>162</v>
      </c>
      <c r="B144" s="8">
        <v>44723</v>
      </c>
      <c r="F144" s="147">
        <v>1</v>
      </c>
    </row>
    <row r="145" spans="1:6" x14ac:dyDescent="0.25">
      <c r="A145" s="110">
        <v>163</v>
      </c>
      <c r="B145" s="8">
        <v>44724</v>
      </c>
      <c r="F145" s="147">
        <v>1</v>
      </c>
    </row>
    <row r="146" spans="1:6" x14ac:dyDescent="0.25">
      <c r="A146" s="110">
        <v>164</v>
      </c>
      <c r="B146" s="8">
        <v>44725</v>
      </c>
      <c r="F146" s="147">
        <v>1</v>
      </c>
    </row>
    <row r="147" spans="1:6" x14ac:dyDescent="0.25">
      <c r="A147" s="110">
        <v>165</v>
      </c>
      <c r="B147" s="8">
        <v>44726</v>
      </c>
      <c r="F147" s="147">
        <v>1</v>
      </c>
    </row>
    <row r="148" spans="1:6" x14ac:dyDescent="0.25">
      <c r="A148" s="110">
        <v>166</v>
      </c>
      <c r="B148" s="8">
        <v>44727</v>
      </c>
      <c r="F148" s="147">
        <v>1</v>
      </c>
    </row>
    <row r="149" spans="1:6" x14ac:dyDescent="0.25">
      <c r="A149" s="110">
        <v>167</v>
      </c>
      <c r="B149" s="8">
        <v>44728</v>
      </c>
      <c r="F149" s="147">
        <v>1</v>
      </c>
    </row>
    <row r="150" spans="1:6" x14ac:dyDescent="0.25">
      <c r="A150" s="110">
        <v>168</v>
      </c>
      <c r="B150" s="8">
        <v>44729</v>
      </c>
      <c r="F150" s="147">
        <v>1</v>
      </c>
    </row>
    <row r="151" spans="1:6" x14ac:dyDescent="0.25">
      <c r="A151" s="110">
        <v>169</v>
      </c>
      <c r="B151" s="8">
        <v>44730</v>
      </c>
    </row>
    <row r="152" spans="1:6" x14ac:dyDescent="0.25">
      <c r="A152" s="110">
        <v>170</v>
      </c>
      <c r="B152" s="8">
        <v>44731</v>
      </c>
    </row>
    <row r="153" spans="1:6" x14ac:dyDescent="0.25">
      <c r="A153" s="110">
        <v>171</v>
      </c>
      <c r="B153" s="8">
        <v>44732</v>
      </c>
    </row>
    <row r="154" spans="1:6" x14ac:dyDescent="0.25">
      <c r="A154" s="110">
        <v>172</v>
      </c>
      <c r="B154" s="8">
        <v>44733</v>
      </c>
    </row>
    <row r="155" spans="1:6" x14ac:dyDescent="0.25">
      <c r="A155" s="110">
        <v>173</v>
      </c>
      <c r="B155" s="8">
        <v>44734</v>
      </c>
    </row>
    <row r="156" spans="1:6" x14ac:dyDescent="0.25">
      <c r="A156" s="110">
        <v>174</v>
      </c>
      <c r="B156" s="8">
        <v>44735</v>
      </c>
    </row>
    <row r="157" spans="1:6" x14ac:dyDescent="0.25">
      <c r="A157" s="110">
        <v>175</v>
      </c>
      <c r="B157" s="8">
        <v>44736</v>
      </c>
    </row>
    <row r="158" spans="1:6" x14ac:dyDescent="0.25">
      <c r="A158" s="110">
        <v>176</v>
      </c>
      <c r="B158" s="8">
        <v>44737</v>
      </c>
    </row>
    <row r="159" spans="1:6" x14ac:dyDescent="0.25">
      <c r="A159" s="110">
        <v>177</v>
      </c>
      <c r="B159" s="8">
        <v>44738</v>
      </c>
    </row>
    <row r="160" spans="1:6" x14ac:dyDescent="0.25">
      <c r="A160" s="110">
        <v>178</v>
      </c>
      <c r="B160" s="8">
        <v>44739</v>
      </c>
    </row>
    <row r="161" spans="1:8" x14ac:dyDescent="0.25">
      <c r="A161" s="110">
        <v>179</v>
      </c>
      <c r="B161" s="8">
        <v>44740</v>
      </c>
    </row>
    <row r="162" spans="1:8" x14ac:dyDescent="0.25">
      <c r="A162" s="110">
        <v>180</v>
      </c>
      <c r="B162" s="8">
        <v>44741</v>
      </c>
    </row>
    <row r="163" spans="1:8" x14ac:dyDescent="0.25">
      <c r="A163" s="110">
        <v>181</v>
      </c>
      <c r="B163" s="8">
        <v>44742</v>
      </c>
    </row>
    <row r="164" spans="1:8" x14ac:dyDescent="0.25">
      <c r="A164" s="110"/>
      <c r="B164" s="8"/>
    </row>
    <row r="165" spans="1:8" x14ac:dyDescent="0.25">
      <c r="A165" s="110"/>
      <c r="B165" s="8"/>
    </row>
    <row r="166" spans="1:8" x14ac:dyDescent="0.25">
      <c r="A166" s="110"/>
      <c r="B166" s="8"/>
    </row>
    <row r="167" spans="1:8" x14ac:dyDescent="0.25">
      <c r="A167" s="110"/>
      <c r="B167" s="8"/>
    </row>
    <row r="169" spans="1:8" x14ac:dyDescent="0.25">
      <c r="E169" s="173" t="s">
        <v>144</v>
      </c>
      <c r="F169" s="173" t="s">
        <v>96</v>
      </c>
      <c r="G169" s="173" t="s">
        <v>97</v>
      </c>
      <c r="H169" s="173" t="s">
        <v>102</v>
      </c>
    </row>
    <row r="170" spans="1:8" x14ac:dyDescent="0.25">
      <c r="E170" s="110">
        <v>9</v>
      </c>
      <c r="F170" s="110">
        <f>G92</f>
        <v>10.291104864452807</v>
      </c>
      <c r="G170" s="110">
        <f>E170*(0.81*2)</f>
        <v>14.580000000000002</v>
      </c>
      <c r="H170" s="30">
        <f>F170*(0.81*2)</f>
        <v>16.671589880413549</v>
      </c>
    </row>
    <row r="171" spans="1:8" x14ac:dyDescent="0.25">
      <c r="D171" s="110" t="s">
        <v>103</v>
      </c>
      <c r="E171" s="110">
        <f>E170/(1-0)</f>
        <v>9</v>
      </c>
      <c r="F171" s="110">
        <f>F170/(1-0)</f>
        <v>10.291104864452807</v>
      </c>
    </row>
    <row r="172" spans="1:8" x14ac:dyDescent="0.25">
      <c r="F172" s="114"/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71"/>
  <sheetViews>
    <sheetView topLeftCell="A143" workbookViewId="0">
      <selection activeCell="E171" sqref="E171"/>
    </sheetView>
  </sheetViews>
  <sheetFormatPr defaultRowHeight="15" x14ac:dyDescent="0.25"/>
  <cols>
    <col min="1" max="1" width="14.28515625" customWidth="1"/>
    <col min="2" max="2" width="12.5703125" customWidth="1"/>
    <col min="3" max="3" width="19.7109375" customWidth="1"/>
    <col min="4" max="4" width="14.140625" customWidth="1"/>
    <col min="5" max="5" width="18.28515625" customWidth="1"/>
    <col min="6" max="6" width="27.7109375" customWidth="1"/>
    <col min="7" max="7" width="24" customWidth="1"/>
    <col min="8" max="8" width="27.5703125" customWidth="1"/>
    <col min="9" max="9" width="14.28515625" customWidth="1"/>
    <col min="10" max="10" width="9.7109375" bestFit="1" customWidth="1"/>
  </cols>
  <sheetData>
    <row r="1" spans="1:10" x14ac:dyDescent="0.25">
      <c r="A1" s="231" t="s">
        <v>40</v>
      </c>
      <c r="B1" s="231"/>
      <c r="C1" s="231"/>
      <c r="D1" s="231"/>
      <c r="E1" s="231"/>
      <c r="F1" s="231"/>
    </row>
    <row r="2" spans="1:10" x14ac:dyDescent="0.25">
      <c r="A2" s="231" t="s">
        <v>38</v>
      </c>
      <c r="B2" s="231"/>
      <c r="C2" s="231"/>
      <c r="D2" s="231"/>
      <c r="E2" s="231"/>
      <c r="F2" s="231"/>
    </row>
    <row r="3" spans="1:10" x14ac:dyDescent="0.25">
      <c r="A3" s="231" t="s">
        <v>47</v>
      </c>
      <c r="B3" s="231"/>
      <c r="C3" s="231"/>
      <c r="D3" s="231"/>
      <c r="E3" s="231"/>
      <c r="F3" s="231"/>
    </row>
    <row r="4" spans="1:10" ht="15.75" thickBot="1" x14ac:dyDescent="0.3">
      <c r="A4" s="239">
        <v>2022</v>
      </c>
      <c r="B4" s="239"/>
      <c r="C4" s="239"/>
      <c r="D4" s="239"/>
      <c r="E4" s="239"/>
      <c r="F4" s="239"/>
    </row>
    <row r="5" spans="1:10" ht="15.75" thickBot="1" x14ac:dyDescent="0.3">
      <c r="A5" s="7" t="s">
        <v>29</v>
      </c>
      <c r="B5" s="7" t="s">
        <v>33</v>
      </c>
      <c r="C5" s="7" t="s">
        <v>34</v>
      </c>
      <c r="D5" s="7" t="s">
        <v>35</v>
      </c>
      <c r="E5" s="7" t="s">
        <v>41</v>
      </c>
      <c r="F5" s="7" t="s">
        <v>135</v>
      </c>
      <c r="G5" s="156" t="s">
        <v>37</v>
      </c>
      <c r="J5" s="45"/>
    </row>
    <row r="6" spans="1:10" x14ac:dyDescent="0.25">
      <c r="A6" s="110"/>
      <c r="B6" s="8"/>
      <c r="C6" s="6"/>
      <c r="D6" s="6"/>
      <c r="E6" s="6"/>
      <c r="F6" s="6"/>
      <c r="J6" s="45"/>
    </row>
    <row r="7" spans="1:10" x14ac:dyDescent="0.25">
      <c r="A7" s="110">
        <v>25</v>
      </c>
      <c r="B7" s="8">
        <v>46047</v>
      </c>
      <c r="C7" s="6"/>
      <c r="D7" s="6"/>
      <c r="E7" s="6"/>
      <c r="F7" s="6"/>
      <c r="J7" s="45"/>
    </row>
    <row r="8" spans="1:10" x14ac:dyDescent="0.25">
      <c r="A8" s="110">
        <v>26</v>
      </c>
      <c r="B8" s="8">
        <v>46048</v>
      </c>
      <c r="C8" s="6"/>
      <c r="D8" s="6"/>
      <c r="E8" s="6"/>
      <c r="F8" s="6"/>
    </row>
    <row r="9" spans="1:10" x14ac:dyDescent="0.25">
      <c r="A9" s="110">
        <v>27</v>
      </c>
      <c r="B9" s="8">
        <v>46049</v>
      </c>
      <c r="C9" s="6"/>
      <c r="D9" s="6"/>
      <c r="E9" s="6"/>
      <c r="F9" s="6"/>
    </row>
    <row r="10" spans="1:10" x14ac:dyDescent="0.25">
      <c r="A10" s="110">
        <v>28</v>
      </c>
      <c r="B10" s="8">
        <v>46050</v>
      </c>
      <c r="C10" s="6"/>
      <c r="D10" s="6"/>
      <c r="E10" s="6"/>
      <c r="F10" s="6"/>
    </row>
    <row r="11" spans="1:10" x14ac:dyDescent="0.25">
      <c r="A11" s="110">
        <v>29</v>
      </c>
      <c r="B11" s="8">
        <v>46051</v>
      </c>
      <c r="C11" s="6"/>
      <c r="D11" s="6"/>
      <c r="E11" s="6"/>
      <c r="F11" s="6"/>
    </row>
    <row r="12" spans="1:10" x14ac:dyDescent="0.25">
      <c r="A12" s="110">
        <v>30</v>
      </c>
      <c r="B12" s="8">
        <v>46052</v>
      </c>
      <c r="C12" s="6"/>
      <c r="D12" s="6"/>
      <c r="E12" s="6"/>
      <c r="F12" s="6"/>
    </row>
    <row r="13" spans="1:10" x14ac:dyDescent="0.25">
      <c r="A13" s="110">
        <v>31</v>
      </c>
      <c r="B13" s="8">
        <v>46053</v>
      </c>
      <c r="C13" s="6"/>
      <c r="D13" s="6"/>
      <c r="E13" s="6"/>
      <c r="F13" s="6"/>
    </row>
    <row r="14" spans="1:10" x14ac:dyDescent="0.25">
      <c r="A14" s="110">
        <v>32</v>
      </c>
      <c r="B14" s="8">
        <v>46054</v>
      </c>
      <c r="C14" s="6"/>
      <c r="D14" s="6"/>
      <c r="E14" s="6"/>
      <c r="F14" s="12"/>
    </row>
    <row r="15" spans="1:10" x14ac:dyDescent="0.25">
      <c r="A15" s="110">
        <v>33</v>
      </c>
      <c r="B15" s="8">
        <v>46055</v>
      </c>
      <c r="C15" s="6"/>
      <c r="D15" s="6"/>
      <c r="E15" s="6"/>
      <c r="F15" s="12"/>
    </row>
    <row r="16" spans="1:10" x14ac:dyDescent="0.25">
      <c r="A16" s="110">
        <v>34</v>
      </c>
      <c r="B16" s="8">
        <v>46056</v>
      </c>
      <c r="C16" s="6"/>
      <c r="D16" s="15"/>
      <c r="E16" s="15"/>
      <c r="F16" s="12"/>
    </row>
    <row r="17" spans="1:6" x14ac:dyDescent="0.25">
      <c r="A17" s="110">
        <v>35</v>
      </c>
      <c r="B17" s="8">
        <v>46057</v>
      </c>
      <c r="C17" s="6"/>
      <c r="D17" s="15"/>
      <c r="E17" s="15"/>
      <c r="F17" s="12"/>
    </row>
    <row r="18" spans="1:6" x14ac:dyDescent="0.25">
      <c r="A18" s="110">
        <v>36</v>
      </c>
      <c r="B18" s="8">
        <v>46058</v>
      </c>
      <c r="C18" s="6"/>
      <c r="D18" s="15"/>
      <c r="E18" s="15"/>
      <c r="F18" s="12"/>
    </row>
    <row r="19" spans="1:6" x14ac:dyDescent="0.25">
      <c r="A19" s="110">
        <v>37</v>
      </c>
      <c r="B19" s="8">
        <v>46059</v>
      </c>
      <c r="C19" s="6"/>
      <c r="D19" s="15"/>
      <c r="E19" s="15"/>
      <c r="F19" s="12"/>
    </row>
    <row r="20" spans="1:6" x14ac:dyDescent="0.25">
      <c r="A20" s="110">
        <v>38</v>
      </c>
      <c r="B20" s="8">
        <v>46060</v>
      </c>
      <c r="C20" s="6"/>
      <c r="D20" s="15"/>
      <c r="E20" s="15"/>
      <c r="F20" s="12"/>
    </row>
    <row r="21" spans="1:6" x14ac:dyDescent="0.25">
      <c r="A21" s="110">
        <v>39</v>
      </c>
      <c r="B21" s="8">
        <v>46061</v>
      </c>
      <c r="C21" s="6"/>
      <c r="D21" s="15"/>
      <c r="E21" s="15"/>
      <c r="F21" s="12"/>
    </row>
    <row r="22" spans="1:6" x14ac:dyDescent="0.25">
      <c r="A22" s="110">
        <v>40</v>
      </c>
      <c r="B22" s="8">
        <v>46062</v>
      </c>
      <c r="C22" s="6"/>
      <c r="D22" s="15"/>
      <c r="E22" s="6"/>
      <c r="F22" s="12"/>
    </row>
    <row r="23" spans="1:6" x14ac:dyDescent="0.25">
      <c r="A23" s="110">
        <v>41</v>
      </c>
      <c r="B23" s="8">
        <v>46063</v>
      </c>
      <c r="C23" s="6"/>
      <c r="D23" s="10"/>
      <c r="E23" s="10"/>
      <c r="F23" s="12"/>
    </row>
    <row r="24" spans="1:6" x14ac:dyDescent="0.25">
      <c r="A24" s="110">
        <v>42</v>
      </c>
      <c r="B24" s="8">
        <v>46064</v>
      </c>
      <c r="C24" s="6"/>
      <c r="D24" s="6"/>
      <c r="E24" s="10"/>
      <c r="F24" s="12"/>
    </row>
    <row r="25" spans="1:6" x14ac:dyDescent="0.25">
      <c r="A25" s="110">
        <v>43</v>
      </c>
      <c r="B25" s="8">
        <v>46065</v>
      </c>
      <c r="C25" s="6"/>
      <c r="D25" s="6"/>
      <c r="E25" s="10"/>
      <c r="F25" s="12"/>
    </row>
    <row r="26" spans="1:6" x14ac:dyDescent="0.25">
      <c r="A26" s="110">
        <v>44</v>
      </c>
      <c r="B26" s="8">
        <v>46066</v>
      </c>
      <c r="C26" s="6"/>
      <c r="D26" s="6"/>
      <c r="E26" s="10"/>
      <c r="F26" s="12"/>
    </row>
    <row r="27" spans="1:6" x14ac:dyDescent="0.25">
      <c r="A27" s="110">
        <v>45</v>
      </c>
      <c r="B27" s="8">
        <v>46067</v>
      </c>
      <c r="C27" s="6"/>
      <c r="D27" s="6"/>
      <c r="E27" s="10"/>
      <c r="F27" s="12"/>
    </row>
    <row r="28" spans="1:6" x14ac:dyDescent="0.25">
      <c r="A28" s="110">
        <v>46</v>
      </c>
      <c r="B28" s="8">
        <v>46068</v>
      </c>
      <c r="C28" s="6"/>
      <c r="D28" s="6"/>
      <c r="E28" s="10"/>
      <c r="F28" s="12"/>
    </row>
    <row r="29" spans="1:6" x14ac:dyDescent="0.25">
      <c r="A29" s="110">
        <v>47</v>
      </c>
      <c r="B29" s="8">
        <v>46069</v>
      </c>
      <c r="C29" s="6"/>
      <c r="D29" s="6"/>
      <c r="E29" s="10"/>
      <c r="F29" s="12"/>
    </row>
    <row r="30" spans="1:6" x14ac:dyDescent="0.25">
      <c r="A30" s="110">
        <v>48</v>
      </c>
      <c r="B30" s="8">
        <v>46070</v>
      </c>
      <c r="C30" s="6"/>
      <c r="D30" s="6"/>
      <c r="E30" s="10"/>
      <c r="F30" s="12"/>
    </row>
    <row r="31" spans="1:6" x14ac:dyDescent="0.25">
      <c r="A31" s="110">
        <v>49</v>
      </c>
      <c r="B31" s="8">
        <v>46071</v>
      </c>
      <c r="C31" s="6"/>
      <c r="D31" s="6"/>
      <c r="E31" s="10"/>
      <c r="F31" s="12"/>
    </row>
    <row r="32" spans="1:6" x14ac:dyDescent="0.25">
      <c r="A32" s="110">
        <v>50</v>
      </c>
      <c r="B32" s="8">
        <v>46072</v>
      </c>
      <c r="C32" s="6"/>
      <c r="D32" s="6"/>
      <c r="E32" s="10"/>
      <c r="F32" s="12"/>
    </row>
    <row r="33" spans="1:9" x14ac:dyDescent="0.25">
      <c r="A33" s="110">
        <v>51</v>
      </c>
      <c r="B33" s="8">
        <v>46073</v>
      </c>
      <c r="C33" s="6"/>
      <c r="D33" s="6"/>
      <c r="E33" s="10"/>
      <c r="F33" s="12"/>
    </row>
    <row r="34" spans="1:9" x14ac:dyDescent="0.25">
      <c r="A34" s="110">
        <v>52</v>
      </c>
      <c r="B34" s="8">
        <v>46074</v>
      </c>
      <c r="C34" s="6"/>
      <c r="D34" s="6"/>
      <c r="E34" s="10"/>
      <c r="F34" s="12"/>
    </row>
    <row r="35" spans="1:9" x14ac:dyDescent="0.25">
      <c r="A35" s="110">
        <v>53</v>
      </c>
      <c r="B35" s="8">
        <v>46075</v>
      </c>
      <c r="C35" s="6"/>
      <c r="D35" s="6"/>
      <c r="E35" s="10"/>
      <c r="F35" s="12"/>
    </row>
    <row r="36" spans="1:9" x14ac:dyDescent="0.25">
      <c r="A36" s="110">
        <v>54</v>
      </c>
      <c r="B36" s="8">
        <v>46076</v>
      </c>
      <c r="C36" s="6"/>
      <c r="D36" s="6"/>
      <c r="E36" s="10"/>
      <c r="F36" s="12"/>
    </row>
    <row r="37" spans="1:9" x14ac:dyDescent="0.25">
      <c r="A37" s="110">
        <v>55</v>
      </c>
      <c r="B37" s="8">
        <v>46077</v>
      </c>
      <c r="C37" s="6"/>
      <c r="D37" s="6"/>
      <c r="E37" s="10"/>
      <c r="F37" s="12"/>
      <c r="G37" s="123"/>
      <c r="H37" s="118"/>
      <c r="I37" s="118"/>
    </row>
    <row r="38" spans="1:9" x14ac:dyDescent="0.25">
      <c r="A38" s="110">
        <v>56</v>
      </c>
      <c r="B38" s="8">
        <v>46078</v>
      </c>
      <c r="C38" s="6"/>
      <c r="D38" s="6"/>
      <c r="E38" s="10"/>
      <c r="F38" s="12"/>
    </row>
    <row r="39" spans="1:9" x14ac:dyDescent="0.25">
      <c r="A39" s="110">
        <v>57</v>
      </c>
      <c r="B39" s="8">
        <v>46079</v>
      </c>
      <c r="C39" s="6"/>
      <c r="D39" s="6"/>
      <c r="E39" s="10"/>
      <c r="F39" s="152">
        <v>0</v>
      </c>
    </row>
    <row r="40" spans="1:9" x14ac:dyDescent="0.25">
      <c r="A40" s="110">
        <v>58</v>
      </c>
      <c r="B40" s="8">
        <v>46080</v>
      </c>
      <c r="C40" s="6"/>
      <c r="D40" s="6"/>
      <c r="E40" s="10"/>
      <c r="F40" s="152">
        <v>0</v>
      </c>
    </row>
    <row r="41" spans="1:9" x14ac:dyDescent="0.25">
      <c r="A41" s="110">
        <v>59</v>
      </c>
      <c r="B41" s="8">
        <v>46081</v>
      </c>
      <c r="C41" s="6"/>
      <c r="D41" s="6"/>
      <c r="E41" s="10"/>
      <c r="F41" s="152">
        <v>0</v>
      </c>
    </row>
    <row r="42" spans="1:9" x14ac:dyDescent="0.25">
      <c r="A42" s="110">
        <v>60</v>
      </c>
      <c r="B42" s="8">
        <v>46082</v>
      </c>
      <c r="C42" s="6"/>
      <c r="D42" s="6"/>
      <c r="E42" s="10"/>
      <c r="F42" s="152">
        <v>0</v>
      </c>
    </row>
    <row r="43" spans="1:9" x14ac:dyDescent="0.25">
      <c r="A43" s="110">
        <v>61</v>
      </c>
      <c r="B43" s="8">
        <v>46083</v>
      </c>
      <c r="C43" s="6"/>
      <c r="D43" s="6"/>
      <c r="E43" s="10"/>
      <c r="F43" s="152">
        <v>0</v>
      </c>
    </row>
    <row r="44" spans="1:9" x14ac:dyDescent="0.25">
      <c r="A44" s="110">
        <v>62</v>
      </c>
      <c r="B44" s="8">
        <v>46084</v>
      </c>
      <c r="C44" s="6"/>
      <c r="D44" s="6"/>
      <c r="E44" s="10"/>
      <c r="F44" s="152">
        <v>0</v>
      </c>
    </row>
    <row r="45" spans="1:9" x14ac:dyDescent="0.25">
      <c r="A45" s="110">
        <v>63</v>
      </c>
      <c r="B45" s="8">
        <v>46085</v>
      </c>
      <c r="C45" s="6"/>
      <c r="D45" s="6"/>
      <c r="E45" s="10"/>
      <c r="F45" s="152">
        <v>0</v>
      </c>
    </row>
    <row r="46" spans="1:9" x14ac:dyDescent="0.25">
      <c r="A46" s="110">
        <v>64</v>
      </c>
      <c r="B46" s="8">
        <v>46086</v>
      </c>
      <c r="C46" s="6"/>
      <c r="D46" s="6"/>
      <c r="E46" s="10"/>
      <c r="F46" s="152">
        <v>0</v>
      </c>
    </row>
    <row r="47" spans="1:9" x14ac:dyDescent="0.25">
      <c r="A47" s="110">
        <v>65</v>
      </c>
      <c r="B47" s="8">
        <v>46087</v>
      </c>
      <c r="C47" s="6"/>
      <c r="D47" s="6"/>
      <c r="E47" s="10"/>
      <c r="F47" s="152">
        <v>0</v>
      </c>
    </row>
    <row r="48" spans="1:9" x14ac:dyDescent="0.25">
      <c r="A48" s="110">
        <v>66</v>
      </c>
      <c r="B48" s="8">
        <v>46088</v>
      </c>
      <c r="C48" s="6"/>
      <c r="D48" s="6"/>
      <c r="E48" s="10"/>
      <c r="F48" s="152">
        <v>8.0808080808080808E-3</v>
      </c>
    </row>
    <row r="49" spans="1:6" x14ac:dyDescent="0.25">
      <c r="A49" s="110">
        <v>67</v>
      </c>
      <c r="B49" s="8">
        <v>46089</v>
      </c>
      <c r="C49" s="6"/>
      <c r="D49" s="6"/>
      <c r="E49" s="10"/>
      <c r="F49" s="152">
        <v>1.6147474747474747E-2</v>
      </c>
    </row>
    <row r="50" spans="1:6" x14ac:dyDescent="0.25">
      <c r="A50" s="110">
        <v>68</v>
      </c>
      <c r="B50" s="8">
        <v>46090</v>
      </c>
      <c r="C50" s="6"/>
      <c r="D50" s="6"/>
      <c r="E50" s="10"/>
      <c r="F50" s="152">
        <v>2.4214141414141414E-2</v>
      </c>
    </row>
    <row r="51" spans="1:6" x14ac:dyDescent="0.25">
      <c r="A51" s="110">
        <v>69</v>
      </c>
      <c r="B51" s="8">
        <v>46091</v>
      </c>
      <c r="C51" s="6"/>
      <c r="D51" s="6"/>
      <c r="E51" s="10"/>
      <c r="F51" s="152">
        <v>3.2280808080808084E-2</v>
      </c>
    </row>
    <row r="52" spans="1:6" x14ac:dyDescent="0.25">
      <c r="A52" s="110">
        <v>70</v>
      </c>
      <c r="B52" s="8">
        <v>46092</v>
      </c>
      <c r="C52" s="6"/>
      <c r="D52" s="6"/>
      <c r="E52" s="10"/>
      <c r="F52" s="152">
        <v>4.034747474747475E-2</v>
      </c>
    </row>
    <row r="53" spans="1:6" x14ac:dyDescent="0.25">
      <c r="A53" s="110">
        <v>71</v>
      </c>
      <c r="B53" s="8">
        <v>46093</v>
      </c>
      <c r="C53" s="6"/>
      <c r="D53" s="6"/>
      <c r="E53" s="10"/>
      <c r="F53" s="152">
        <v>4.8414141414141416E-2</v>
      </c>
    </row>
    <row r="54" spans="1:6" x14ac:dyDescent="0.25">
      <c r="A54" s="110">
        <v>72</v>
      </c>
      <c r="B54" s="8">
        <v>46094</v>
      </c>
      <c r="C54" s="6"/>
      <c r="D54" s="6"/>
      <c r="E54" s="10"/>
      <c r="F54" s="152">
        <v>5.6480808080808083E-2</v>
      </c>
    </row>
    <row r="55" spans="1:6" x14ac:dyDescent="0.25">
      <c r="A55" s="110">
        <v>73</v>
      </c>
      <c r="B55" s="8">
        <v>46095</v>
      </c>
      <c r="C55" s="6">
        <v>0</v>
      </c>
      <c r="D55" s="6"/>
      <c r="E55" s="10">
        <v>0</v>
      </c>
      <c r="F55" s="152">
        <v>6.4547474747474742E-2</v>
      </c>
    </row>
    <row r="56" spans="1:6" x14ac:dyDescent="0.25">
      <c r="A56" s="110">
        <v>74</v>
      </c>
      <c r="B56" s="8">
        <v>46096</v>
      </c>
      <c r="C56" s="6"/>
      <c r="D56" s="112">
        <f>(C92-C55)/(A92-A55)</f>
        <v>0.16216216216216217</v>
      </c>
      <c r="E56" s="10">
        <f>D56+E55</f>
        <v>0.16216216216216217</v>
      </c>
      <c r="F56" s="152">
        <v>7.2614141414141409E-2</v>
      </c>
    </row>
    <row r="57" spans="1:6" x14ac:dyDescent="0.25">
      <c r="A57" s="110">
        <v>75</v>
      </c>
      <c r="B57" s="8">
        <v>46097</v>
      </c>
      <c r="C57" s="6"/>
      <c r="D57" s="6">
        <v>0.16216216216216217</v>
      </c>
      <c r="E57" s="10">
        <f t="shared" ref="E57:E91" si="0">D57+E56</f>
        <v>0.32432432432432434</v>
      </c>
      <c r="F57" s="152">
        <v>8.0680808080808075E-2</v>
      </c>
    </row>
    <row r="58" spans="1:6" x14ac:dyDescent="0.25">
      <c r="A58" s="110">
        <v>76</v>
      </c>
      <c r="B58" s="8">
        <v>46098</v>
      </c>
      <c r="C58" s="6"/>
      <c r="D58" s="6">
        <v>0.16216216216216217</v>
      </c>
      <c r="E58" s="10">
        <f t="shared" si="0"/>
        <v>0.48648648648648651</v>
      </c>
      <c r="F58" s="152">
        <v>8.8747474747474742E-2</v>
      </c>
    </row>
    <row r="59" spans="1:6" x14ac:dyDescent="0.25">
      <c r="A59" s="110">
        <v>77</v>
      </c>
      <c r="B59" s="8">
        <v>46099</v>
      </c>
      <c r="C59" s="6"/>
      <c r="D59" s="6">
        <v>0.16216216216216217</v>
      </c>
      <c r="E59" s="10">
        <f t="shared" si="0"/>
        <v>0.64864864864864868</v>
      </c>
      <c r="F59" s="152">
        <v>9.6814141414141408E-2</v>
      </c>
    </row>
    <row r="60" spans="1:6" x14ac:dyDescent="0.25">
      <c r="A60" s="110">
        <v>78</v>
      </c>
      <c r="B60" s="8">
        <v>46100</v>
      </c>
      <c r="C60" s="6"/>
      <c r="D60" s="6">
        <v>0.16216216216216217</v>
      </c>
      <c r="E60" s="10">
        <f t="shared" si="0"/>
        <v>0.81081081081081086</v>
      </c>
      <c r="F60" s="152">
        <v>0.10488080808080807</v>
      </c>
    </row>
    <row r="61" spans="1:6" x14ac:dyDescent="0.25">
      <c r="A61" s="110">
        <v>79</v>
      </c>
      <c r="B61" s="8">
        <v>46101</v>
      </c>
      <c r="C61" s="6"/>
      <c r="D61" s="6">
        <v>0.16216216216216217</v>
      </c>
      <c r="E61" s="10">
        <f t="shared" si="0"/>
        <v>0.97297297297297303</v>
      </c>
      <c r="F61" s="152">
        <v>0.11294747474747474</v>
      </c>
    </row>
    <row r="62" spans="1:6" x14ac:dyDescent="0.25">
      <c r="A62" s="110">
        <v>80</v>
      </c>
      <c r="B62" s="8">
        <v>46102</v>
      </c>
      <c r="C62" s="6"/>
      <c r="D62" s="6">
        <v>0.16216216216216217</v>
      </c>
      <c r="E62" s="10">
        <f t="shared" si="0"/>
        <v>1.1351351351351351</v>
      </c>
      <c r="F62" s="152">
        <v>0.12101414141414141</v>
      </c>
    </row>
    <row r="63" spans="1:6" x14ac:dyDescent="0.25">
      <c r="A63" s="110">
        <v>81</v>
      </c>
      <c r="B63" s="8">
        <v>46103</v>
      </c>
      <c r="C63" s="6"/>
      <c r="D63" s="6">
        <v>0.16216216216216217</v>
      </c>
      <c r="E63" s="10">
        <f t="shared" si="0"/>
        <v>1.2972972972972974</v>
      </c>
      <c r="F63" s="152">
        <v>0.12908080808080807</v>
      </c>
    </row>
    <row r="64" spans="1:6" x14ac:dyDescent="0.25">
      <c r="A64" s="110">
        <v>82</v>
      </c>
      <c r="B64" s="8">
        <v>46104</v>
      </c>
      <c r="C64" s="6"/>
      <c r="D64" s="6">
        <v>0.16216216216216217</v>
      </c>
      <c r="E64" s="10">
        <f t="shared" si="0"/>
        <v>1.4594594594594597</v>
      </c>
      <c r="F64" s="152">
        <v>0.13714747474747474</v>
      </c>
    </row>
    <row r="65" spans="1:6" x14ac:dyDescent="0.25">
      <c r="A65" s="110">
        <v>83</v>
      </c>
      <c r="B65" s="8">
        <v>46105</v>
      </c>
      <c r="C65" s="6"/>
      <c r="D65" s="6">
        <v>0.16216216216216217</v>
      </c>
      <c r="E65" s="10">
        <f t="shared" si="0"/>
        <v>1.6216216216216219</v>
      </c>
      <c r="F65" s="152">
        <v>0.14521414141414141</v>
      </c>
    </row>
    <row r="66" spans="1:6" x14ac:dyDescent="0.25">
      <c r="A66" s="110">
        <v>84</v>
      </c>
      <c r="B66" s="8">
        <v>46106</v>
      </c>
      <c r="C66" s="6"/>
      <c r="D66" s="6">
        <v>0.16216216216216217</v>
      </c>
      <c r="E66" s="10">
        <f t="shared" si="0"/>
        <v>1.7837837837837842</v>
      </c>
      <c r="F66" s="152">
        <v>0.15328080808080807</v>
      </c>
    </row>
    <row r="67" spans="1:6" x14ac:dyDescent="0.25">
      <c r="A67" s="110">
        <v>85</v>
      </c>
      <c r="B67" s="8">
        <v>46107</v>
      </c>
      <c r="C67" s="6"/>
      <c r="D67" s="6">
        <v>0.16216216216216217</v>
      </c>
      <c r="E67" s="10">
        <f t="shared" si="0"/>
        <v>1.9459459459459465</v>
      </c>
      <c r="F67" s="152">
        <v>0.16134747474747474</v>
      </c>
    </row>
    <row r="68" spans="1:6" x14ac:dyDescent="0.25">
      <c r="A68" s="110">
        <v>86</v>
      </c>
      <c r="B68" s="8">
        <v>46108</v>
      </c>
      <c r="C68" s="6"/>
      <c r="D68" s="6">
        <v>0.16216216216216217</v>
      </c>
      <c r="E68" s="10">
        <f t="shared" si="0"/>
        <v>2.1081081081081088</v>
      </c>
      <c r="F68" s="152">
        <v>0.16941414141414141</v>
      </c>
    </row>
    <row r="69" spans="1:6" x14ac:dyDescent="0.25">
      <c r="A69" s="110">
        <v>87</v>
      </c>
      <c r="B69" s="8">
        <v>46109</v>
      </c>
      <c r="C69" s="6"/>
      <c r="D69" s="6">
        <v>0.16216216216216217</v>
      </c>
      <c r="E69" s="10">
        <f t="shared" si="0"/>
        <v>2.2702702702702711</v>
      </c>
      <c r="F69" s="152">
        <v>0.17748080808080807</v>
      </c>
    </row>
    <row r="70" spans="1:6" x14ac:dyDescent="0.25">
      <c r="A70" s="110">
        <v>88</v>
      </c>
      <c r="B70" s="8">
        <v>46110</v>
      </c>
      <c r="C70" s="6"/>
      <c r="D70" s="6">
        <v>0.16216216216216217</v>
      </c>
      <c r="E70" s="10">
        <f t="shared" si="0"/>
        <v>2.4324324324324333</v>
      </c>
      <c r="F70" s="152">
        <v>0.18554747474747474</v>
      </c>
    </row>
    <row r="71" spans="1:6" x14ac:dyDescent="0.25">
      <c r="A71" s="110">
        <v>89</v>
      </c>
      <c r="B71" s="8">
        <v>46111</v>
      </c>
      <c r="C71" s="6"/>
      <c r="D71" s="112">
        <v>0.16216216216216217</v>
      </c>
      <c r="E71" s="10">
        <f t="shared" si="0"/>
        <v>2.5945945945945956</v>
      </c>
      <c r="F71" s="152">
        <v>0.19361414141414141</v>
      </c>
    </row>
    <row r="72" spans="1:6" x14ac:dyDescent="0.25">
      <c r="A72" s="110">
        <v>90</v>
      </c>
      <c r="B72" s="8">
        <v>46112</v>
      </c>
      <c r="C72" s="6"/>
      <c r="D72" s="6">
        <v>0.16216216216216217</v>
      </c>
      <c r="E72" s="10">
        <f t="shared" si="0"/>
        <v>2.7567567567567579</v>
      </c>
      <c r="F72" s="152">
        <v>0.20168080808080807</v>
      </c>
    </row>
    <row r="73" spans="1:6" x14ac:dyDescent="0.25">
      <c r="A73" s="110">
        <v>91</v>
      </c>
      <c r="B73" s="8">
        <v>46113</v>
      </c>
      <c r="C73" s="6"/>
      <c r="D73" s="6">
        <v>0.16216216216216217</v>
      </c>
      <c r="E73" s="10">
        <f t="shared" si="0"/>
        <v>2.9189189189189202</v>
      </c>
      <c r="F73" s="152">
        <v>0.20974747474747474</v>
      </c>
    </row>
    <row r="74" spans="1:6" x14ac:dyDescent="0.25">
      <c r="A74" s="110">
        <v>92</v>
      </c>
      <c r="B74" s="8">
        <v>46114</v>
      </c>
      <c r="C74" s="6"/>
      <c r="D74" s="6">
        <v>0.16216216216216217</v>
      </c>
      <c r="E74" s="10">
        <f t="shared" si="0"/>
        <v>3.0810810810810825</v>
      </c>
      <c r="F74" s="152">
        <v>0.2178141414141414</v>
      </c>
    </row>
    <row r="75" spans="1:6" x14ac:dyDescent="0.25">
      <c r="A75" s="110">
        <v>93</v>
      </c>
      <c r="B75" s="8">
        <v>46115</v>
      </c>
      <c r="C75" s="6"/>
      <c r="D75" s="6">
        <v>0.16216216216216217</v>
      </c>
      <c r="E75" s="10">
        <f t="shared" si="0"/>
        <v>3.2432432432432448</v>
      </c>
      <c r="F75" s="152">
        <v>0.22588080808080807</v>
      </c>
    </row>
    <row r="76" spans="1:6" x14ac:dyDescent="0.25">
      <c r="A76" s="110">
        <v>94</v>
      </c>
      <c r="B76" s="8">
        <v>46116</v>
      </c>
      <c r="C76" s="6"/>
      <c r="D76" s="6">
        <v>0.16216216216216217</v>
      </c>
      <c r="E76" s="10">
        <f t="shared" si="0"/>
        <v>3.405405405405407</v>
      </c>
      <c r="F76" s="152">
        <v>0.23394747474747474</v>
      </c>
    </row>
    <row r="77" spans="1:6" x14ac:dyDescent="0.25">
      <c r="A77" s="110">
        <v>95</v>
      </c>
      <c r="B77" s="8">
        <v>46117</v>
      </c>
      <c r="C77" s="6"/>
      <c r="D77" s="6">
        <v>0.16216216216216217</v>
      </c>
      <c r="E77" s="10">
        <f t="shared" si="0"/>
        <v>3.5675675675675693</v>
      </c>
      <c r="F77" s="152">
        <v>0.2420141414141414</v>
      </c>
    </row>
    <row r="78" spans="1:6" x14ac:dyDescent="0.25">
      <c r="A78" s="110">
        <v>96</v>
      </c>
      <c r="B78" s="8">
        <v>46118</v>
      </c>
      <c r="C78" s="6"/>
      <c r="D78" s="6">
        <v>0.16216216216216217</v>
      </c>
      <c r="E78" s="10">
        <f t="shared" si="0"/>
        <v>3.7297297297297316</v>
      </c>
      <c r="F78" s="152">
        <v>0.25008080808080807</v>
      </c>
    </row>
    <row r="79" spans="1:6" x14ac:dyDescent="0.25">
      <c r="A79" s="110">
        <v>97</v>
      </c>
      <c r="B79" s="8">
        <v>46119</v>
      </c>
      <c r="C79" s="6"/>
      <c r="D79" s="6">
        <v>0.16216216216216217</v>
      </c>
      <c r="E79" s="10">
        <f t="shared" si="0"/>
        <v>3.8918918918918939</v>
      </c>
      <c r="F79" s="152">
        <v>0.25814747474747474</v>
      </c>
    </row>
    <row r="80" spans="1:6" x14ac:dyDescent="0.25">
      <c r="A80" s="110">
        <v>98</v>
      </c>
      <c r="B80" s="8">
        <v>46120</v>
      </c>
      <c r="C80" s="6"/>
      <c r="D80" s="6">
        <v>0.16216216216216217</v>
      </c>
      <c r="E80" s="10">
        <f t="shared" si="0"/>
        <v>4.0540540540540562</v>
      </c>
      <c r="F80" s="152">
        <v>0.26666666666666666</v>
      </c>
    </row>
    <row r="81" spans="1:8" x14ac:dyDescent="0.25">
      <c r="A81" s="110">
        <v>99</v>
      </c>
      <c r="B81" s="8">
        <v>46121</v>
      </c>
      <c r="C81" s="6"/>
      <c r="D81" s="6">
        <v>0.16216216216216217</v>
      </c>
      <c r="E81" s="10">
        <f t="shared" si="0"/>
        <v>4.2162162162162184</v>
      </c>
      <c r="F81" s="152">
        <v>0.29777777777777781</v>
      </c>
    </row>
    <row r="82" spans="1:8" x14ac:dyDescent="0.25">
      <c r="A82" s="110">
        <v>100</v>
      </c>
      <c r="B82" s="8">
        <v>46122</v>
      </c>
      <c r="C82" s="6"/>
      <c r="D82" s="6">
        <v>0.16216216216216217</v>
      </c>
      <c r="E82" s="10">
        <f t="shared" si="0"/>
        <v>4.3783783783783807</v>
      </c>
      <c r="F82" s="152">
        <v>0.3289111111111111</v>
      </c>
    </row>
    <row r="83" spans="1:8" x14ac:dyDescent="0.25">
      <c r="A83" s="110">
        <v>101</v>
      </c>
      <c r="B83" s="8">
        <v>46123</v>
      </c>
      <c r="C83" s="6"/>
      <c r="D83" s="6">
        <v>0.16216216216216217</v>
      </c>
      <c r="E83" s="10">
        <f t="shared" si="0"/>
        <v>4.540540540540543</v>
      </c>
      <c r="F83" s="152">
        <v>0.36004444444444439</v>
      </c>
    </row>
    <row r="84" spans="1:8" x14ac:dyDescent="0.25">
      <c r="A84" s="110">
        <v>102</v>
      </c>
      <c r="B84" s="8">
        <v>46124</v>
      </c>
      <c r="C84" s="6"/>
      <c r="D84" s="6">
        <v>0.16216216216216217</v>
      </c>
      <c r="E84" s="10">
        <f t="shared" si="0"/>
        <v>4.7027027027027053</v>
      </c>
      <c r="F84" s="152">
        <v>0.39117777777777774</v>
      </c>
    </row>
    <row r="85" spans="1:8" x14ac:dyDescent="0.25">
      <c r="A85" s="110">
        <v>103</v>
      </c>
      <c r="B85" s="8">
        <v>46125</v>
      </c>
      <c r="C85" s="6"/>
      <c r="D85" s="6">
        <v>0.16216216216216217</v>
      </c>
      <c r="E85" s="10">
        <f t="shared" si="0"/>
        <v>4.8648648648648676</v>
      </c>
      <c r="F85" s="152">
        <v>0.42231111111111103</v>
      </c>
      <c r="H85" s="2"/>
    </row>
    <row r="86" spans="1:8" x14ac:dyDescent="0.25">
      <c r="A86" s="110">
        <v>104</v>
      </c>
      <c r="B86" s="8">
        <v>46126</v>
      </c>
      <c r="C86" s="6"/>
      <c r="D86" s="6">
        <v>0.16216216216216217</v>
      </c>
      <c r="E86" s="10">
        <f t="shared" si="0"/>
        <v>5.0270270270270299</v>
      </c>
      <c r="F86" s="152">
        <v>0.45344444444444432</v>
      </c>
    </row>
    <row r="87" spans="1:8" x14ac:dyDescent="0.25">
      <c r="A87" s="110">
        <v>105</v>
      </c>
      <c r="B87" s="8">
        <v>46127</v>
      </c>
      <c r="C87" s="6"/>
      <c r="D87" s="6">
        <v>0.16216216216216217</v>
      </c>
      <c r="E87" s="10">
        <f t="shared" si="0"/>
        <v>5.1891891891891921</v>
      </c>
      <c r="F87" s="152">
        <v>0.48457777777777766</v>
      </c>
    </row>
    <row r="88" spans="1:8" x14ac:dyDescent="0.25">
      <c r="A88" s="110">
        <v>106</v>
      </c>
      <c r="B88" s="8">
        <v>46128</v>
      </c>
      <c r="C88" s="6"/>
      <c r="D88" s="6">
        <v>0.16216216216216217</v>
      </c>
      <c r="E88" s="10">
        <f t="shared" si="0"/>
        <v>5.3513513513513544</v>
      </c>
      <c r="F88" s="152">
        <v>0.5157111111111109</v>
      </c>
    </row>
    <row r="89" spans="1:8" x14ac:dyDescent="0.25">
      <c r="A89" s="110">
        <v>107</v>
      </c>
      <c r="B89" s="8">
        <v>46129</v>
      </c>
      <c r="C89" s="6"/>
      <c r="D89" s="6">
        <v>0.16216216216216217</v>
      </c>
      <c r="E89" s="10">
        <f t="shared" si="0"/>
        <v>5.5135135135135167</v>
      </c>
      <c r="F89" s="152">
        <v>0.54684444444444424</v>
      </c>
    </row>
    <row r="90" spans="1:8" x14ac:dyDescent="0.25">
      <c r="A90" s="110">
        <v>108</v>
      </c>
      <c r="B90" s="8">
        <v>46130</v>
      </c>
      <c r="C90" s="6"/>
      <c r="D90" s="6">
        <v>0.16216216216216217</v>
      </c>
      <c r="E90" s="10">
        <f t="shared" si="0"/>
        <v>5.675675675675679</v>
      </c>
      <c r="F90" s="152">
        <v>0.57797777777777759</v>
      </c>
    </row>
    <row r="91" spans="1:8" x14ac:dyDescent="0.25">
      <c r="A91" s="110">
        <v>109</v>
      </c>
      <c r="B91" s="8">
        <v>46131</v>
      </c>
      <c r="C91" s="6"/>
      <c r="D91" s="6">
        <v>0.16216216216216217</v>
      </c>
      <c r="E91" s="10">
        <f t="shared" si="0"/>
        <v>5.8378378378378413</v>
      </c>
      <c r="F91" s="152">
        <v>0.60911111111111105</v>
      </c>
    </row>
    <row r="92" spans="1:8" x14ac:dyDescent="0.25">
      <c r="A92" s="110">
        <v>110</v>
      </c>
      <c r="B92" s="8">
        <v>46132</v>
      </c>
      <c r="C92" s="6">
        <v>6</v>
      </c>
      <c r="D92" s="6"/>
      <c r="E92" s="10">
        <v>6</v>
      </c>
      <c r="F92" s="152">
        <v>0.64024444444444439</v>
      </c>
      <c r="G92">
        <f>E92/F92</f>
        <v>9.3714206379507843</v>
      </c>
    </row>
    <row r="93" spans="1:8" x14ac:dyDescent="0.25">
      <c r="A93" s="110">
        <v>111</v>
      </c>
      <c r="B93" s="8">
        <v>46133</v>
      </c>
      <c r="C93" s="6"/>
      <c r="D93" s="6"/>
      <c r="E93" s="10"/>
      <c r="F93" s="152">
        <v>0.67137777777777774</v>
      </c>
      <c r="H93" s="162"/>
    </row>
    <row r="94" spans="1:8" x14ac:dyDescent="0.25">
      <c r="A94" s="110">
        <v>112</v>
      </c>
      <c r="B94" s="8">
        <v>46134</v>
      </c>
      <c r="C94" s="6"/>
      <c r="D94" s="6"/>
      <c r="E94" s="10"/>
      <c r="F94" s="152">
        <v>0.70251111111111109</v>
      </c>
      <c r="H94" s="162"/>
    </row>
    <row r="95" spans="1:8" x14ac:dyDescent="0.25">
      <c r="A95" s="110">
        <v>113</v>
      </c>
      <c r="B95" s="8">
        <v>46135</v>
      </c>
      <c r="C95" s="6"/>
      <c r="D95" s="6"/>
      <c r="E95" s="10"/>
      <c r="F95" s="152">
        <v>0.73333333333333328</v>
      </c>
      <c r="H95" s="162"/>
    </row>
    <row r="96" spans="1:8" x14ac:dyDescent="0.25">
      <c r="A96" s="110">
        <v>114</v>
      </c>
      <c r="B96" s="8">
        <v>46136</v>
      </c>
      <c r="C96" s="6"/>
      <c r="D96" s="6"/>
      <c r="E96" s="10"/>
      <c r="F96" s="152">
        <v>0.73768115942028989</v>
      </c>
      <c r="H96" s="162"/>
    </row>
    <row r="97" spans="1:8" x14ac:dyDescent="0.25">
      <c r="A97" s="110">
        <v>115</v>
      </c>
      <c r="B97" s="8">
        <v>46137</v>
      </c>
      <c r="C97" s="6"/>
      <c r="D97" s="6"/>
      <c r="E97" s="10"/>
      <c r="F97" s="152">
        <v>0.74201449275362319</v>
      </c>
      <c r="H97" s="162"/>
    </row>
    <row r="98" spans="1:8" x14ac:dyDescent="0.25">
      <c r="A98" s="110">
        <v>116</v>
      </c>
      <c r="B98" s="8">
        <v>46138</v>
      </c>
      <c r="C98" s="6"/>
      <c r="D98" s="6"/>
      <c r="E98" s="10"/>
      <c r="F98" s="152">
        <v>0.74634782608695649</v>
      </c>
      <c r="H98" s="162"/>
    </row>
    <row r="99" spans="1:8" x14ac:dyDescent="0.25">
      <c r="A99" s="110">
        <v>117</v>
      </c>
      <c r="B99" s="8">
        <v>46139</v>
      </c>
      <c r="C99" s="6"/>
      <c r="D99" s="6"/>
      <c r="E99" s="10"/>
      <c r="F99" s="152">
        <v>0.75068115942028979</v>
      </c>
      <c r="H99" s="162"/>
    </row>
    <row r="100" spans="1:8" x14ac:dyDescent="0.25">
      <c r="A100" s="110">
        <v>118</v>
      </c>
      <c r="B100" s="8">
        <v>46140</v>
      </c>
      <c r="C100" s="6"/>
      <c r="D100" s="6"/>
      <c r="E100" s="10"/>
      <c r="F100" s="152">
        <v>0.75501449275362309</v>
      </c>
      <c r="H100" s="162"/>
    </row>
    <row r="101" spans="1:8" x14ac:dyDescent="0.25">
      <c r="A101" s="110">
        <v>119</v>
      </c>
      <c r="B101" s="8">
        <v>46141</v>
      </c>
      <c r="C101" s="6"/>
      <c r="D101" s="6"/>
      <c r="E101" s="10"/>
      <c r="F101" s="152">
        <v>0.75934782608695639</v>
      </c>
      <c r="H101" s="162"/>
    </row>
    <row r="102" spans="1:8" x14ac:dyDescent="0.25">
      <c r="A102" s="110">
        <v>120</v>
      </c>
      <c r="B102" s="8">
        <v>46142</v>
      </c>
      <c r="C102" s="6"/>
      <c r="D102" s="6"/>
      <c r="E102" s="10"/>
      <c r="F102" s="152">
        <v>0.76368115942028969</v>
      </c>
      <c r="H102" s="162"/>
    </row>
    <row r="103" spans="1:8" x14ac:dyDescent="0.25">
      <c r="A103" s="110">
        <v>121</v>
      </c>
      <c r="B103" s="8">
        <v>46143</v>
      </c>
      <c r="C103" s="6"/>
      <c r="D103" s="6"/>
      <c r="E103" s="10"/>
      <c r="F103" s="152">
        <v>0.76801449275362299</v>
      </c>
      <c r="H103" s="162"/>
    </row>
    <row r="104" spans="1:8" x14ac:dyDescent="0.25">
      <c r="A104" s="110">
        <v>122</v>
      </c>
      <c r="B104" s="8">
        <v>46144</v>
      </c>
      <c r="C104" s="6"/>
      <c r="D104" s="6"/>
      <c r="E104" s="10"/>
      <c r="F104" s="152">
        <v>0.77234782608695629</v>
      </c>
      <c r="H104" s="162"/>
    </row>
    <row r="105" spans="1:8" x14ac:dyDescent="0.25">
      <c r="A105" s="110">
        <v>123</v>
      </c>
      <c r="B105" s="8">
        <v>46145</v>
      </c>
      <c r="C105" s="6"/>
      <c r="D105" s="6"/>
      <c r="E105" s="10"/>
      <c r="F105" s="152">
        <v>0.77668115942028959</v>
      </c>
      <c r="H105" s="162"/>
    </row>
    <row r="106" spans="1:8" x14ac:dyDescent="0.25">
      <c r="A106" s="110">
        <v>124</v>
      </c>
      <c r="B106" s="8">
        <v>46146</v>
      </c>
      <c r="C106" s="6"/>
      <c r="D106" s="6"/>
      <c r="E106" s="10"/>
      <c r="F106" s="152">
        <v>0.78101449275362289</v>
      </c>
      <c r="H106" s="162"/>
    </row>
    <row r="107" spans="1:8" x14ac:dyDescent="0.25">
      <c r="A107" s="110">
        <v>125</v>
      </c>
      <c r="B107" s="8">
        <v>46147</v>
      </c>
      <c r="C107" s="6"/>
      <c r="D107" s="6"/>
      <c r="E107" s="10"/>
      <c r="F107" s="152">
        <v>0.78534782608695619</v>
      </c>
      <c r="H107" s="162"/>
    </row>
    <row r="108" spans="1:8" x14ac:dyDescent="0.25">
      <c r="A108" s="110">
        <v>126</v>
      </c>
      <c r="B108" s="8">
        <v>46148</v>
      </c>
      <c r="C108" s="6"/>
      <c r="D108" s="6"/>
      <c r="E108" s="10"/>
      <c r="F108" s="152">
        <v>0.78968115942028949</v>
      </c>
      <c r="H108" s="162"/>
    </row>
    <row r="109" spans="1:8" x14ac:dyDescent="0.25">
      <c r="A109" s="110">
        <v>127</v>
      </c>
      <c r="B109" s="8">
        <v>46149</v>
      </c>
      <c r="C109" s="6"/>
      <c r="D109" s="6"/>
      <c r="E109" s="10"/>
      <c r="F109" s="152">
        <v>0.79401449275362279</v>
      </c>
      <c r="H109" s="162"/>
    </row>
    <row r="110" spans="1:8" x14ac:dyDescent="0.25">
      <c r="A110" s="110">
        <v>128</v>
      </c>
      <c r="B110" s="8">
        <v>46150</v>
      </c>
      <c r="C110" s="6"/>
      <c r="D110" s="6"/>
      <c r="E110" s="10"/>
      <c r="F110" s="152">
        <v>0.79834782608695609</v>
      </c>
      <c r="H110" s="162"/>
    </row>
    <row r="111" spans="1:8" x14ac:dyDescent="0.25">
      <c r="A111" s="110">
        <v>129</v>
      </c>
      <c r="B111" s="8">
        <v>46151</v>
      </c>
      <c r="C111" s="6"/>
      <c r="D111" s="6"/>
      <c r="E111" s="10"/>
      <c r="F111" s="152">
        <v>0.80268115942028939</v>
      </c>
      <c r="H111" s="162"/>
    </row>
    <row r="112" spans="1:8" x14ac:dyDescent="0.25">
      <c r="A112" s="110">
        <v>130</v>
      </c>
      <c r="B112" s="8">
        <v>46152</v>
      </c>
      <c r="C112" s="6"/>
      <c r="D112" s="6"/>
      <c r="E112" s="10"/>
      <c r="F112" s="152">
        <v>0.80701449275362269</v>
      </c>
      <c r="H112" s="162"/>
    </row>
    <row r="113" spans="1:8" x14ac:dyDescent="0.25">
      <c r="A113" s="110">
        <v>131</v>
      </c>
      <c r="B113" s="8">
        <v>46153</v>
      </c>
      <c r="C113" s="6"/>
      <c r="D113" s="6"/>
      <c r="E113" s="10"/>
      <c r="F113" s="152">
        <v>0.81134782608695599</v>
      </c>
      <c r="H113" s="162"/>
    </row>
    <row r="114" spans="1:8" x14ac:dyDescent="0.25">
      <c r="A114" s="110">
        <v>132</v>
      </c>
      <c r="B114" s="8">
        <v>46154</v>
      </c>
      <c r="C114" s="6"/>
      <c r="D114" s="6"/>
      <c r="E114" s="10"/>
      <c r="F114" s="152">
        <v>0.81568115942028929</v>
      </c>
      <c r="H114" s="162"/>
    </row>
    <row r="115" spans="1:8" x14ac:dyDescent="0.25">
      <c r="A115" s="110">
        <v>133</v>
      </c>
      <c r="B115" s="8">
        <v>46155</v>
      </c>
      <c r="C115" s="6"/>
      <c r="D115" s="6"/>
      <c r="E115" s="10"/>
      <c r="F115" s="152">
        <v>0.82001449275362259</v>
      </c>
      <c r="H115" s="162"/>
    </row>
    <row r="116" spans="1:8" x14ac:dyDescent="0.25">
      <c r="A116" s="110">
        <v>134</v>
      </c>
      <c r="B116" s="8">
        <v>46156</v>
      </c>
      <c r="C116" s="6"/>
      <c r="D116" s="6"/>
      <c r="E116" s="6"/>
      <c r="F116" s="152">
        <v>0.82434782608695589</v>
      </c>
      <c r="H116" s="162"/>
    </row>
    <row r="117" spans="1:8" x14ac:dyDescent="0.25">
      <c r="A117" s="110">
        <v>135</v>
      </c>
      <c r="B117" s="8">
        <v>46157</v>
      </c>
      <c r="C117" s="6"/>
      <c r="D117" s="10"/>
      <c r="E117" s="10"/>
      <c r="F117" s="152">
        <v>0.82868115942028919</v>
      </c>
      <c r="H117" s="162"/>
    </row>
    <row r="118" spans="1:8" x14ac:dyDescent="0.25">
      <c r="A118" s="110">
        <v>136</v>
      </c>
      <c r="B118" s="8">
        <v>46158</v>
      </c>
      <c r="C118" s="6"/>
      <c r="D118" s="10"/>
      <c r="E118" s="10"/>
      <c r="F118" s="152">
        <v>0.83301449275362249</v>
      </c>
      <c r="H118" s="162"/>
    </row>
    <row r="119" spans="1:8" x14ac:dyDescent="0.25">
      <c r="A119" s="110">
        <v>137</v>
      </c>
      <c r="B119" s="8">
        <v>46159</v>
      </c>
      <c r="C119" s="6"/>
      <c r="D119" s="10"/>
      <c r="E119" s="10"/>
      <c r="F119" s="152">
        <v>0.83734782608695579</v>
      </c>
      <c r="H119" s="162"/>
    </row>
    <row r="120" spans="1:8" x14ac:dyDescent="0.25">
      <c r="A120" s="110">
        <v>138</v>
      </c>
      <c r="B120" s="8">
        <v>46160</v>
      </c>
      <c r="C120" s="6"/>
      <c r="D120" s="10"/>
      <c r="E120" s="10"/>
      <c r="F120" s="152">
        <v>0.84168115942028909</v>
      </c>
      <c r="H120" s="162"/>
    </row>
    <row r="121" spans="1:8" x14ac:dyDescent="0.25">
      <c r="A121" s="110">
        <v>139</v>
      </c>
      <c r="B121" s="8">
        <v>46161</v>
      </c>
      <c r="C121" s="6"/>
      <c r="D121" s="10"/>
      <c r="E121" s="10"/>
      <c r="F121" s="152">
        <v>0.84601449275362239</v>
      </c>
      <c r="H121" s="162"/>
    </row>
    <row r="122" spans="1:8" x14ac:dyDescent="0.25">
      <c r="A122" s="110">
        <v>140</v>
      </c>
      <c r="B122" s="8">
        <v>46162</v>
      </c>
      <c r="C122" s="6"/>
      <c r="D122" s="10"/>
      <c r="E122" s="10"/>
      <c r="F122" s="152">
        <v>0.85034782608695569</v>
      </c>
      <c r="H122" s="162"/>
    </row>
    <row r="123" spans="1:8" x14ac:dyDescent="0.25">
      <c r="A123" s="110">
        <v>141</v>
      </c>
      <c r="B123" s="8">
        <v>46163</v>
      </c>
      <c r="C123" s="6"/>
      <c r="D123" s="10"/>
      <c r="E123" s="10"/>
      <c r="F123" s="152">
        <v>0.85468115942028899</v>
      </c>
      <c r="H123" s="162"/>
    </row>
    <row r="124" spans="1:8" x14ac:dyDescent="0.25">
      <c r="A124" s="110">
        <v>142</v>
      </c>
      <c r="B124" s="8">
        <v>46164</v>
      </c>
      <c r="C124" s="6"/>
      <c r="D124" s="10"/>
      <c r="E124" s="10"/>
      <c r="F124" s="152">
        <v>0.85901449275362229</v>
      </c>
      <c r="H124" s="162"/>
    </row>
    <row r="125" spans="1:8" x14ac:dyDescent="0.25">
      <c r="A125" s="110">
        <v>143</v>
      </c>
      <c r="B125" s="8">
        <v>46165</v>
      </c>
      <c r="C125" s="6"/>
      <c r="D125" s="6"/>
      <c r="E125" s="6"/>
      <c r="F125" s="152">
        <v>0.86334782608695559</v>
      </c>
      <c r="H125" s="162"/>
    </row>
    <row r="126" spans="1:8" x14ac:dyDescent="0.25">
      <c r="A126" s="110">
        <v>144</v>
      </c>
      <c r="B126" s="8">
        <v>46166</v>
      </c>
      <c r="C126" s="6"/>
      <c r="D126" s="6"/>
      <c r="E126" s="6"/>
      <c r="F126" s="152">
        <v>0.86768115942028889</v>
      </c>
      <c r="H126" s="162"/>
    </row>
    <row r="127" spans="1:8" x14ac:dyDescent="0.25">
      <c r="A127" s="110">
        <v>145</v>
      </c>
      <c r="B127" s="8">
        <v>46167</v>
      </c>
      <c r="C127" s="6"/>
      <c r="D127" s="6"/>
      <c r="E127" s="6"/>
      <c r="F127" s="152">
        <v>0.87201449275362219</v>
      </c>
      <c r="H127" s="162"/>
    </row>
    <row r="128" spans="1:8" x14ac:dyDescent="0.25">
      <c r="A128" s="110">
        <v>146</v>
      </c>
      <c r="B128" s="8">
        <v>46168</v>
      </c>
      <c r="C128" s="6"/>
      <c r="D128" s="6"/>
      <c r="E128" s="6"/>
      <c r="F128" s="152">
        <v>0.87634782608695549</v>
      </c>
      <c r="H128" s="162"/>
    </row>
    <row r="129" spans="1:8" x14ac:dyDescent="0.25">
      <c r="A129" s="110">
        <v>147</v>
      </c>
      <c r="B129" s="8">
        <v>46169</v>
      </c>
      <c r="C129" s="6"/>
      <c r="D129" s="6"/>
      <c r="E129" s="6"/>
      <c r="F129" s="152">
        <v>0.88068115942028879</v>
      </c>
      <c r="H129" s="162"/>
    </row>
    <row r="130" spans="1:8" x14ac:dyDescent="0.25">
      <c r="A130" s="110">
        <v>148</v>
      </c>
      <c r="B130" s="8">
        <v>46170</v>
      </c>
      <c r="C130" s="6"/>
      <c r="D130" s="6"/>
      <c r="E130" s="6"/>
      <c r="F130" s="152">
        <v>0.8850144927536221</v>
      </c>
      <c r="H130" s="162"/>
    </row>
    <row r="131" spans="1:8" x14ac:dyDescent="0.25">
      <c r="A131" s="110">
        <v>149</v>
      </c>
      <c r="B131" s="8">
        <v>46171</v>
      </c>
      <c r="C131" s="6"/>
      <c r="D131" s="6"/>
      <c r="E131" s="6"/>
      <c r="F131" s="152">
        <v>0.8893478260869554</v>
      </c>
      <c r="H131" s="162"/>
    </row>
    <row r="132" spans="1:8" x14ac:dyDescent="0.25">
      <c r="A132" s="110">
        <v>150</v>
      </c>
      <c r="B132" s="8">
        <v>46172</v>
      </c>
      <c r="C132" s="6"/>
      <c r="D132" s="6"/>
      <c r="E132" s="6"/>
      <c r="F132" s="152">
        <v>0.8936811594202887</v>
      </c>
      <c r="H132" s="162"/>
    </row>
    <row r="133" spans="1:8" x14ac:dyDescent="0.25">
      <c r="A133" s="110">
        <v>151</v>
      </c>
      <c r="B133" s="8">
        <v>46173</v>
      </c>
      <c r="C133" s="6"/>
      <c r="D133" s="6"/>
      <c r="E133" s="6"/>
      <c r="F133" s="152">
        <v>0.898014492753622</v>
      </c>
      <c r="H133" s="162"/>
    </row>
    <row r="134" spans="1:8" x14ac:dyDescent="0.25">
      <c r="A134" s="110">
        <v>152</v>
      </c>
      <c r="B134" s="8">
        <v>46174</v>
      </c>
      <c r="F134" s="152">
        <v>0.9023478260869553</v>
      </c>
      <c r="H134" s="162"/>
    </row>
    <row r="135" spans="1:8" x14ac:dyDescent="0.25">
      <c r="A135" s="110">
        <v>153</v>
      </c>
      <c r="B135" s="8">
        <v>46175</v>
      </c>
      <c r="F135" s="152">
        <v>0.9066811594202886</v>
      </c>
      <c r="H135" s="162"/>
    </row>
    <row r="136" spans="1:8" x14ac:dyDescent="0.25">
      <c r="A136" s="110">
        <v>154</v>
      </c>
      <c r="B136" s="8">
        <v>46176</v>
      </c>
      <c r="F136" s="152">
        <v>0.9110144927536219</v>
      </c>
      <c r="H136" s="162"/>
    </row>
    <row r="137" spans="1:8" x14ac:dyDescent="0.25">
      <c r="A137" s="110">
        <v>155</v>
      </c>
      <c r="B137" s="8">
        <v>46177</v>
      </c>
      <c r="F137" s="152">
        <v>0.9153478260869552</v>
      </c>
      <c r="H137" s="162"/>
    </row>
    <row r="138" spans="1:8" x14ac:dyDescent="0.25">
      <c r="A138" s="110">
        <v>156</v>
      </c>
      <c r="B138" s="8">
        <v>46178</v>
      </c>
      <c r="F138" s="152">
        <v>0.9196811594202885</v>
      </c>
      <c r="H138" s="162"/>
    </row>
    <row r="139" spans="1:8" x14ac:dyDescent="0.25">
      <c r="A139" s="110">
        <v>157</v>
      </c>
      <c r="B139" s="8">
        <v>46179</v>
      </c>
      <c r="F139" s="152">
        <v>0.9240144927536218</v>
      </c>
      <c r="H139" s="162"/>
    </row>
    <row r="140" spans="1:8" x14ac:dyDescent="0.25">
      <c r="A140" s="110">
        <v>158</v>
      </c>
      <c r="B140" s="8">
        <v>46180</v>
      </c>
      <c r="F140" s="152">
        <v>0.9283478260869551</v>
      </c>
      <c r="H140" s="162"/>
    </row>
    <row r="141" spans="1:8" x14ac:dyDescent="0.25">
      <c r="A141" s="110">
        <v>159</v>
      </c>
      <c r="B141" s="8">
        <v>46181</v>
      </c>
      <c r="F141" s="152">
        <v>0.93333333333333335</v>
      </c>
      <c r="H141" s="162"/>
    </row>
    <row r="142" spans="1:8" x14ac:dyDescent="0.25">
      <c r="A142" s="110">
        <v>160</v>
      </c>
      <c r="B142" s="8">
        <v>46182</v>
      </c>
      <c r="F142" s="152">
        <v>0.94074074074074077</v>
      </c>
      <c r="H142" s="162"/>
    </row>
    <row r="143" spans="1:8" x14ac:dyDescent="0.25">
      <c r="A143" s="110">
        <v>161</v>
      </c>
      <c r="B143" s="8">
        <v>46183</v>
      </c>
      <c r="F143" s="152">
        <v>0.94814074074074073</v>
      </c>
      <c r="H143" s="162"/>
    </row>
    <row r="144" spans="1:8" x14ac:dyDescent="0.25">
      <c r="A144" s="110">
        <v>162</v>
      </c>
      <c r="B144" s="8">
        <v>46184</v>
      </c>
      <c r="F144" s="152">
        <v>0.9555407407407408</v>
      </c>
      <c r="H144" s="162"/>
    </row>
    <row r="145" spans="1:9" x14ac:dyDescent="0.25">
      <c r="A145" s="110">
        <v>163</v>
      </c>
      <c r="B145" s="8">
        <v>46185</v>
      </c>
      <c r="F145" s="152">
        <v>0.96294074074074087</v>
      </c>
      <c r="H145" s="162"/>
    </row>
    <row r="146" spans="1:9" x14ac:dyDescent="0.25">
      <c r="A146" s="110">
        <v>164</v>
      </c>
      <c r="B146" s="8">
        <v>46186</v>
      </c>
      <c r="F146" s="152">
        <v>0.97034074074074084</v>
      </c>
      <c r="H146" s="162"/>
    </row>
    <row r="147" spans="1:9" x14ac:dyDescent="0.25">
      <c r="A147" s="110">
        <v>165</v>
      </c>
      <c r="B147" s="8">
        <v>46187</v>
      </c>
      <c r="F147" s="152">
        <v>0.97774074074074091</v>
      </c>
      <c r="H147" s="162"/>
    </row>
    <row r="148" spans="1:9" x14ac:dyDescent="0.25">
      <c r="A148" s="110">
        <v>166</v>
      </c>
      <c r="B148" s="8">
        <v>46188</v>
      </c>
      <c r="F148" s="152">
        <v>0.98514074074074098</v>
      </c>
      <c r="H148" s="162"/>
    </row>
    <row r="149" spans="1:9" x14ac:dyDescent="0.25">
      <c r="A149" s="110">
        <v>167</v>
      </c>
      <c r="B149" s="8">
        <v>46189</v>
      </c>
      <c r="F149" s="152">
        <v>0.99254074074074106</v>
      </c>
      <c r="H149" s="162"/>
    </row>
    <row r="150" spans="1:9" x14ac:dyDescent="0.25">
      <c r="A150" s="110">
        <v>168</v>
      </c>
      <c r="B150" s="8">
        <v>46190</v>
      </c>
      <c r="F150" s="152">
        <v>1</v>
      </c>
      <c r="H150" s="162"/>
    </row>
    <row r="151" spans="1:9" x14ac:dyDescent="0.25">
      <c r="A151" s="110">
        <v>169</v>
      </c>
      <c r="B151" s="8">
        <v>46191</v>
      </c>
    </row>
    <row r="152" spans="1:9" x14ac:dyDescent="0.25">
      <c r="A152" s="110">
        <v>170</v>
      </c>
      <c r="B152" s="8">
        <v>46192</v>
      </c>
      <c r="F152" s="188"/>
      <c r="G152" s="188"/>
      <c r="H152" s="196"/>
      <c r="I152" s="188"/>
    </row>
    <row r="153" spans="1:9" x14ac:dyDescent="0.25">
      <c r="A153" s="110">
        <v>171</v>
      </c>
      <c r="B153" s="8">
        <v>46193</v>
      </c>
    </row>
    <row r="154" spans="1:9" x14ac:dyDescent="0.25">
      <c r="A154" s="110">
        <v>172</v>
      </c>
      <c r="B154" s="8">
        <v>46194</v>
      </c>
    </row>
    <row r="155" spans="1:9" x14ac:dyDescent="0.25">
      <c r="A155" s="110">
        <v>173</v>
      </c>
      <c r="B155" s="8">
        <v>46195</v>
      </c>
    </row>
    <row r="156" spans="1:9" x14ac:dyDescent="0.25">
      <c r="A156" s="110">
        <v>174</v>
      </c>
      <c r="B156" s="8">
        <v>46196</v>
      </c>
    </row>
    <row r="157" spans="1:9" x14ac:dyDescent="0.25">
      <c r="A157" s="110">
        <v>175</v>
      </c>
      <c r="B157" s="8">
        <v>46197</v>
      </c>
    </row>
    <row r="158" spans="1:9" x14ac:dyDescent="0.25">
      <c r="A158" s="110">
        <v>176</v>
      </c>
      <c r="B158" s="8">
        <v>46198</v>
      </c>
    </row>
    <row r="159" spans="1:9" x14ac:dyDescent="0.25">
      <c r="A159" s="110">
        <v>177</v>
      </c>
      <c r="B159" s="8">
        <v>46199</v>
      </c>
    </row>
    <row r="160" spans="1:9" x14ac:dyDescent="0.25">
      <c r="A160" s="110">
        <v>178</v>
      </c>
      <c r="B160" s="8">
        <v>46200</v>
      </c>
    </row>
    <row r="161" spans="1:8" x14ac:dyDescent="0.25">
      <c r="A161" s="110">
        <v>179</v>
      </c>
      <c r="B161" s="8">
        <v>46201</v>
      </c>
    </row>
    <row r="162" spans="1:8" x14ac:dyDescent="0.25">
      <c r="A162" s="110">
        <v>180</v>
      </c>
      <c r="B162" s="8">
        <v>46202</v>
      </c>
    </row>
    <row r="163" spans="1:8" x14ac:dyDescent="0.25">
      <c r="A163" s="110">
        <v>181</v>
      </c>
      <c r="B163" s="8">
        <v>46203</v>
      </c>
    </row>
    <row r="164" spans="1:8" x14ac:dyDescent="0.25">
      <c r="A164" s="110"/>
      <c r="B164" s="8"/>
    </row>
    <row r="165" spans="1:8" x14ac:dyDescent="0.25">
      <c r="A165" s="110"/>
      <c r="B165" s="8"/>
    </row>
    <row r="166" spans="1:8" x14ac:dyDescent="0.25">
      <c r="A166" s="110"/>
      <c r="B166" s="8"/>
    </row>
    <row r="167" spans="1:8" x14ac:dyDescent="0.25">
      <c r="A167" s="110"/>
      <c r="B167" s="8"/>
    </row>
    <row r="169" spans="1:8" x14ac:dyDescent="0.25">
      <c r="E169" s="173" t="s">
        <v>95</v>
      </c>
      <c r="F169" s="173" t="s">
        <v>96</v>
      </c>
      <c r="G169" s="173" t="s">
        <v>97</v>
      </c>
      <c r="H169" s="173" t="s">
        <v>102</v>
      </c>
    </row>
    <row r="170" spans="1:8" x14ac:dyDescent="0.25">
      <c r="E170" s="10">
        <f>E92</f>
        <v>6</v>
      </c>
      <c r="F170" s="110">
        <f>G92</f>
        <v>9.3714206379507843</v>
      </c>
      <c r="G170" s="110">
        <f>E170*(0.81*2)</f>
        <v>9.7200000000000006</v>
      </c>
      <c r="H170" s="30">
        <f>F170*(0.81*2)</f>
        <v>15.181701433480271</v>
      </c>
    </row>
    <row r="171" spans="1:8" x14ac:dyDescent="0.25">
      <c r="D171" s="110" t="s">
        <v>103</v>
      </c>
      <c r="E171" s="110">
        <f>E170/(2.5-1)</f>
        <v>4</v>
      </c>
      <c r="F171" s="110">
        <f>F170/(2.5-1)</f>
        <v>6.2476137586338565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I167"/>
  <sheetViews>
    <sheetView workbookViewId="0">
      <selection activeCell="C5" sqref="C5:F5"/>
    </sheetView>
  </sheetViews>
  <sheetFormatPr defaultRowHeight="15" x14ac:dyDescent="0.25"/>
  <cols>
    <col min="1" max="1" width="13.5703125" customWidth="1"/>
    <col min="2" max="2" width="11.28515625" customWidth="1"/>
    <col min="3" max="3" width="25.7109375" customWidth="1"/>
    <col min="4" max="4" width="24.7109375" customWidth="1"/>
    <col min="5" max="5" width="28.140625" customWidth="1"/>
    <col min="6" max="6" width="30.5703125" customWidth="1"/>
  </cols>
  <sheetData>
    <row r="1" spans="1:9" s="41" customFormat="1" x14ac:dyDescent="0.25">
      <c r="A1" s="231" t="s">
        <v>40</v>
      </c>
      <c r="B1" s="231"/>
      <c r="C1" s="231"/>
      <c r="D1" s="231"/>
      <c r="E1" s="231"/>
      <c r="F1" s="231"/>
    </row>
    <row r="2" spans="1:9" s="41" customFormat="1" x14ac:dyDescent="0.25">
      <c r="A2" s="231" t="s">
        <v>38</v>
      </c>
      <c r="B2" s="231"/>
      <c r="C2" s="231"/>
      <c r="D2" s="231"/>
      <c r="E2" s="231"/>
      <c r="F2" s="231"/>
    </row>
    <row r="3" spans="1:9" s="41" customFormat="1" x14ac:dyDescent="0.25">
      <c r="A3" s="231" t="s">
        <v>100</v>
      </c>
      <c r="B3" s="231"/>
      <c r="C3" s="231"/>
      <c r="D3" s="231"/>
      <c r="E3" s="231"/>
      <c r="F3" s="231"/>
    </row>
    <row r="4" spans="1:9" ht="15.75" thickBot="1" x14ac:dyDescent="0.3">
      <c r="A4" s="239">
        <v>2022</v>
      </c>
      <c r="B4" s="239"/>
      <c r="C4" s="239"/>
      <c r="D4" s="239"/>
      <c r="E4" s="239"/>
      <c r="F4" s="239"/>
      <c r="G4" s="110"/>
      <c r="H4" s="110"/>
      <c r="I4" s="110"/>
    </row>
    <row r="5" spans="1:9" ht="16.5" thickTop="1" thickBot="1" x14ac:dyDescent="0.3">
      <c r="A5" s="57" t="s">
        <v>29</v>
      </c>
      <c r="B5" s="57" t="s">
        <v>4</v>
      </c>
      <c r="C5" s="7" t="s">
        <v>35</v>
      </c>
      <c r="D5" s="7" t="s">
        <v>41</v>
      </c>
      <c r="E5" s="7" t="s">
        <v>135</v>
      </c>
      <c r="F5" s="7" t="s">
        <v>37</v>
      </c>
      <c r="I5" s="115"/>
    </row>
    <row r="6" spans="1:9" ht="15.75" thickTop="1" x14ac:dyDescent="0.25">
      <c r="A6" s="110"/>
      <c r="B6" s="8"/>
    </row>
    <row r="7" spans="1:9" x14ac:dyDescent="0.25">
      <c r="A7" s="110">
        <v>25</v>
      </c>
      <c r="B7" s="8">
        <v>44586</v>
      </c>
    </row>
    <row r="8" spans="1:9" x14ac:dyDescent="0.25">
      <c r="A8" s="110">
        <v>26</v>
      </c>
      <c r="B8" s="8">
        <v>44587</v>
      </c>
    </row>
    <row r="9" spans="1:9" x14ac:dyDescent="0.25">
      <c r="A9" s="110">
        <v>27</v>
      </c>
      <c r="B9" s="8">
        <v>44588</v>
      </c>
    </row>
    <row r="10" spans="1:9" x14ac:dyDescent="0.25">
      <c r="A10" s="110">
        <v>28</v>
      </c>
      <c r="B10" s="8">
        <v>44589</v>
      </c>
    </row>
    <row r="11" spans="1:9" x14ac:dyDescent="0.25">
      <c r="A11" s="110">
        <v>29</v>
      </c>
      <c r="B11" s="8">
        <v>44590</v>
      </c>
    </row>
    <row r="12" spans="1:9" x14ac:dyDescent="0.25">
      <c r="A12" s="110">
        <v>30</v>
      </c>
      <c r="B12" s="8">
        <v>44591</v>
      </c>
    </row>
    <row r="13" spans="1:9" x14ac:dyDescent="0.25">
      <c r="A13" s="110">
        <v>31</v>
      </c>
      <c r="B13" s="8">
        <v>44592</v>
      </c>
    </row>
    <row r="14" spans="1:9" x14ac:dyDescent="0.25">
      <c r="A14" s="110">
        <v>32</v>
      </c>
      <c r="B14" s="8">
        <v>44593</v>
      </c>
      <c r="D14" s="27"/>
    </row>
    <row r="15" spans="1:9" x14ac:dyDescent="0.25">
      <c r="A15" s="110">
        <v>33</v>
      </c>
      <c r="B15" s="8">
        <v>44594</v>
      </c>
      <c r="D15" s="27"/>
    </row>
    <row r="16" spans="1:9" x14ac:dyDescent="0.25">
      <c r="A16" s="110">
        <v>34</v>
      </c>
      <c r="B16" s="8">
        <v>44595</v>
      </c>
      <c r="D16" s="27"/>
    </row>
    <row r="17" spans="1:4" x14ac:dyDescent="0.25">
      <c r="A17" s="110">
        <v>35</v>
      </c>
      <c r="B17" s="8">
        <v>44596</v>
      </c>
      <c r="D17" s="27"/>
    </row>
    <row r="18" spans="1:4" x14ac:dyDescent="0.25">
      <c r="A18" s="110">
        <v>36</v>
      </c>
      <c r="B18" s="8">
        <v>44597</v>
      </c>
      <c r="D18" s="27"/>
    </row>
    <row r="19" spans="1:4" x14ac:dyDescent="0.25">
      <c r="A19" s="110">
        <v>37</v>
      </c>
      <c r="B19" s="8">
        <v>44598</v>
      </c>
      <c r="D19" s="27"/>
    </row>
    <row r="20" spans="1:4" x14ac:dyDescent="0.25">
      <c r="A20" s="110">
        <v>38</v>
      </c>
      <c r="B20" s="8">
        <v>44599</v>
      </c>
      <c r="D20" s="27"/>
    </row>
    <row r="21" spans="1:4" x14ac:dyDescent="0.25">
      <c r="A21" s="110">
        <v>39</v>
      </c>
      <c r="B21" s="8">
        <v>44600</v>
      </c>
      <c r="D21" s="27"/>
    </row>
    <row r="22" spans="1:4" x14ac:dyDescent="0.25">
      <c r="A22" s="110">
        <v>40</v>
      </c>
      <c r="B22" s="8">
        <v>44601</v>
      </c>
      <c r="D22" s="27"/>
    </row>
    <row r="23" spans="1:4" x14ac:dyDescent="0.25">
      <c r="A23" s="110">
        <v>41</v>
      </c>
      <c r="B23" s="8">
        <v>44602</v>
      </c>
      <c r="D23" s="27"/>
    </row>
    <row r="24" spans="1:4" x14ac:dyDescent="0.25">
      <c r="A24" s="110">
        <v>42</v>
      </c>
      <c r="B24" s="8">
        <v>44603</v>
      </c>
      <c r="D24" s="27"/>
    </row>
    <row r="25" spans="1:4" x14ac:dyDescent="0.25">
      <c r="A25" s="110">
        <v>43</v>
      </c>
      <c r="B25" s="8">
        <v>44604</v>
      </c>
      <c r="D25" s="27"/>
    </row>
    <row r="26" spans="1:4" x14ac:dyDescent="0.25">
      <c r="A26" s="110">
        <v>44</v>
      </c>
      <c r="B26" s="8">
        <v>44605</v>
      </c>
      <c r="D26" s="27"/>
    </row>
    <row r="27" spans="1:4" x14ac:dyDescent="0.25">
      <c r="A27" s="110">
        <v>45</v>
      </c>
      <c r="B27" s="8">
        <v>44606</v>
      </c>
      <c r="D27" s="27"/>
    </row>
    <row r="28" spans="1:4" x14ac:dyDescent="0.25">
      <c r="A28" s="110">
        <v>46</v>
      </c>
      <c r="B28" s="8">
        <v>44607</v>
      </c>
      <c r="D28" s="27"/>
    </row>
    <row r="29" spans="1:4" x14ac:dyDescent="0.25">
      <c r="A29" s="110">
        <v>47</v>
      </c>
      <c r="B29" s="8">
        <v>44608</v>
      </c>
      <c r="D29" s="27"/>
    </row>
    <row r="30" spans="1:4" x14ac:dyDescent="0.25">
      <c r="A30" s="110">
        <v>48</v>
      </c>
      <c r="B30" s="8">
        <v>44609</v>
      </c>
      <c r="D30" s="27"/>
    </row>
    <row r="31" spans="1:4" x14ac:dyDescent="0.25">
      <c r="A31" s="110">
        <v>49</v>
      </c>
      <c r="B31" s="8">
        <v>44610</v>
      </c>
      <c r="D31" s="27"/>
    </row>
    <row r="32" spans="1:4" x14ac:dyDescent="0.25">
      <c r="A32" s="110">
        <v>50</v>
      </c>
      <c r="B32" s="8">
        <v>44611</v>
      </c>
      <c r="D32" s="27"/>
    </row>
    <row r="33" spans="1:4" x14ac:dyDescent="0.25">
      <c r="A33" s="110">
        <v>51</v>
      </c>
      <c r="B33" s="8">
        <v>44612</v>
      </c>
      <c r="D33" s="27"/>
    </row>
    <row r="34" spans="1:4" x14ac:dyDescent="0.25">
      <c r="A34" s="110">
        <v>52</v>
      </c>
      <c r="B34" s="8">
        <v>44613</v>
      </c>
      <c r="D34" s="27"/>
    </row>
    <row r="35" spans="1:4" x14ac:dyDescent="0.25">
      <c r="A35" s="110">
        <v>53</v>
      </c>
      <c r="B35" s="8">
        <v>44614</v>
      </c>
      <c r="D35" s="27"/>
    </row>
    <row r="36" spans="1:4" x14ac:dyDescent="0.25">
      <c r="A36" s="110">
        <v>54</v>
      </c>
      <c r="B36" s="8">
        <v>44615</v>
      </c>
      <c r="D36" s="27"/>
    </row>
    <row r="37" spans="1:4" x14ac:dyDescent="0.25">
      <c r="A37" s="110">
        <v>55</v>
      </c>
      <c r="B37" s="8">
        <v>44616</v>
      </c>
      <c r="D37" s="27"/>
    </row>
    <row r="38" spans="1:4" x14ac:dyDescent="0.25">
      <c r="A38" s="110">
        <v>56</v>
      </c>
      <c r="B38" s="8">
        <v>44617</v>
      </c>
      <c r="D38" s="27"/>
    </row>
    <row r="39" spans="1:4" x14ac:dyDescent="0.25">
      <c r="A39" s="110">
        <v>57</v>
      </c>
      <c r="B39" s="8">
        <v>44618</v>
      </c>
      <c r="D39" s="27"/>
    </row>
    <row r="40" spans="1:4" x14ac:dyDescent="0.25">
      <c r="A40" s="110">
        <v>58</v>
      </c>
      <c r="B40" s="8">
        <v>44619</v>
      </c>
      <c r="D40" s="27"/>
    </row>
    <row r="41" spans="1:4" x14ac:dyDescent="0.25">
      <c r="A41" s="110">
        <v>59</v>
      </c>
      <c r="B41" s="8">
        <v>44620</v>
      </c>
      <c r="D41" s="27"/>
    </row>
    <row r="42" spans="1:4" x14ac:dyDescent="0.25">
      <c r="A42" s="110">
        <v>60</v>
      </c>
      <c r="B42" s="8">
        <v>44621</v>
      </c>
      <c r="D42" s="27"/>
    </row>
    <row r="43" spans="1:4" x14ac:dyDescent="0.25">
      <c r="A43" s="110">
        <v>61</v>
      </c>
      <c r="B43" s="8">
        <v>44622</v>
      </c>
      <c r="D43" s="27"/>
    </row>
    <row r="44" spans="1:4" x14ac:dyDescent="0.25">
      <c r="A44" s="110">
        <v>62</v>
      </c>
      <c r="B44" s="8">
        <v>44623</v>
      </c>
      <c r="D44" s="27"/>
    </row>
    <row r="45" spans="1:4" x14ac:dyDescent="0.25">
      <c r="A45" s="110">
        <v>63</v>
      </c>
      <c r="B45" s="8">
        <v>44624</v>
      </c>
      <c r="D45" s="27"/>
    </row>
    <row r="46" spans="1:4" x14ac:dyDescent="0.25">
      <c r="A46" s="110">
        <v>64</v>
      </c>
      <c r="B46" s="8">
        <v>44625</v>
      </c>
      <c r="D46" s="27"/>
    </row>
    <row r="47" spans="1:4" x14ac:dyDescent="0.25">
      <c r="A47" s="110">
        <v>65</v>
      </c>
      <c r="B47" s="8">
        <v>44626</v>
      </c>
      <c r="D47" s="27"/>
    </row>
    <row r="48" spans="1:4" x14ac:dyDescent="0.25">
      <c r="A48" s="110">
        <v>66</v>
      </c>
      <c r="B48" s="8">
        <v>44627</v>
      </c>
      <c r="D48" s="27"/>
    </row>
    <row r="49" spans="1:4" x14ac:dyDescent="0.25">
      <c r="A49" s="110">
        <v>67</v>
      </c>
      <c r="B49" s="8">
        <v>44628</v>
      </c>
      <c r="D49" s="27"/>
    </row>
    <row r="50" spans="1:4" x14ac:dyDescent="0.25">
      <c r="A50" s="110">
        <v>68</v>
      </c>
      <c r="B50" s="8">
        <v>44629</v>
      </c>
      <c r="D50" s="27"/>
    </row>
    <row r="51" spans="1:4" x14ac:dyDescent="0.25">
      <c r="A51" s="110">
        <v>69</v>
      </c>
      <c r="B51" s="8">
        <v>44630</v>
      </c>
      <c r="D51" s="27"/>
    </row>
    <row r="52" spans="1:4" x14ac:dyDescent="0.25">
      <c r="A52" s="110">
        <v>70</v>
      </c>
      <c r="B52" s="8">
        <v>44631</v>
      </c>
      <c r="D52" s="27"/>
    </row>
    <row r="53" spans="1:4" x14ac:dyDescent="0.25">
      <c r="A53" s="110">
        <v>71</v>
      </c>
      <c r="B53" s="8">
        <v>44632</v>
      </c>
      <c r="D53" s="27"/>
    </row>
    <row r="54" spans="1:4" x14ac:dyDescent="0.25">
      <c r="A54" s="110">
        <v>72</v>
      </c>
      <c r="B54" s="8">
        <v>44633</v>
      </c>
      <c r="D54" s="27"/>
    </row>
    <row r="55" spans="1:4" x14ac:dyDescent="0.25">
      <c r="A55" s="110">
        <v>73</v>
      </c>
      <c r="B55" s="8">
        <v>44634</v>
      </c>
      <c r="D55" s="27"/>
    </row>
    <row r="56" spans="1:4" x14ac:dyDescent="0.25">
      <c r="A56" s="110">
        <v>74</v>
      </c>
      <c r="B56" s="8">
        <v>44635</v>
      </c>
      <c r="D56" s="27"/>
    </row>
    <row r="57" spans="1:4" x14ac:dyDescent="0.25">
      <c r="A57" s="110">
        <v>75</v>
      </c>
      <c r="B57" s="8">
        <v>44636</v>
      </c>
      <c r="D57" s="27"/>
    </row>
    <row r="58" spans="1:4" x14ac:dyDescent="0.25">
      <c r="A58" s="110">
        <v>76</v>
      </c>
      <c r="B58" s="8">
        <v>44637</v>
      </c>
      <c r="D58" s="27"/>
    </row>
    <row r="59" spans="1:4" x14ac:dyDescent="0.25">
      <c r="A59" s="110">
        <v>77</v>
      </c>
      <c r="B59" s="8">
        <v>44638</v>
      </c>
      <c r="D59" s="27"/>
    </row>
    <row r="60" spans="1:4" x14ac:dyDescent="0.25">
      <c r="A60" s="110">
        <v>78</v>
      </c>
      <c r="B60" s="8">
        <v>44639</v>
      </c>
      <c r="D60" s="27"/>
    </row>
    <row r="61" spans="1:4" x14ac:dyDescent="0.25">
      <c r="A61" s="110">
        <v>79</v>
      </c>
      <c r="B61" s="8">
        <v>44640</v>
      </c>
      <c r="D61" s="27"/>
    </row>
    <row r="62" spans="1:4" x14ac:dyDescent="0.25">
      <c r="A62" s="110">
        <v>80</v>
      </c>
      <c r="B62" s="8">
        <v>44641</v>
      </c>
      <c r="D62" s="27"/>
    </row>
    <row r="63" spans="1:4" x14ac:dyDescent="0.25">
      <c r="A63" s="110">
        <v>81</v>
      </c>
      <c r="B63" s="8">
        <v>44642</v>
      </c>
      <c r="D63" s="27"/>
    </row>
    <row r="64" spans="1:4" x14ac:dyDescent="0.25">
      <c r="A64" s="110">
        <v>82</v>
      </c>
      <c r="B64" s="8">
        <v>44643</v>
      </c>
      <c r="D64" s="27"/>
    </row>
    <row r="65" spans="1:4" x14ac:dyDescent="0.25">
      <c r="A65" s="110">
        <v>83</v>
      </c>
      <c r="B65" s="8">
        <v>44644</v>
      </c>
      <c r="D65" s="27"/>
    </row>
    <row r="66" spans="1:4" x14ac:dyDescent="0.25">
      <c r="A66" s="110">
        <v>84</v>
      </c>
      <c r="B66" s="8">
        <v>44645</v>
      </c>
      <c r="D66" s="27"/>
    </row>
    <row r="67" spans="1:4" x14ac:dyDescent="0.25">
      <c r="A67" s="110">
        <v>85</v>
      </c>
      <c r="B67" s="8">
        <v>44646</v>
      </c>
      <c r="D67" s="27"/>
    </row>
    <row r="68" spans="1:4" x14ac:dyDescent="0.25">
      <c r="A68" s="110">
        <v>86</v>
      </c>
      <c r="B68" s="8">
        <v>44647</v>
      </c>
      <c r="D68" s="27"/>
    </row>
    <row r="69" spans="1:4" x14ac:dyDescent="0.25">
      <c r="A69" s="110">
        <v>87</v>
      </c>
      <c r="B69" s="8">
        <v>44648</v>
      </c>
      <c r="D69" s="27"/>
    </row>
    <row r="70" spans="1:4" x14ac:dyDescent="0.25">
      <c r="A70" s="110">
        <v>88</v>
      </c>
      <c r="B70" s="8">
        <v>44649</v>
      </c>
      <c r="D70" s="27"/>
    </row>
    <row r="71" spans="1:4" x14ac:dyDescent="0.25">
      <c r="A71" s="110">
        <v>89</v>
      </c>
      <c r="B71" s="8">
        <v>44650</v>
      </c>
      <c r="D71" s="27"/>
    </row>
    <row r="72" spans="1:4" x14ac:dyDescent="0.25">
      <c r="A72" s="110">
        <v>90</v>
      </c>
      <c r="B72" s="8">
        <v>44651</v>
      </c>
      <c r="D72" s="27"/>
    </row>
    <row r="73" spans="1:4" x14ac:dyDescent="0.25">
      <c r="A73" s="110">
        <v>91</v>
      </c>
      <c r="B73" s="8">
        <v>44652</v>
      </c>
      <c r="D73" s="27"/>
    </row>
    <row r="74" spans="1:4" x14ac:dyDescent="0.25">
      <c r="A74" s="110">
        <v>92</v>
      </c>
      <c r="B74" s="8">
        <v>44653</v>
      </c>
      <c r="D74" s="27"/>
    </row>
    <row r="75" spans="1:4" x14ac:dyDescent="0.25">
      <c r="A75" s="110">
        <v>93</v>
      </c>
      <c r="B75" s="8">
        <v>44654</v>
      </c>
      <c r="D75" s="27"/>
    </row>
    <row r="76" spans="1:4" x14ac:dyDescent="0.25">
      <c r="A76" s="110">
        <v>94</v>
      </c>
      <c r="B76" s="8">
        <v>44655</v>
      </c>
      <c r="D76" s="27"/>
    </row>
    <row r="77" spans="1:4" x14ac:dyDescent="0.25">
      <c r="A77" s="110">
        <v>95</v>
      </c>
      <c r="B77" s="8">
        <v>44656</v>
      </c>
      <c r="D77" s="27"/>
    </row>
    <row r="78" spans="1:4" x14ac:dyDescent="0.25">
      <c r="A78" s="110">
        <v>96</v>
      </c>
      <c r="B78" s="8">
        <v>44657</v>
      </c>
      <c r="D78" s="27"/>
    </row>
    <row r="79" spans="1:4" x14ac:dyDescent="0.25">
      <c r="A79" s="110">
        <v>97</v>
      </c>
      <c r="B79" s="8">
        <v>44658</v>
      </c>
      <c r="D79" s="27"/>
    </row>
    <row r="80" spans="1:4" x14ac:dyDescent="0.25">
      <c r="A80" s="110">
        <v>98</v>
      </c>
      <c r="B80" s="8">
        <v>44659</v>
      </c>
      <c r="D80" s="27"/>
    </row>
    <row r="81" spans="1:5" x14ac:dyDescent="0.25">
      <c r="A81" s="110">
        <v>99</v>
      </c>
      <c r="B81" s="8">
        <v>44660</v>
      </c>
      <c r="D81" s="27"/>
    </row>
    <row r="82" spans="1:5" x14ac:dyDescent="0.25">
      <c r="A82" s="110">
        <v>100</v>
      </c>
      <c r="B82" s="8">
        <v>44661</v>
      </c>
      <c r="C82" s="40"/>
      <c r="D82" s="27"/>
      <c r="E82" s="27"/>
    </row>
    <row r="83" spans="1:5" x14ac:dyDescent="0.25">
      <c r="A83" s="110">
        <v>101</v>
      </c>
      <c r="B83" s="8">
        <v>44662</v>
      </c>
      <c r="D83" s="27"/>
    </row>
    <row r="84" spans="1:5" x14ac:dyDescent="0.25">
      <c r="A84" s="110">
        <v>102</v>
      </c>
      <c r="B84" s="8">
        <v>44663</v>
      </c>
      <c r="D84" s="27"/>
    </row>
    <row r="85" spans="1:5" x14ac:dyDescent="0.25">
      <c r="A85" s="110">
        <v>103</v>
      </c>
      <c r="B85" s="8">
        <v>44664</v>
      </c>
      <c r="D85" s="27"/>
    </row>
    <row r="86" spans="1:5" x14ac:dyDescent="0.25">
      <c r="A86" s="110">
        <v>104</v>
      </c>
      <c r="B86" s="8">
        <v>44665</v>
      </c>
      <c r="D86" s="27"/>
    </row>
    <row r="87" spans="1:5" x14ac:dyDescent="0.25">
      <c r="A87" s="110">
        <v>105</v>
      </c>
      <c r="B87" s="8">
        <v>44666</v>
      </c>
      <c r="D87" s="27"/>
    </row>
    <row r="88" spans="1:5" x14ac:dyDescent="0.25">
      <c r="A88" s="110">
        <v>106</v>
      </c>
      <c r="B88" s="8">
        <v>44667</v>
      </c>
      <c r="D88" s="27"/>
    </row>
    <row r="89" spans="1:5" x14ac:dyDescent="0.25">
      <c r="A89" s="110">
        <v>107</v>
      </c>
      <c r="B89" s="8">
        <v>44668</v>
      </c>
      <c r="D89" s="27"/>
    </row>
    <row r="90" spans="1:5" x14ac:dyDescent="0.25">
      <c r="A90" s="110">
        <v>108</v>
      </c>
      <c r="B90" s="8">
        <v>44669</v>
      </c>
      <c r="D90" s="27"/>
    </row>
    <row r="91" spans="1:5" x14ac:dyDescent="0.25">
      <c r="A91" s="110">
        <v>109</v>
      </c>
      <c r="B91" s="8">
        <v>44670</v>
      </c>
      <c r="D91" s="27"/>
    </row>
    <row r="92" spans="1:5" x14ac:dyDescent="0.25">
      <c r="A92" s="110">
        <v>110</v>
      </c>
      <c r="B92" s="8">
        <v>44671</v>
      </c>
      <c r="D92" s="27"/>
    </row>
    <row r="93" spans="1:5" x14ac:dyDescent="0.25">
      <c r="A93" s="110">
        <v>111</v>
      </c>
      <c r="B93" s="8">
        <v>44672</v>
      </c>
      <c r="D93" s="27"/>
    </row>
    <row r="94" spans="1:5" x14ac:dyDescent="0.25">
      <c r="A94" s="110">
        <v>112</v>
      </c>
      <c r="B94" s="8">
        <v>44673</v>
      </c>
      <c r="D94" s="27"/>
    </row>
    <row r="95" spans="1:5" x14ac:dyDescent="0.25">
      <c r="A95" s="110">
        <v>113</v>
      </c>
      <c r="B95" s="8">
        <v>44674</v>
      </c>
      <c r="D95" s="27"/>
    </row>
    <row r="96" spans="1:5" x14ac:dyDescent="0.25">
      <c r="A96" s="110">
        <v>114</v>
      </c>
      <c r="B96" s="8">
        <v>44675</v>
      </c>
      <c r="D96" s="27"/>
    </row>
    <row r="97" spans="1:4" x14ac:dyDescent="0.25">
      <c r="A97" s="110">
        <v>115</v>
      </c>
      <c r="B97" s="8">
        <v>44676</v>
      </c>
      <c r="D97" s="27"/>
    </row>
    <row r="98" spans="1:4" x14ac:dyDescent="0.25">
      <c r="A98" s="110">
        <v>116</v>
      </c>
      <c r="B98" s="8">
        <v>44677</v>
      </c>
      <c r="D98" s="27"/>
    </row>
    <row r="99" spans="1:4" x14ac:dyDescent="0.25">
      <c r="A99" s="110">
        <v>117</v>
      </c>
      <c r="B99" s="8">
        <v>44678</v>
      </c>
      <c r="D99" s="27"/>
    </row>
    <row r="100" spans="1:4" x14ac:dyDescent="0.25">
      <c r="A100" s="110">
        <v>118</v>
      </c>
      <c r="B100" s="8">
        <v>44679</v>
      </c>
      <c r="D100" s="27"/>
    </row>
    <row r="101" spans="1:4" x14ac:dyDescent="0.25">
      <c r="A101" s="110">
        <v>119</v>
      </c>
      <c r="B101" s="8">
        <v>44680</v>
      </c>
      <c r="D101" s="27"/>
    </row>
    <row r="102" spans="1:4" x14ac:dyDescent="0.25">
      <c r="A102" s="110">
        <v>120</v>
      </c>
      <c r="B102" s="8">
        <v>44681</v>
      </c>
      <c r="D102" s="27"/>
    </row>
    <row r="103" spans="1:4" x14ac:dyDescent="0.25">
      <c r="A103" s="110">
        <v>121</v>
      </c>
      <c r="B103" s="8">
        <v>44682</v>
      </c>
      <c r="D103" s="27"/>
    </row>
    <row r="104" spans="1:4" x14ac:dyDescent="0.25">
      <c r="A104" s="110">
        <v>122</v>
      </c>
      <c r="B104" s="8">
        <v>44683</v>
      </c>
      <c r="D104" s="27"/>
    </row>
    <row r="105" spans="1:4" x14ac:dyDescent="0.25">
      <c r="A105" s="110">
        <v>123</v>
      </c>
      <c r="B105" s="8">
        <v>44684</v>
      </c>
      <c r="D105" s="27"/>
    </row>
    <row r="106" spans="1:4" x14ac:dyDescent="0.25">
      <c r="A106" s="110">
        <v>124</v>
      </c>
      <c r="B106" s="8">
        <v>44685</v>
      </c>
      <c r="D106" s="27"/>
    </row>
    <row r="107" spans="1:4" x14ac:dyDescent="0.25">
      <c r="A107" s="110">
        <v>125</v>
      </c>
      <c r="B107" s="8">
        <v>44686</v>
      </c>
      <c r="D107" s="27"/>
    </row>
    <row r="108" spans="1:4" x14ac:dyDescent="0.25">
      <c r="A108" s="110">
        <v>126</v>
      </c>
      <c r="B108" s="8">
        <v>44687</v>
      </c>
      <c r="D108" s="27"/>
    </row>
    <row r="109" spans="1:4" x14ac:dyDescent="0.25">
      <c r="A109" s="110">
        <v>127</v>
      </c>
      <c r="B109" s="8">
        <v>44688</v>
      </c>
      <c r="D109" s="27"/>
    </row>
    <row r="110" spans="1:4" x14ac:dyDescent="0.25">
      <c r="A110" s="110">
        <v>128</v>
      </c>
      <c r="B110" s="8">
        <v>44689</v>
      </c>
      <c r="D110" s="27"/>
    </row>
    <row r="111" spans="1:4" x14ac:dyDescent="0.25">
      <c r="A111" s="110">
        <v>129</v>
      </c>
      <c r="B111" s="8">
        <v>44690</v>
      </c>
      <c r="D111" s="27"/>
    </row>
    <row r="112" spans="1:4" x14ac:dyDescent="0.25">
      <c r="A112" s="110">
        <v>130</v>
      </c>
      <c r="B112" s="8">
        <v>44691</v>
      </c>
      <c r="D112" s="27"/>
    </row>
    <row r="113" spans="1:4" x14ac:dyDescent="0.25">
      <c r="A113" s="110">
        <v>131</v>
      </c>
      <c r="B113" s="8">
        <v>44692</v>
      </c>
      <c r="D113" s="27"/>
    </row>
    <row r="114" spans="1:4" x14ac:dyDescent="0.25">
      <c r="A114" s="110">
        <v>132</v>
      </c>
      <c r="B114" s="8">
        <v>44693</v>
      </c>
      <c r="D114" s="27"/>
    </row>
    <row r="115" spans="1:4" x14ac:dyDescent="0.25">
      <c r="A115" s="110">
        <v>133</v>
      </c>
      <c r="B115" s="8">
        <v>44694</v>
      </c>
      <c r="D115" s="27"/>
    </row>
    <row r="116" spans="1:4" x14ac:dyDescent="0.25">
      <c r="A116" s="110">
        <v>134</v>
      </c>
      <c r="B116" s="8">
        <v>44695</v>
      </c>
      <c r="D116" s="27"/>
    </row>
    <row r="117" spans="1:4" x14ac:dyDescent="0.25">
      <c r="A117" s="110">
        <v>135</v>
      </c>
      <c r="B117" s="8">
        <v>44696</v>
      </c>
      <c r="D117" s="27"/>
    </row>
    <row r="118" spans="1:4" x14ac:dyDescent="0.25">
      <c r="A118" s="110">
        <v>136</v>
      </c>
      <c r="B118" s="8">
        <v>44697</v>
      </c>
      <c r="D118" s="27"/>
    </row>
    <row r="119" spans="1:4" x14ac:dyDescent="0.25">
      <c r="A119" s="110">
        <v>137</v>
      </c>
      <c r="B119" s="8">
        <v>44698</v>
      </c>
      <c r="D119" s="27"/>
    </row>
    <row r="120" spans="1:4" x14ac:dyDescent="0.25">
      <c r="A120" s="110">
        <v>138</v>
      </c>
      <c r="B120" s="8">
        <v>44699</v>
      </c>
      <c r="D120" s="27"/>
    </row>
    <row r="121" spans="1:4" x14ac:dyDescent="0.25">
      <c r="A121" s="110">
        <v>139</v>
      </c>
      <c r="B121" s="8">
        <v>44700</v>
      </c>
      <c r="D121" s="27"/>
    </row>
    <row r="122" spans="1:4" x14ac:dyDescent="0.25">
      <c r="A122" s="110">
        <v>140</v>
      </c>
      <c r="B122" s="8">
        <v>44701</v>
      </c>
      <c r="D122" s="27"/>
    </row>
    <row r="123" spans="1:4" x14ac:dyDescent="0.25">
      <c r="A123" s="110">
        <v>141</v>
      </c>
      <c r="B123" s="8">
        <v>44702</v>
      </c>
      <c r="D123" s="27"/>
    </row>
    <row r="124" spans="1:4" x14ac:dyDescent="0.25">
      <c r="A124" s="110">
        <v>142</v>
      </c>
      <c r="B124" s="8">
        <v>44703</v>
      </c>
      <c r="D124" s="27"/>
    </row>
    <row r="125" spans="1:4" x14ac:dyDescent="0.25">
      <c r="A125" s="110">
        <v>143</v>
      </c>
      <c r="B125" s="8">
        <v>44704</v>
      </c>
      <c r="D125" s="27"/>
    </row>
    <row r="126" spans="1:4" x14ac:dyDescent="0.25">
      <c r="A126" s="110">
        <v>144</v>
      </c>
      <c r="B126" s="8">
        <v>44705</v>
      </c>
    </row>
    <row r="127" spans="1:4" x14ac:dyDescent="0.25">
      <c r="A127" s="110">
        <v>145</v>
      </c>
      <c r="B127" s="8">
        <v>44706</v>
      </c>
    </row>
    <row r="128" spans="1:4" x14ac:dyDescent="0.25">
      <c r="A128" s="110">
        <v>146</v>
      </c>
      <c r="B128" s="8">
        <v>44707</v>
      </c>
    </row>
    <row r="129" spans="1:2" x14ac:dyDescent="0.25">
      <c r="A129" s="110">
        <v>147</v>
      </c>
      <c r="B129" s="8">
        <v>44708</v>
      </c>
    </row>
    <row r="130" spans="1:2" x14ac:dyDescent="0.25">
      <c r="A130" s="110">
        <v>148</v>
      </c>
      <c r="B130" s="8">
        <v>44709</v>
      </c>
    </row>
    <row r="131" spans="1:2" x14ac:dyDescent="0.25">
      <c r="A131" s="110">
        <v>149</v>
      </c>
      <c r="B131" s="8">
        <v>44710</v>
      </c>
    </row>
    <row r="132" spans="1:2" x14ac:dyDescent="0.25">
      <c r="A132" s="110">
        <v>150</v>
      </c>
      <c r="B132" s="8">
        <v>44711</v>
      </c>
    </row>
    <row r="133" spans="1:2" x14ac:dyDescent="0.25">
      <c r="A133" s="110">
        <v>151</v>
      </c>
      <c r="B133" s="8">
        <v>44712</v>
      </c>
    </row>
    <row r="134" spans="1:2" x14ac:dyDescent="0.25">
      <c r="A134" s="110">
        <v>152</v>
      </c>
      <c r="B134" s="8">
        <v>44713</v>
      </c>
    </row>
    <row r="135" spans="1:2" x14ac:dyDescent="0.25">
      <c r="A135" s="110">
        <v>153</v>
      </c>
      <c r="B135" s="8">
        <v>44714</v>
      </c>
    </row>
    <row r="136" spans="1:2" x14ac:dyDescent="0.25">
      <c r="A136" s="110">
        <v>154</v>
      </c>
      <c r="B136" s="8">
        <v>44715</v>
      </c>
    </row>
    <row r="137" spans="1:2" x14ac:dyDescent="0.25">
      <c r="A137" s="110">
        <v>155</v>
      </c>
      <c r="B137" s="8">
        <v>44716</v>
      </c>
    </row>
    <row r="138" spans="1:2" x14ac:dyDescent="0.25">
      <c r="A138" s="110">
        <v>156</v>
      </c>
      <c r="B138" s="8">
        <v>44717</v>
      </c>
    </row>
    <row r="139" spans="1:2" x14ac:dyDescent="0.25">
      <c r="A139" s="110">
        <v>157</v>
      </c>
      <c r="B139" s="8">
        <v>44718</v>
      </c>
    </row>
    <row r="140" spans="1:2" x14ac:dyDescent="0.25">
      <c r="A140" s="110">
        <v>158</v>
      </c>
      <c r="B140" s="8">
        <v>44719</v>
      </c>
    </row>
    <row r="141" spans="1:2" x14ac:dyDescent="0.25">
      <c r="A141" s="110">
        <v>159</v>
      </c>
      <c r="B141" s="8">
        <v>44720</v>
      </c>
    </row>
    <row r="142" spans="1:2" x14ac:dyDescent="0.25">
      <c r="A142" s="110">
        <v>160</v>
      </c>
      <c r="B142" s="8">
        <v>44721</v>
      </c>
    </row>
    <row r="143" spans="1:2" x14ac:dyDescent="0.25">
      <c r="A143" s="110">
        <v>161</v>
      </c>
      <c r="B143" s="8">
        <v>44722</v>
      </c>
    </row>
    <row r="144" spans="1:2" x14ac:dyDescent="0.25">
      <c r="A144" s="110">
        <v>162</v>
      </c>
      <c r="B144" s="8">
        <v>44723</v>
      </c>
    </row>
    <row r="145" spans="1:2" x14ac:dyDescent="0.25">
      <c r="A145" s="110">
        <v>163</v>
      </c>
      <c r="B145" s="8">
        <v>44724</v>
      </c>
    </row>
    <row r="146" spans="1:2" x14ac:dyDescent="0.25">
      <c r="A146" s="110">
        <v>164</v>
      </c>
      <c r="B146" s="8">
        <v>44725</v>
      </c>
    </row>
    <row r="147" spans="1:2" x14ac:dyDescent="0.25">
      <c r="A147" s="110">
        <v>165</v>
      </c>
      <c r="B147" s="8">
        <v>44726</v>
      </c>
    </row>
    <row r="148" spans="1:2" x14ac:dyDescent="0.25">
      <c r="A148" s="110">
        <v>166</v>
      </c>
      <c r="B148" s="8">
        <v>44727</v>
      </c>
    </row>
    <row r="149" spans="1:2" x14ac:dyDescent="0.25">
      <c r="A149" s="110">
        <v>167</v>
      </c>
      <c r="B149" s="8">
        <v>44728</v>
      </c>
    </row>
    <row r="150" spans="1:2" x14ac:dyDescent="0.25">
      <c r="A150" s="110">
        <v>168</v>
      </c>
      <c r="B150" s="8">
        <v>44729</v>
      </c>
    </row>
    <row r="151" spans="1:2" x14ac:dyDescent="0.25">
      <c r="A151" s="110">
        <v>169</v>
      </c>
      <c r="B151" s="8">
        <v>44730</v>
      </c>
    </row>
    <row r="152" spans="1:2" x14ac:dyDescent="0.25">
      <c r="A152" s="110">
        <v>170</v>
      </c>
      <c r="B152" s="8">
        <v>44731</v>
      </c>
    </row>
    <row r="153" spans="1:2" x14ac:dyDescent="0.25">
      <c r="A153" s="110">
        <v>171</v>
      </c>
      <c r="B153" s="8">
        <v>44732</v>
      </c>
    </row>
    <row r="154" spans="1:2" x14ac:dyDescent="0.25">
      <c r="A154" s="110">
        <v>172</v>
      </c>
      <c r="B154" s="8">
        <v>44733</v>
      </c>
    </row>
    <row r="155" spans="1:2" x14ac:dyDescent="0.25">
      <c r="A155" s="110">
        <v>173</v>
      </c>
      <c r="B155" s="8">
        <v>44734</v>
      </c>
    </row>
    <row r="156" spans="1:2" x14ac:dyDescent="0.25">
      <c r="A156" s="110">
        <v>174</v>
      </c>
      <c r="B156" s="8">
        <v>44735</v>
      </c>
    </row>
    <row r="157" spans="1:2" x14ac:dyDescent="0.25">
      <c r="A157" s="110">
        <v>175</v>
      </c>
      <c r="B157" s="8">
        <v>44736</v>
      </c>
    </row>
    <row r="158" spans="1:2" x14ac:dyDescent="0.25">
      <c r="A158" s="110">
        <v>176</v>
      </c>
      <c r="B158" s="8">
        <v>44737</v>
      </c>
    </row>
    <row r="159" spans="1:2" x14ac:dyDescent="0.25">
      <c r="A159" s="110">
        <v>177</v>
      </c>
      <c r="B159" s="8">
        <v>44738</v>
      </c>
    </row>
    <row r="160" spans="1:2" x14ac:dyDescent="0.25">
      <c r="A160" s="110">
        <v>178</v>
      </c>
      <c r="B160" s="8">
        <v>44739</v>
      </c>
    </row>
    <row r="161" spans="1:2" x14ac:dyDescent="0.25">
      <c r="A161" s="110">
        <v>179</v>
      </c>
      <c r="B161" s="8">
        <v>44740</v>
      </c>
    </row>
    <row r="162" spans="1:2" x14ac:dyDescent="0.25">
      <c r="A162" s="110">
        <v>180</v>
      </c>
      <c r="B162" s="8">
        <v>44741</v>
      </c>
    </row>
    <row r="163" spans="1:2" x14ac:dyDescent="0.25">
      <c r="A163" s="110">
        <v>181</v>
      </c>
      <c r="B163" s="8">
        <v>44742</v>
      </c>
    </row>
    <row r="164" spans="1:2" x14ac:dyDescent="0.25">
      <c r="A164" s="110"/>
      <c r="B164" s="8"/>
    </row>
    <row r="165" spans="1:2" x14ac:dyDescent="0.25">
      <c r="A165" s="110"/>
      <c r="B165" s="8"/>
    </row>
    <row r="166" spans="1:2" x14ac:dyDescent="0.25">
      <c r="A166" s="110"/>
      <c r="B166" s="8"/>
    </row>
    <row r="167" spans="1:2" x14ac:dyDescent="0.25">
      <c r="A167" s="110"/>
      <c r="B167" s="8"/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0A6C-329A-4339-9793-8878FEFDD322}">
  <sheetPr>
    <tabColor rgb="FFFF0000"/>
  </sheetPr>
  <dimension ref="A1:F167"/>
  <sheetViews>
    <sheetView workbookViewId="0">
      <selection activeCell="C5" sqref="C5:F5"/>
    </sheetView>
  </sheetViews>
  <sheetFormatPr defaultRowHeight="15" x14ac:dyDescent="0.25"/>
  <cols>
    <col min="1" max="1" width="20.7109375" customWidth="1"/>
    <col min="2" max="2" width="16.7109375" customWidth="1"/>
    <col min="3" max="3" width="15.5703125" customWidth="1"/>
    <col min="4" max="4" width="21.7109375" customWidth="1"/>
    <col min="5" max="5" width="26.42578125" customWidth="1"/>
    <col min="6" max="6" width="28.140625" customWidth="1"/>
  </cols>
  <sheetData>
    <row r="1" spans="1:6" x14ac:dyDescent="0.25">
      <c r="A1" s="231" t="s">
        <v>40</v>
      </c>
      <c r="B1" s="231"/>
      <c r="C1" s="231"/>
      <c r="D1" s="231"/>
      <c r="E1" s="231"/>
      <c r="F1" s="231"/>
    </row>
    <row r="2" spans="1:6" x14ac:dyDescent="0.25">
      <c r="A2" s="231" t="s">
        <v>38</v>
      </c>
      <c r="B2" s="231"/>
      <c r="C2" s="231"/>
      <c r="D2" s="231"/>
      <c r="E2" s="231"/>
      <c r="F2" s="231"/>
    </row>
    <row r="3" spans="1:6" x14ac:dyDescent="0.25">
      <c r="A3" s="231" t="s">
        <v>100</v>
      </c>
      <c r="B3" s="231"/>
      <c r="C3" s="231"/>
      <c r="D3" s="231"/>
      <c r="E3" s="231"/>
      <c r="F3" s="231"/>
    </row>
    <row r="4" spans="1:6" ht="15.75" thickBot="1" x14ac:dyDescent="0.3">
      <c r="A4" s="239">
        <v>2022</v>
      </c>
      <c r="B4" s="239"/>
      <c r="C4" s="239"/>
      <c r="D4" s="239"/>
      <c r="E4" s="240"/>
      <c r="F4" s="240"/>
    </row>
    <row r="5" spans="1:6" ht="16.5" thickTop="1" thickBot="1" x14ac:dyDescent="0.3">
      <c r="A5" s="57" t="s">
        <v>29</v>
      </c>
      <c r="B5" s="57" t="s">
        <v>4</v>
      </c>
      <c r="C5" s="7" t="s">
        <v>35</v>
      </c>
      <c r="D5" s="7" t="s">
        <v>41</v>
      </c>
      <c r="E5" s="7" t="s">
        <v>135</v>
      </c>
      <c r="F5" s="7" t="s">
        <v>37</v>
      </c>
    </row>
    <row r="6" spans="1:6" ht="15.75" thickTop="1" x14ac:dyDescent="0.25">
      <c r="A6" s="110"/>
      <c r="B6" s="8"/>
    </row>
    <row r="7" spans="1:6" x14ac:dyDescent="0.25">
      <c r="A7" s="110">
        <v>25</v>
      </c>
      <c r="B7" s="8">
        <v>44586</v>
      </c>
    </row>
    <row r="8" spans="1:6" x14ac:dyDescent="0.25">
      <c r="A8" s="110">
        <v>26</v>
      </c>
      <c r="B8" s="8">
        <v>44587</v>
      </c>
    </row>
    <row r="9" spans="1:6" x14ac:dyDescent="0.25">
      <c r="A9" s="110">
        <v>27</v>
      </c>
      <c r="B9" s="8">
        <v>44588</v>
      </c>
    </row>
    <row r="10" spans="1:6" x14ac:dyDescent="0.25">
      <c r="A10" s="110">
        <v>28</v>
      </c>
      <c r="B10" s="8">
        <v>44589</v>
      </c>
    </row>
    <row r="11" spans="1:6" x14ac:dyDescent="0.25">
      <c r="A11" s="110">
        <v>29</v>
      </c>
      <c r="B11" s="8">
        <v>44590</v>
      </c>
    </row>
    <row r="12" spans="1:6" x14ac:dyDescent="0.25">
      <c r="A12" s="110">
        <v>30</v>
      </c>
      <c r="B12" s="8">
        <v>44591</v>
      </c>
    </row>
    <row r="13" spans="1:6" x14ac:dyDescent="0.25">
      <c r="A13" s="110">
        <v>31</v>
      </c>
      <c r="B13" s="8">
        <v>44592</v>
      </c>
    </row>
    <row r="14" spans="1:6" x14ac:dyDescent="0.25">
      <c r="A14" s="110">
        <v>32</v>
      </c>
      <c r="B14" s="8">
        <v>44593</v>
      </c>
    </row>
    <row r="15" spans="1:6" x14ac:dyDescent="0.25">
      <c r="A15" s="110">
        <v>33</v>
      </c>
      <c r="B15" s="8">
        <v>44594</v>
      </c>
    </row>
    <row r="16" spans="1:6" x14ac:dyDescent="0.25">
      <c r="A16" s="110">
        <v>34</v>
      </c>
      <c r="B16" s="8">
        <v>44595</v>
      </c>
    </row>
    <row r="17" spans="1:2" x14ac:dyDescent="0.25">
      <c r="A17" s="110">
        <v>35</v>
      </c>
      <c r="B17" s="8">
        <v>44596</v>
      </c>
    </row>
    <row r="18" spans="1:2" x14ac:dyDescent="0.25">
      <c r="A18" s="110">
        <v>36</v>
      </c>
      <c r="B18" s="8">
        <v>44597</v>
      </c>
    </row>
    <row r="19" spans="1:2" x14ac:dyDescent="0.25">
      <c r="A19" s="110">
        <v>37</v>
      </c>
      <c r="B19" s="8">
        <v>44598</v>
      </c>
    </row>
    <row r="20" spans="1:2" x14ac:dyDescent="0.25">
      <c r="A20" s="110">
        <v>38</v>
      </c>
      <c r="B20" s="8">
        <v>44599</v>
      </c>
    </row>
    <row r="21" spans="1:2" x14ac:dyDescent="0.25">
      <c r="A21" s="110">
        <v>39</v>
      </c>
      <c r="B21" s="8">
        <v>44600</v>
      </c>
    </row>
    <row r="22" spans="1:2" x14ac:dyDescent="0.25">
      <c r="A22" s="110">
        <v>40</v>
      </c>
      <c r="B22" s="8">
        <v>44601</v>
      </c>
    </row>
    <row r="23" spans="1:2" x14ac:dyDescent="0.25">
      <c r="A23" s="110">
        <v>41</v>
      </c>
      <c r="B23" s="8">
        <v>44602</v>
      </c>
    </row>
    <row r="24" spans="1:2" x14ac:dyDescent="0.25">
      <c r="A24" s="110">
        <v>42</v>
      </c>
      <c r="B24" s="8">
        <v>44603</v>
      </c>
    </row>
    <row r="25" spans="1:2" x14ac:dyDescent="0.25">
      <c r="A25" s="110">
        <v>43</v>
      </c>
      <c r="B25" s="8">
        <v>44604</v>
      </c>
    </row>
    <row r="26" spans="1:2" x14ac:dyDescent="0.25">
      <c r="A26" s="110">
        <v>44</v>
      </c>
      <c r="B26" s="8">
        <v>44605</v>
      </c>
    </row>
    <row r="27" spans="1:2" x14ac:dyDescent="0.25">
      <c r="A27" s="110">
        <v>45</v>
      </c>
      <c r="B27" s="8">
        <v>44606</v>
      </c>
    </row>
    <row r="28" spans="1:2" x14ac:dyDescent="0.25">
      <c r="A28" s="110">
        <v>46</v>
      </c>
      <c r="B28" s="8">
        <v>44607</v>
      </c>
    </row>
    <row r="29" spans="1:2" x14ac:dyDescent="0.25">
      <c r="A29" s="110">
        <v>47</v>
      </c>
      <c r="B29" s="8">
        <v>44608</v>
      </c>
    </row>
    <row r="30" spans="1:2" x14ac:dyDescent="0.25">
      <c r="A30" s="110">
        <v>48</v>
      </c>
      <c r="B30" s="8">
        <v>44609</v>
      </c>
    </row>
    <row r="31" spans="1:2" x14ac:dyDescent="0.25">
      <c r="A31" s="110">
        <v>49</v>
      </c>
      <c r="B31" s="8">
        <v>44610</v>
      </c>
    </row>
    <row r="32" spans="1:2" x14ac:dyDescent="0.25">
      <c r="A32" s="110">
        <v>50</v>
      </c>
      <c r="B32" s="8">
        <v>44611</v>
      </c>
    </row>
    <row r="33" spans="1:2" x14ac:dyDescent="0.25">
      <c r="A33" s="110">
        <v>51</v>
      </c>
      <c r="B33" s="8">
        <v>44612</v>
      </c>
    </row>
    <row r="34" spans="1:2" x14ac:dyDescent="0.25">
      <c r="A34" s="110">
        <v>52</v>
      </c>
      <c r="B34" s="8">
        <v>44613</v>
      </c>
    </row>
    <row r="35" spans="1:2" x14ac:dyDescent="0.25">
      <c r="A35" s="110">
        <v>53</v>
      </c>
      <c r="B35" s="8">
        <v>44614</v>
      </c>
    </row>
    <row r="36" spans="1:2" x14ac:dyDescent="0.25">
      <c r="A36" s="110">
        <v>54</v>
      </c>
      <c r="B36" s="8">
        <v>44615</v>
      </c>
    </row>
    <row r="37" spans="1:2" x14ac:dyDescent="0.25">
      <c r="A37" s="110">
        <v>55</v>
      </c>
      <c r="B37" s="8">
        <v>44616</v>
      </c>
    </row>
    <row r="38" spans="1:2" x14ac:dyDescent="0.25">
      <c r="A38" s="110">
        <v>56</v>
      </c>
      <c r="B38" s="8">
        <v>44617</v>
      </c>
    </row>
    <row r="39" spans="1:2" x14ac:dyDescent="0.25">
      <c r="A39" s="110">
        <v>57</v>
      </c>
      <c r="B39" s="8">
        <v>44618</v>
      </c>
    </row>
    <row r="40" spans="1:2" x14ac:dyDescent="0.25">
      <c r="A40" s="110">
        <v>58</v>
      </c>
      <c r="B40" s="8">
        <v>44619</v>
      </c>
    </row>
    <row r="41" spans="1:2" x14ac:dyDescent="0.25">
      <c r="A41" s="110">
        <v>59</v>
      </c>
      <c r="B41" s="8">
        <v>44620</v>
      </c>
    </row>
    <row r="42" spans="1:2" x14ac:dyDescent="0.25">
      <c r="A42" s="110">
        <v>60</v>
      </c>
      <c r="B42" s="8">
        <v>44621</v>
      </c>
    </row>
    <row r="43" spans="1:2" x14ac:dyDescent="0.25">
      <c r="A43" s="110">
        <v>61</v>
      </c>
      <c r="B43" s="8">
        <v>44622</v>
      </c>
    </row>
    <row r="44" spans="1:2" x14ac:dyDescent="0.25">
      <c r="A44" s="110">
        <v>62</v>
      </c>
      <c r="B44" s="8">
        <v>44623</v>
      </c>
    </row>
    <row r="45" spans="1:2" x14ac:dyDescent="0.25">
      <c r="A45" s="110">
        <v>63</v>
      </c>
      <c r="B45" s="8">
        <v>44624</v>
      </c>
    </row>
    <row r="46" spans="1:2" x14ac:dyDescent="0.25">
      <c r="A46" s="110">
        <v>64</v>
      </c>
      <c r="B46" s="8">
        <v>44625</v>
      </c>
    </row>
    <row r="47" spans="1:2" x14ac:dyDescent="0.25">
      <c r="A47" s="110">
        <v>65</v>
      </c>
      <c r="B47" s="8">
        <v>44626</v>
      </c>
    </row>
    <row r="48" spans="1:2" x14ac:dyDescent="0.25">
      <c r="A48" s="110">
        <v>66</v>
      </c>
      <c r="B48" s="8">
        <v>44627</v>
      </c>
    </row>
    <row r="49" spans="1:2" x14ac:dyDescent="0.25">
      <c r="A49" s="110">
        <v>67</v>
      </c>
      <c r="B49" s="8">
        <v>44628</v>
      </c>
    </row>
    <row r="50" spans="1:2" x14ac:dyDescent="0.25">
      <c r="A50" s="110">
        <v>68</v>
      </c>
      <c r="B50" s="8">
        <v>44629</v>
      </c>
    </row>
    <row r="51" spans="1:2" x14ac:dyDescent="0.25">
      <c r="A51" s="110">
        <v>69</v>
      </c>
      <c r="B51" s="8">
        <v>44630</v>
      </c>
    </row>
    <row r="52" spans="1:2" x14ac:dyDescent="0.25">
      <c r="A52" s="110">
        <v>70</v>
      </c>
      <c r="B52" s="8">
        <v>44631</v>
      </c>
    </row>
    <row r="53" spans="1:2" x14ac:dyDescent="0.25">
      <c r="A53" s="110">
        <v>71</v>
      </c>
      <c r="B53" s="8">
        <v>44632</v>
      </c>
    </row>
    <row r="54" spans="1:2" x14ac:dyDescent="0.25">
      <c r="A54" s="110">
        <v>72</v>
      </c>
      <c r="B54" s="8">
        <v>44633</v>
      </c>
    </row>
    <row r="55" spans="1:2" x14ac:dyDescent="0.25">
      <c r="A55" s="110">
        <v>73</v>
      </c>
      <c r="B55" s="8">
        <v>44634</v>
      </c>
    </row>
    <row r="56" spans="1:2" x14ac:dyDescent="0.25">
      <c r="A56" s="110">
        <v>74</v>
      </c>
      <c r="B56" s="8">
        <v>44635</v>
      </c>
    </row>
    <row r="57" spans="1:2" x14ac:dyDescent="0.25">
      <c r="A57" s="110">
        <v>75</v>
      </c>
      <c r="B57" s="8">
        <v>44636</v>
      </c>
    </row>
    <row r="58" spans="1:2" x14ac:dyDescent="0.25">
      <c r="A58" s="110">
        <v>76</v>
      </c>
      <c r="B58" s="8">
        <v>44637</v>
      </c>
    </row>
    <row r="59" spans="1:2" x14ac:dyDescent="0.25">
      <c r="A59" s="110">
        <v>77</v>
      </c>
      <c r="B59" s="8">
        <v>44638</v>
      </c>
    </row>
    <row r="60" spans="1:2" x14ac:dyDescent="0.25">
      <c r="A60" s="110">
        <v>78</v>
      </c>
      <c r="B60" s="8">
        <v>44639</v>
      </c>
    </row>
    <row r="61" spans="1:2" x14ac:dyDescent="0.25">
      <c r="A61" s="110">
        <v>79</v>
      </c>
      <c r="B61" s="8">
        <v>44640</v>
      </c>
    </row>
    <row r="62" spans="1:2" x14ac:dyDescent="0.25">
      <c r="A62" s="110">
        <v>80</v>
      </c>
      <c r="B62" s="8">
        <v>44641</v>
      </c>
    </row>
    <row r="63" spans="1:2" x14ac:dyDescent="0.25">
      <c r="A63" s="110">
        <v>81</v>
      </c>
      <c r="B63" s="8">
        <v>44642</v>
      </c>
    </row>
    <row r="64" spans="1:2" x14ac:dyDescent="0.25">
      <c r="A64" s="110">
        <v>82</v>
      </c>
      <c r="B64" s="8">
        <v>44643</v>
      </c>
    </row>
    <row r="65" spans="1:2" x14ac:dyDescent="0.25">
      <c r="A65" s="110">
        <v>83</v>
      </c>
      <c r="B65" s="8">
        <v>44644</v>
      </c>
    </row>
    <row r="66" spans="1:2" x14ac:dyDescent="0.25">
      <c r="A66" s="110">
        <v>84</v>
      </c>
      <c r="B66" s="8">
        <v>44645</v>
      </c>
    </row>
    <row r="67" spans="1:2" x14ac:dyDescent="0.25">
      <c r="A67" s="110">
        <v>85</v>
      </c>
      <c r="B67" s="8">
        <v>44646</v>
      </c>
    </row>
    <row r="68" spans="1:2" x14ac:dyDescent="0.25">
      <c r="A68" s="110">
        <v>86</v>
      </c>
      <c r="B68" s="8">
        <v>44647</v>
      </c>
    </row>
    <row r="69" spans="1:2" x14ac:dyDescent="0.25">
      <c r="A69" s="110">
        <v>87</v>
      </c>
      <c r="B69" s="8">
        <v>44648</v>
      </c>
    </row>
    <row r="70" spans="1:2" x14ac:dyDescent="0.25">
      <c r="A70" s="110">
        <v>88</v>
      </c>
      <c r="B70" s="8">
        <v>44649</v>
      </c>
    </row>
    <row r="71" spans="1:2" x14ac:dyDescent="0.25">
      <c r="A71" s="110">
        <v>89</v>
      </c>
      <c r="B71" s="8">
        <v>44650</v>
      </c>
    </row>
    <row r="72" spans="1:2" x14ac:dyDescent="0.25">
      <c r="A72" s="110">
        <v>90</v>
      </c>
      <c r="B72" s="8">
        <v>44651</v>
      </c>
    </row>
    <row r="73" spans="1:2" x14ac:dyDescent="0.25">
      <c r="A73" s="110">
        <v>91</v>
      </c>
      <c r="B73" s="8">
        <v>44652</v>
      </c>
    </row>
    <row r="74" spans="1:2" x14ac:dyDescent="0.25">
      <c r="A74" s="110">
        <v>92</v>
      </c>
      <c r="B74" s="8">
        <v>44653</v>
      </c>
    </row>
    <row r="75" spans="1:2" x14ac:dyDescent="0.25">
      <c r="A75" s="110">
        <v>93</v>
      </c>
      <c r="B75" s="8">
        <v>44654</v>
      </c>
    </row>
    <row r="76" spans="1:2" x14ac:dyDescent="0.25">
      <c r="A76" s="110">
        <v>94</v>
      </c>
      <c r="B76" s="8">
        <v>44655</v>
      </c>
    </row>
    <row r="77" spans="1:2" x14ac:dyDescent="0.25">
      <c r="A77" s="110">
        <v>95</v>
      </c>
      <c r="B77" s="8">
        <v>44656</v>
      </c>
    </row>
    <row r="78" spans="1:2" x14ac:dyDescent="0.25">
      <c r="A78" s="110">
        <v>96</v>
      </c>
      <c r="B78" s="8">
        <v>44657</v>
      </c>
    </row>
    <row r="79" spans="1:2" x14ac:dyDescent="0.25">
      <c r="A79" s="110">
        <v>97</v>
      </c>
      <c r="B79" s="8">
        <v>44658</v>
      </c>
    </row>
    <row r="80" spans="1:2" x14ac:dyDescent="0.25">
      <c r="A80" s="110">
        <v>98</v>
      </c>
      <c r="B80" s="8">
        <v>44659</v>
      </c>
    </row>
    <row r="81" spans="1:2" x14ac:dyDescent="0.25">
      <c r="A81" s="110">
        <v>99</v>
      </c>
      <c r="B81" s="8">
        <v>44660</v>
      </c>
    </row>
    <row r="82" spans="1:2" x14ac:dyDescent="0.25">
      <c r="A82" s="110">
        <v>100</v>
      </c>
      <c r="B82" s="8">
        <v>44661</v>
      </c>
    </row>
    <row r="83" spans="1:2" x14ac:dyDescent="0.25">
      <c r="A83" s="110">
        <v>101</v>
      </c>
      <c r="B83" s="8">
        <v>44662</v>
      </c>
    </row>
    <row r="84" spans="1:2" x14ac:dyDescent="0.25">
      <c r="A84" s="110">
        <v>102</v>
      </c>
      <c r="B84" s="8">
        <v>44663</v>
      </c>
    </row>
    <row r="85" spans="1:2" x14ac:dyDescent="0.25">
      <c r="A85" s="110">
        <v>103</v>
      </c>
      <c r="B85" s="8">
        <v>44664</v>
      </c>
    </row>
    <row r="86" spans="1:2" x14ac:dyDescent="0.25">
      <c r="A86" s="110">
        <v>104</v>
      </c>
      <c r="B86" s="8">
        <v>44665</v>
      </c>
    </row>
    <row r="87" spans="1:2" x14ac:dyDescent="0.25">
      <c r="A87" s="110">
        <v>105</v>
      </c>
      <c r="B87" s="8">
        <v>44666</v>
      </c>
    </row>
    <row r="88" spans="1:2" x14ac:dyDescent="0.25">
      <c r="A88" s="110">
        <v>106</v>
      </c>
      <c r="B88" s="8">
        <v>44667</v>
      </c>
    </row>
    <row r="89" spans="1:2" x14ac:dyDescent="0.25">
      <c r="A89" s="110">
        <v>107</v>
      </c>
      <c r="B89" s="8">
        <v>44668</v>
      </c>
    </row>
    <row r="90" spans="1:2" x14ac:dyDescent="0.25">
      <c r="A90" s="110">
        <v>108</v>
      </c>
      <c r="B90" s="8">
        <v>44669</v>
      </c>
    </row>
    <row r="91" spans="1:2" x14ac:dyDescent="0.25">
      <c r="A91" s="110">
        <v>109</v>
      </c>
      <c r="B91" s="8">
        <v>44670</v>
      </c>
    </row>
    <row r="92" spans="1:2" x14ac:dyDescent="0.25">
      <c r="A92" s="110">
        <v>110</v>
      </c>
      <c r="B92" s="8">
        <v>44671</v>
      </c>
    </row>
    <row r="93" spans="1:2" x14ac:dyDescent="0.25">
      <c r="A93" s="110">
        <v>111</v>
      </c>
      <c r="B93" s="8">
        <v>44672</v>
      </c>
    </row>
    <row r="94" spans="1:2" x14ac:dyDescent="0.25">
      <c r="A94" s="110">
        <v>112</v>
      </c>
      <c r="B94" s="8">
        <v>44673</v>
      </c>
    </row>
    <row r="95" spans="1:2" x14ac:dyDescent="0.25">
      <c r="A95" s="110">
        <v>113</v>
      </c>
      <c r="B95" s="8">
        <v>44674</v>
      </c>
    </row>
    <row r="96" spans="1:2" x14ac:dyDescent="0.25">
      <c r="A96" s="110">
        <v>114</v>
      </c>
      <c r="B96" s="8">
        <v>44675</v>
      </c>
    </row>
    <row r="97" spans="1:2" x14ac:dyDescent="0.25">
      <c r="A97" s="110">
        <v>115</v>
      </c>
      <c r="B97" s="8">
        <v>44676</v>
      </c>
    </row>
    <row r="98" spans="1:2" x14ac:dyDescent="0.25">
      <c r="A98" s="110">
        <v>116</v>
      </c>
      <c r="B98" s="8">
        <v>44677</v>
      </c>
    </row>
    <row r="99" spans="1:2" x14ac:dyDescent="0.25">
      <c r="A99" s="110">
        <v>117</v>
      </c>
      <c r="B99" s="8">
        <v>44678</v>
      </c>
    </row>
    <row r="100" spans="1:2" x14ac:dyDescent="0.25">
      <c r="A100" s="110">
        <v>118</v>
      </c>
      <c r="B100" s="8">
        <v>44679</v>
      </c>
    </row>
    <row r="101" spans="1:2" x14ac:dyDescent="0.25">
      <c r="A101" s="110">
        <v>119</v>
      </c>
      <c r="B101" s="8">
        <v>44680</v>
      </c>
    </row>
    <row r="102" spans="1:2" x14ac:dyDescent="0.25">
      <c r="A102" s="110">
        <v>120</v>
      </c>
      <c r="B102" s="8">
        <v>44681</v>
      </c>
    </row>
    <row r="103" spans="1:2" x14ac:dyDescent="0.25">
      <c r="A103" s="110">
        <v>121</v>
      </c>
      <c r="B103" s="8">
        <v>44682</v>
      </c>
    </row>
    <row r="104" spans="1:2" x14ac:dyDescent="0.25">
      <c r="A104" s="110">
        <v>122</v>
      </c>
      <c r="B104" s="8">
        <v>44683</v>
      </c>
    </row>
    <row r="105" spans="1:2" x14ac:dyDescent="0.25">
      <c r="A105" s="110">
        <v>123</v>
      </c>
      <c r="B105" s="8">
        <v>44684</v>
      </c>
    </row>
    <row r="106" spans="1:2" x14ac:dyDescent="0.25">
      <c r="A106" s="110">
        <v>124</v>
      </c>
      <c r="B106" s="8">
        <v>44685</v>
      </c>
    </row>
    <row r="107" spans="1:2" x14ac:dyDescent="0.25">
      <c r="A107" s="110">
        <v>125</v>
      </c>
      <c r="B107" s="8">
        <v>44686</v>
      </c>
    </row>
    <row r="108" spans="1:2" x14ac:dyDescent="0.25">
      <c r="A108" s="110">
        <v>126</v>
      </c>
      <c r="B108" s="8">
        <v>44687</v>
      </c>
    </row>
    <row r="109" spans="1:2" x14ac:dyDescent="0.25">
      <c r="A109" s="110">
        <v>127</v>
      </c>
      <c r="B109" s="8">
        <v>44688</v>
      </c>
    </row>
    <row r="110" spans="1:2" x14ac:dyDescent="0.25">
      <c r="A110" s="110">
        <v>128</v>
      </c>
      <c r="B110" s="8">
        <v>44689</v>
      </c>
    </row>
    <row r="111" spans="1:2" x14ac:dyDescent="0.25">
      <c r="A111" s="110">
        <v>129</v>
      </c>
      <c r="B111" s="8">
        <v>44690</v>
      </c>
    </row>
    <row r="112" spans="1:2" x14ac:dyDescent="0.25">
      <c r="A112" s="110">
        <v>130</v>
      </c>
      <c r="B112" s="8">
        <v>44691</v>
      </c>
    </row>
    <row r="113" spans="1:2" x14ac:dyDescent="0.25">
      <c r="A113" s="110">
        <v>131</v>
      </c>
      <c r="B113" s="8">
        <v>44692</v>
      </c>
    </row>
    <row r="114" spans="1:2" x14ac:dyDescent="0.25">
      <c r="A114" s="110">
        <v>132</v>
      </c>
      <c r="B114" s="8">
        <v>44693</v>
      </c>
    </row>
    <row r="115" spans="1:2" x14ac:dyDescent="0.25">
      <c r="A115" s="110">
        <v>133</v>
      </c>
      <c r="B115" s="8">
        <v>44694</v>
      </c>
    </row>
    <row r="116" spans="1:2" x14ac:dyDescent="0.25">
      <c r="A116" s="110">
        <v>134</v>
      </c>
      <c r="B116" s="8">
        <v>44695</v>
      </c>
    </row>
    <row r="117" spans="1:2" x14ac:dyDescent="0.25">
      <c r="A117" s="110">
        <v>135</v>
      </c>
      <c r="B117" s="8">
        <v>44696</v>
      </c>
    </row>
    <row r="118" spans="1:2" x14ac:dyDescent="0.25">
      <c r="A118" s="110">
        <v>136</v>
      </c>
      <c r="B118" s="8">
        <v>44697</v>
      </c>
    </row>
    <row r="119" spans="1:2" x14ac:dyDescent="0.25">
      <c r="A119" s="110">
        <v>137</v>
      </c>
      <c r="B119" s="8">
        <v>44698</v>
      </c>
    </row>
    <row r="120" spans="1:2" x14ac:dyDescent="0.25">
      <c r="A120" s="110">
        <v>138</v>
      </c>
      <c r="B120" s="8">
        <v>44699</v>
      </c>
    </row>
    <row r="121" spans="1:2" x14ac:dyDescent="0.25">
      <c r="A121" s="110">
        <v>139</v>
      </c>
      <c r="B121" s="8">
        <v>44700</v>
      </c>
    </row>
    <row r="122" spans="1:2" x14ac:dyDescent="0.25">
      <c r="A122" s="110">
        <v>140</v>
      </c>
      <c r="B122" s="8">
        <v>44701</v>
      </c>
    </row>
    <row r="123" spans="1:2" x14ac:dyDescent="0.25">
      <c r="A123" s="110">
        <v>141</v>
      </c>
      <c r="B123" s="8">
        <v>44702</v>
      </c>
    </row>
    <row r="124" spans="1:2" x14ac:dyDescent="0.25">
      <c r="A124" s="110">
        <v>142</v>
      </c>
      <c r="B124" s="8">
        <v>44703</v>
      </c>
    </row>
    <row r="125" spans="1:2" x14ac:dyDescent="0.25">
      <c r="A125" s="110">
        <v>143</v>
      </c>
      <c r="B125" s="8">
        <v>44704</v>
      </c>
    </row>
    <row r="126" spans="1:2" x14ac:dyDescent="0.25">
      <c r="A126" s="110">
        <v>144</v>
      </c>
      <c r="B126" s="8">
        <v>44705</v>
      </c>
    </row>
    <row r="127" spans="1:2" x14ac:dyDescent="0.25">
      <c r="A127" s="110">
        <v>145</v>
      </c>
      <c r="B127" s="8">
        <v>44706</v>
      </c>
    </row>
    <row r="128" spans="1:2" x14ac:dyDescent="0.25">
      <c r="A128" s="110">
        <v>146</v>
      </c>
      <c r="B128" s="8">
        <v>44707</v>
      </c>
    </row>
    <row r="129" spans="1:2" x14ac:dyDescent="0.25">
      <c r="A129" s="110">
        <v>147</v>
      </c>
      <c r="B129" s="8">
        <v>44708</v>
      </c>
    </row>
    <row r="130" spans="1:2" x14ac:dyDescent="0.25">
      <c r="A130" s="110">
        <v>148</v>
      </c>
      <c r="B130" s="8">
        <v>44709</v>
      </c>
    </row>
    <row r="131" spans="1:2" x14ac:dyDescent="0.25">
      <c r="A131" s="110">
        <v>149</v>
      </c>
      <c r="B131" s="8">
        <v>44710</v>
      </c>
    </row>
    <row r="132" spans="1:2" x14ac:dyDescent="0.25">
      <c r="A132" s="110">
        <v>150</v>
      </c>
      <c r="B132" s="8">
        <v>44711</v>
      </c>
    </row>
    <row r="133" spans="1:2" x14ac:dyDescent="0.25">
      <c r="A133" s="110">
        <v>151</v>
      </c>
      <c r="B133" s="8">
        <v>44712</v>
      </c>
    </row>
    <row r="134" spans="1:2" x14ac:dyDescent="0.25">
      <c r="A134" s="110">
        <v>152</v>
      </c>
      <c r="B134" s="8">
        <v>44713</v>
      </c>
    </row>
    <row r="135" spans="1:2" x14ac:dyDescent="0.25">
      <c r="A135" s="110">
        <v>153</v>
      </c>
      <c r="B135" s="8">
        <v>44714</v>
      </c>
    </row>
    <row r="136" spans="1:2" x14ac:dyDescent="0.25">
      <c r="A136" s="110">
        <v>154</v>
      </c>
      <c r="B136" s="8">
        <v>44715</v>
      </c>
    </row>
    <row r="137" spans="1:2" x14ac:dyDescent="0.25">
      <c r="A137" s="110">
        <v>155</v>
      </c>
      <c r="B137" s="8">
        <v>44716</v>
      </c>
    </row>
    <row r="138" spans="1:2" x14ac:dyDescent="0.25">
      <c r="A138" s="110">
        <v>156</v>
      </c>
      <c r="B138" s="8">
        <v>44717</v>
      </c>
    </row>
    <row r="139" spans="1:2" x14ac:dyDescent="0.25">
      <c r="A139" s="110">
        <v>157</v>
      </c>
      <c r="B139" s="8">
        <v>44718</v>
      </c>
    </row>
    <row r="140" spans="1:2" x14ac:dyDescent="0.25">
      <c r="A140" s="110">
        <v>158</v>
      </c>
      <c r="B140" s="8">
        <v>44719</v>
      </c>
    </row>
    <row r="141" spans="1:2" x14ac:dyDescent="0.25">
      <c r="A141" s="110">
        <v>159</v>
      </c>
      <c r="B141" s="8">
        <v>44720</v>
      </c>
    </row>
    <row r="142" spans="1:2" x14ac:dyDescent="0.25">
      <c r="A142" s="110">
        <v>160</v>
      </c>
      <c r="B142" s="8">
        <v>44721</v>
      </c>
    </row>
    <row r="143" spans="1:2" x14ac:dyDescent="0.25">
      <c r="A143" s="110">
        <v>161</v>
      </c>
      <c r="B143" s="8">
        <v>44722</v>
      </c>
    </row>
    <row r="144" spans="1:2" x14ac:dyDescent="0.25">
      <c r="A144" s="110">
        <v>162</v>
      </c>
      <c r="B144" s="8">
        <v>44723</v>
      </c>
    </row>
    <row r="145" spans="1:2" x14ac:dyDescent="0.25">
      <c r="A145" s="110">
        <v>163</v>
      </c>
      <c r="B145" s="8">
        <v>44724</v>
      </c>
    </row>
    <row r="146" spans="1:2" x14ac:dyDescent="0.25">
      <c r="A146" s="110">
        <v>164</v>
      </c>
      <c r="B146" s="8">
        <v>44725</v>
      </c>
    </row>
    <row r="147" spans="1:2" x14ac:dyDescent="0.25">
      <c r="A147" s="110">
        <v>165</v>
      </c>
      <c r="B147" s="8">
        <v>44726</v>
      </c>
    </row>
    <row r="148" spans="1:2" x14ac:dyDescent="0.25">
      <c r="A148" s="110">
        <v>166</v>
      </c>
      <c r="B148" s="8">
        <v>44727</v>
      </c>
    </row>
    <row r="149" spans="1:2" x14ac:dyDescent="0.25">
      <c r="A149" s="110">
        <v>167</v>
      </c>
      <c r="B149" s="8">
        <v>44728</v>
      </c>
    </row>
    <row r="150" spans="1:2" x14ac:dyDescent="0.25">
      <c r="A150" s="110">
        <v>168</v>
      </c>
      <c r="B150" s="8">
        <v>44729</v>
      </c>
    </row>
    <row r="151" spans="1:2" x14ac:dyDescent="0.25">
      <c r="A151" s="110">
        <v>169</v>
      </c>
      <c r="B151" s="8">
        <v>44730</v>
      </c>
    </row>
    <row r="152" spans="1:2" x14ac:dyDescent="0.25">
      <c r="A152" s="110">
        <v>170</v>
      </c>
      <c r="B152" s="8">
        <v>44731</v>
      </c>
    </row>
    <row r="153" spans="1:2" x14ac:dyDescent="0.25">
      <c r="A153" s="110">
        <v>171</v>
      </c>
      <c r="B153" s="8">
        <v>44732</v>
      </c>
    </row>
    <row r="154" spans="1:2" x14ac:dyDescent="0.25">
      <c r="A154" s="110">
        <v>172</v>
      </c>
      <c r="B154" s="8">
        <v>44733</v>
      </c>
    </row>
    <row r="155" spans="1:2" x14ac:dyDescent="0.25">
      <c r="A155" s="110">
        <v>173</v>
      </c>
      <c r="B155" s="8">
        <v>44734</v>
      </c>
    </row>
    <row r="156" spans="1:2" x14ac:dyDescent="0.25">
      <c r="A156" s="110">
        <v>174</v>
      </c>
      <c r="B156" s="8">
        <v>44735</v>
      </c>
    </row>
    <row r="157" spans="1:2" x14ac:dyDescent="0.25">
      <c r="A157" s="110">
        <v>175</v>
      </c>
      <c r="B157" s="8">
        <v>44736</v>
      </c>
    </row>
    <row r="158" spans="1:2" x14ac:dyDescent="0.25">
      <c r="A158" s="110">
        <v>176</v>
      </c>
      <c r="B158" s="8">
        <v>44737</v>
      </c>
    </row>
    <row r="159" spans="1:2" x14ac:dyDescent="0.25">
      <c r="A159" s="110">
        <v>177</v>
      </c>
      <c r="B159" s="8">
        <v>44738</v>
      </c>
    </row>
    <row r="160" spans="1:2" x14ac:dyDescent="0.25">
      <c r="A160" s="110">
        <v>178</v>
      </c>
      <c r="B160" s="8">
        <v>44739</v>
      </c>
    </row>
    <row r="161" spans="1:2" x14ac:dyDescent="0.25">
      <c r="A161" s="110">
        <v>179</v>
      </c>
      <c r="B161" s="8">
        <v>44740</v>
      </c>
    </row>
    <row r="162" spans="1:2" x14ac:dyDescent="0.25">
      <c r="A162" s="110">
        <v>180</v>
      </c>
      <c r="B162" s="8">
        <v>44741</v>
      </c>
    </row>
    <row r="163" spans="1:2" x14ac:dyDescent="0.25">
      <c r="A163" s="110">
        <v>181</v>
      </c>
      <c r="B163" s="8">
        <v>44742</v>
      </c>
    </row>
    <row r="164" spans="1:2" x14ac:dyDescent="0.25">
      <c r="A164" s="110"/>
      <c r="B164" s="8"/>
    </row>
    <row r="165" spans="1:2" x14ac:dyDescent="0.25">
      <c r="A165" s="110"/>
      <c r="B165" s="8"/>
    </row>
    <row r="166" spans="1:2" x14ac:dyDescent="0.25">
      <c r="A166" s="110"/>
      <c r="B166" s="8"/>
    </row>
    <row r="167" spans="1:2" x14ac:dyDescent="0.25">
      <c r="A167" s="110"/>
      <c r="B167" s="8"/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75"/>
  <sheetViews>
    <sheetView topLeftCell="A149" workbookViewId="0">
      <selection activeCell="E167" sqref="E167"/>
    </sheetView>
  </sheetViews>
  <sheetFormatPr defaultRowHeight="15" x14ac:dyDescent="0.25"/>
  <cols>
    <col min="1" max="1" width="11.28515625" customWidth="1"/>
    <col min="2" max="2" width="11.85546875" customWidth="1"/>
    <col min="3" max="3" width="19.85546875" customWidth="1"/>
    <col min="4" max="4" width="15.85546875" customWidth="1"/>
    <col min="5" max="5" width="13.5703125" customWidth="1"/>
    <col min="6" max="6" width="31.42578125" customWidth="1"/>
    <col min="7" max="7" width="21.7109375" customWidth="1"/>
    <col min="11" max="11" width="9.7109375" bestFit="1" customWidth="1"/>
  </cols>
  <sheetData>
    <row r="1" spans="1:11" x14ac:dyDescent="0.25">
      <c r="A1" s="231" t="s">
        <v>40</v>
      </c>
      <c r="B1" s="231"/>
      <c r="C1" s="231"/>
      <c r="D1" s="231"/>
      <c r="E1" s="231"/>
      <c r="F1" s="231"/>
    </row>
    <row r="2" spans="1:11" x14ac:dyDescent="0.25">
      <c r="A2" s="231" t="s">
        <v>38</v>
      </c>
      <c r="B2" s="231"/>
      <c r="C2" s="231"/>
      <c r="D2" s="231"/>
      <c r="E2" s="231"/>
      <c r="F2" s="231"/>
    </row>
    <row r="3" spans="1:11" x14ac:dyDescent="0.25">
      <c r="A3" s="231" t="s">
        <v>67</v>
      </c>
      <c r="B3" s="231"/>
      <c r="C3" s="231"/>
      <c r="D3" s="231"/>
      <c r="E3" s="231"/>
      <c r="F3" s="231"/>
    </row>
    <row r="4" spans="1:11" ht="15.75" thickBot="1" x14ac:dyDescent="0.3">
      <c r="A4" s="239">
        <v>2022</v>
      </c>
      <c r="B4" s="239"/>
      <c r="C4" s="239"/>
      <c r="D4" s="239"/>
      <c r="E4" s="239"/>
      <c r="F4" s="239"/>
    </row>
    <row r="5" spans="1:11" ht="15.75" thickBot="1" x14ac:dyDescent="0.3">
      <c r="A5" s="7" t="s">
        <v>29</v>
      </c>
      <c r="B5" s="7" t="s">
        <v>33</v>
      </c>
      <c r="C5" s="7" t="s">
        <v>34</v>
      </c>
      <c r="D5" s="7" t="s">
        <v>35</v>
      </c>
      <c r="E5" s="7" t="s">
        <v>41</v>
      </c>
      <c r="F5" s="7" t="s">
        <v>135</v>
      </c>
      <c r="G5" s="7" t="s">
        <v>37</v>
      </c>
    </row>
    <row r="6" spans="1:11" x14ac:dyDescent="0.25">
      <c r="A6" s="110"/>
      <c r="B6" s="8"/>
      <c r="C6" s="42"/>
      <c r="D6" s="42"/>
      <c r="E6" s="42"/>
      <c r="F6" s="42"/>
      <c r="K6" s="45"/>
    </row>
    <row r="7" spans="1:11" x14ac:dyDescent="0.25">
      <c r="A7" s="110">
        <v>25</v>
      </c>
      <c r="B7" s="8">
        <v>44586</v>
      </c>
      <c r="C7" s="42"/>
      <c r="D7" s="42"/>
      <c r="E7" s="42"/>
      <c r="F7" s="42"/>
      <c r="K7" s="45"/>
    </row>
    <row r="8" spans="1:11" x14ac:dyDescent="0.25">
      <c r="A8" s="110">
        <v>26</v>
      </c>
      <c r="B8" s="8">
        <v>44587</v>
      </c>
      <c r="C8" s="42"/>
      <c r="D8" s="42"/>
      <c r="E8" s="42"/>
      <c r="F8" s="42"/>
      <c r="K8" s="45"/>
    </row>
    <row r="9" spans="1:11" x14ac:dyDescent="0.25">
      <c r="A9" s="110">
        <v>27</v>
      </c>
      <c r="B9" s="8">
        <v>44588</v>
      </c>
      <c r="C9" s="42"/>
      <c r="D9" s="42"/>
      <c r="E9" s="42"/>
      <c r="F9" s="42"/>
      <c r="K9" s="45"/>
    </row>
    <row r="10" spans="1:11" x14ac:dyDescent="0.25">
      <c r="A10" s="110">
        <v>28</v>
      </c>
      <c r="B10" s="8">
        <v>44589</v>
      </c>
      <c r="C10" s="42"/>
      <c r="D10" s="42"/>
      <c r="E10" s="42"/>
      <c r="F10" s="42"/>
      <c r="K10" s="45"/>
    </row>
    <row r="11" spans="1:11" x14ac:dyDescent="0.25">
      <c r="A11" s="110">
        <v>29</v>
      </c>
      <c r="B11" s="8">
        <v>44590</v>
      </c>
      <c r="C11" s="42"/>
      <c r="D11" s="42"/>
      <c r="E11" s="42"/>
      <c r="F11" s="42"/>
      <c r="K11" s="45"/>
    </row>
    <row r="12" spans="1:11" x14ac:dyDescent="0.25">
      <c r="A12" s="110">
        <v>30</v>
      </c>
      <c r="B12" s="8">
        <v>44591</v>
      </c>
      <c r="C12" s="42"/>
      <c r="D12" s="42"/>
      <c r="E12" s="42"/>
      <c r="F12" s="42"/>
      <c r="K12" s="45"/>
    </row>
    <row r="13" spans="1:11" x14ac:dyDescent="0.25">
      <c r="A13" s="110">
        <v>31</v>
      </c>
      <c r="B13" s="8">
        <v>44592</v>
      </c>
      <c r="C13" s="42"/>
      <c r="D13" s="42"/>
      <c r="E13" s="42"/>
      <c r="F13" s="12"/>
      <c r="K13" s="45"/>
    </row>
    <row r="14" spans="1:11" x14ac:dyDescent="0.25">
      <c r="A14" s="110">
        <v>32</v>
      </c>
      <c r="B14" s="8">
        <v>44593</v>
      </c>
      <c r="C14" s="42"/>
      <c r="D14" s="42"/>
      <c r="E14" s="42"/>
      <c r="F14" s="12"/>
      <c r="K14" s="45"/>
    </row>
    <row r="15" spans="1:11" x14ac:dyDescent="0.25">
      <c r="A15" s="110">
        <v>33</v>
      </c>
      <c r="B15" s="8">
        <v>44594</v>
      </c>
      <c r="C15" s="42"/>
      <c r="D15" s="48"/>
      <c r="E15" s="11"/>
      <c r="F15" s="12"/>
      <c r="K15" s="45"/>
    </row>
    <row r="16" spans="1:11" x14ac:dyDescent="0.25">
      <c r="A16" s="110">
        <v>34</v>
      </c>
      <c r="B16" s="8">
        <v>44595</v>
      </c>
      <c r="C16" s="42"/>
      <c r="D16" s="48"/>
      <c r="E16" s="11"/>
      <c r="F16" s="12"/>
      <c r="K16" s="45"/>
    </row>
    <row r="17" spans="1:6" x14ac:dyDescent="0.25">
      <c r="A17" s="110">
        <v>35</v>
      </c>
      <c r="B17" s="8">
        <v>44596</v>
      </c>
      <c r="C17" s="42"/>
      <c r="D17" s="48"/>
      <c r="E17" s="11"/>
      <c r="F17" s="12"/>
    </row>
    <row r="18" spans="1:6" x14ac:dyDescent="0.25">
      <c r="A18" s="110">
        <v>36</v>
      </c>
      <c r="B18" s="8">
        <v>44597</v>
      </c>
      <c r="C18" s="42"/>
      <c r="D18" s="48"/>
      <c r="E18" s="11"/>
      <c r="F18" s="12"/>
    </row>
    <row r="19" spans="1:6" x14ac:dyDescent="0.25">
      <c r="A19" s="110">
        <v>37</v>
      </c>
      <c r="B19" s="8">
        <v>44598</v>
      </c>
      <c r="C19" s="42"/>
      <c r="D19" s="48"/>
      <c r="E19" s="11"/>
      <c r="F19" s="12"/>
    </row>
    <row r="20" spans="1:6" x14ac:dyDescent="0.25">
      <c r="A20" s="110">
        <v>38</v>
      </c>
      <c r="B20" s="8">
        <v>44599</v>
      </c>
      <c r="C20" s="42"/>
      <c r="D20" s="48"/>
      <c r="E20" s="11"/>
      <c r="F20" s="12"/>
    </row>
    <row r="21" spans="1:6" x14ac:dyDescent="0.25">
      <c r="A21" s="110">
        <v>39</v>
      </c>
      <c r="B21" s="8">
        <v>44600</v>
      </c>
      <c r="C21" s="42"/>
      <c r="D21" s="48"/>
      <c r="E21" s="11"/>
      <c r="F21" s="12"/>
    </row>
    <row r="22" spans="1:6" x14ac:dyDescent="0.25">
      <c r="A22" s="110">
        <v>40</v>
      </c>
      <c r="B22" s="8">
        <v>44601</v>
      </c>
      <c r="C22" s="42"/>
      <c r="D22" s="48"/>
      <c r="E22" s="11"/>
      <c r="F22" s="12"/>
    </row>
    <row r="23" spans="1:6" x14ac:dyDescent="0.25">
      <c r="A23" s="110">
        <v>41</v>
      </c>
      <c r="B23" s="8">
        <v>44602</v>
      </c>
      <c r="C23" s="42"/>
      <c r="D23" s="48"/>
      <c r="E23" s="11"/>
      <c r="F23" s="12"/>
    </row>
    <row r="24" spans="1:6" x14ac:dyDescent="0.25">
      <c r="A24" s="110">
        <v>42</v>
      </c>
      <c r="B24" s="8">
        <v>44603</v>
      </c>
      <c r="C24" s="42"/>
      <c r="D24" s="48"/>
      <c r="E24" s="11"/>
      <c r="F24" s="12"/>
    </row>
    <row r="25" spans="1:6" x14ac:dyDescent="0.25">
      <c r="A25" s="110">
        <v>43</v>
      </c>
      <c r="B25" s="8">
        <v>44604</v>
      </c>
      <c r="C25" s="42"/>
      <c r="D25" s="48"/>
      <c r="E25" s="11"/>
      <c r="F25" s="12"/>
    </row>
    <row r="26" spans="1:6" x14ac:dyDescent="0.25">
      <c r="A26" s="110">
        <v>44</v>
      </c>
      <c r="B26" s="8">
        <v>44605</v>
      </c>
      <c r="C26" s="42"/>
      <c r="D26" s="48"/>
      <c r="E26" s="11"/>
      <c r="F26" s="12"/>
    </row>
    <row r="27" spans="1:6" x14ac:dyDescent="0.25">
      <c r="A27" s="110">
        <v>45</v>
      </c>
      <c r="B27" s="8">
        <v>44606</v>
      </c>
      <c r="C27" s="42"/>
      <c r="D27" s="48"/>
      <c r="E27" s="11"/>
      <c r="F27" s="12"/>
    </row>
    <row r="28" spans="1:6" x14ac:dyDescent="0.25">
      <c r="A28" s="110">
        <v>46</v>
      </c>
      <c r="B28" s="8">
        <v>44607</v>
      </c>
      <c r="C28" s="42">
        <v>0</v>
      </c>
      <c r="D28" s="48"/>
      <c r="E28" s="11"/>
      <c r="F28" s="12"/>
    </row>
    <row r="29" spans="1:6" x14ac:dyDescent="0.25">
      <c r="A29" s="110">
        <v>47</v>
      </c>
      <c r="B29" s="8">
        <v>44608</v>
      </c>
      <c r="C29" s="42"/>
      <c r="D29" s="48"/>
      <c r="E29" s="11"/>
      <c r="F29" s="12"/>
    </row>
    <row r="30" spans="1:6" x14ac:dyDescent="0.25">
      <c r="A30" s="110">
        <v>48</v>
      </c>
      <c r="B30" s="8">
        <v>44609</v>
      </c>
      <c r="C30" s="42"/>
      <c r="D30" s="48"/>
      <c r="E30" s="11"/>
      <c r="F30" s="12"/>
    </row>
    <row r="31" spans="1:6" x14ac:dyDescent="0.25">
      <c r="A31" s="110">
        <v>49</v>
      </c>
      <c r="B31" s="8">
        <v>44610</v>
      </c>
      <c r="C31" s="42"/>
      <c r="D31" s="48"/>
      <c r="E31" s="11"/>
      <c r="F31" s="12"/>
    </row>
    <row r="32" spans="1:6" x14ac:dyDescent="0.25">
      <c r="A32" s="110">
        <v>50</v>
      </c>
      <c r="B32" s="8">
        <v>44611</v>
      </c>
      <c r="C32" s="42"/>
      <c r="D32" s="48"/>
      <c r="E32" s="11"/>
      <c r="F32" s="12"/>
    </row>
    <row r="33" spans="1:6" x14ac:dyDescent="0.25">
      <c r="A33" s="110">
        <v>51</v>
      </c>
      <c r="B33" s="8">
        <v>44612</v>
      </c>
      <c r="C33" s="42"/>
      <c r="D33" s="48"/>
      <c r="E33" s="11"/>
      <c r="F33" s="12"/>
    </row>
    <row r="34" spans="1:6" x14ac:dyDescent="0.25">
      <c r="A34" s="110">
        <v>52</v>
      </c>
      <c r="B34" s="8">
        <v>44613</v>
      </c>
      <c r="C34" s="42"/>
      <c r="D34" s="48"/>
      <c r="E34" s="11"/>
      <c r="F34" s="12"/>
    </row>
    <row r="35" spans="1:6" x14ac:dyDescent="0.25">
      <c r="A35" s="110">
        <v>53</v>
      </c>
      <c r="B35" s="8">
        <v>44614</v>
      </c>
      <c r="C35" s="42"/>
      <c r="D35" s="48"/>
      <c r="E35" s="11"/>
      <c r="F35" s="12"/>
    </row>
    <row r="36" spans="1:6" x14ac:dyDescent="0.25">
      <c r="A36" s="110">
        <v>54</v>
      </c>
      <c r="B36" s="8">
        <v>44615</v>
      </c>
      <c r="C36" s="42"/>
      <c r="D36" s="48"/>
      <c r="E36" s="11"/>
      <c r="F36" s="12"/>
    </row>
    <row r="37" spans="1:6" x14ac:dyDescent="0.25">
      <c r="A37" s="110">
        <v>55</v>
      </c>
      <c r="B37" s="8">
        <v>44616</v>
      </c>
      <c r="C37" s="42"/>
      <c r="D37" s="48"/>
      <c r="E37" s="11"/>
      <c r="F37" s="12"/>
    </row>
    <row r="38" spans="1:6" x14ac:dyDescent="0.25">
      <c r="A38" s="110">
        <v>56</v>
      </c>
      <c r="B38" s="8">
        <v>44617</v>
      </c>
      <c r="C38" s="42"/>
      <c r="D38" s="48"/>
      <c r="E38" s="11"/>
      <c r="F38" s="12"/>
    </row>
    <row r="39" spans="1:6" x14ac:dyDescent="0.25">
      <c r="A39" s="110">
        <v>57</v>
      </c>
      <c r="B39" s="8">
        <v>44618</v>
      </c>
      <c r="C39" s="42"/>
      <c r="D39" s="48"/>
      <c r="E39" s="11"/>
      <c r="F39" s="12"/>
    </row>
    <row r="40" spans="1:6" x14ac:dyDescent="0.25">
      <c r="A40" s="110">
        <v>58</v>
      </c>
      <c r="B40" s="8">
        <v>44619</v>
      </c>
      <c r="C40" s="42"/>
      <c r="D40" s="48"/>
      <c r="E40" s="11"/>
      <c r="F40" s="12"/>
    </row>
    <row r="41" spans="1:6" x14ac:dyDescent="0.25">
      <c r="A41" s="110">
        <v>59</v>
      </c>
      <c r="B41" s="8">
        <v>44620</v>
      </c>
      <c r="C41" s="42"/>
      <c r="D41" s="48"/>
      <c r="E41" s="11"/>
      <c r="F41" s="12"/>
    </row>
    <row r="42" spans="1:6" x14ac:dyDescent="0.25">
      <c r="A42" s="110">
        <v>60</v>
      </c>
      <c r="B42" s="8">
        <v>44621</v>
      </c>
      <c r="C42" s="42"/>
      <c r="D42" s="48"/>
      <c r="E42" s="11"/>
      <c r="F42" s="12"/>
    </row>
    <row r="43" spans="1:6" x14ac:dyDescent="0.25">
      <c r="A43" s="110">
        <v>61</v>
      </c>
      <c r="B43" s="8">
        <v>44622</v>
      </c>
      <c r="C43" s="42"/>
      <c r="D43" s="48"/>
      <c r="E43" s="11"/>
      <c r="F43" s="12"/>
    </row>
    <row r="44" spans="1:6" x14ac:dyDescent="0.25">
      <c r="A44" s="110">
        <v>62</v>
      </c>
      <c r="B44" s="8">
        <v>44623</v>
      </c>
      <c r="C44" s="42"/>
      <c r="D44" s="48"/>
      <c r="E44" s="11"/>
      <c r="F44" s="12"/>
    </row>
    <row r="45" spans="1:6" x14ac:dyDescent="0.25">
      <c r="A45" s="110">
        <v>63</v>
      </c>
      <c r="B45" s="8">
        <v>44624</v>
      </c>
      <c r="C45" s="42"/>
      <c r="D45" s="48"/>
      <c r="E45" s="11"/>
      <c r="F45" s="12"/>
    </row>
    <row r="46" spans="1:6" x14ac:dyDescent="0.25">
      <c r="A46" s="110">
        <v>64</v>
      </c>
      <c r="B46" s="8">
        <v>44625</v>
      </c>
      <c r="C46" s="42"/>
      <c r="D46" s="48"/>
      <c r="E46" s="11"/>
      <c r="F46" s="12"/>
    </row>
    <row r="47" spans="1:6" x14ac:dyDescent="0.25">
      <c r="A47" s="110">
        <v>65</v>
      </c>
      <c r="B47" s="8">
        <v>44626</v>
      </c>
      <c r="C47" s="42"/>
      <c r="D47" s="48"/>
      <c r="E47" s="11"/>
      <c r="F47" s="12"/>
    </row>
    <row r="48" spans="1:6" x14ac:dyDescent="0.25">
      <c r="A48" s="110">
        <v>66</v>
      </c>
      <c r="B48" s="8">
        <v>44627</v>
      </c>
      <c r="C48" s="42"/>
      <c r="D48" s="48"/>
      <c r="E48" s="11"/>
      <c r="F48" s="12"/>
    </row>
    <row r="49" spans="1:6" x14ac:dyDescent="0.25">
      <c r="A49" s="110">
        <v>67</v>
      </c>
      <c r="B49" s="8">
        <v>44628</v>
      </c>
      <c r="C49" s="42">
        <v>0</v>
      </c>
      <c r="D49" s="48"/>
      <c r="E49" s="11"/>
      <c r="F49" s="12"/>
    </row>
    <row r="50" spans="1:6" x14ac:dyDescent="0.25">
      <c r="A50" s="110">
        <v>68</v>
      </c>
      <c r="B50" s="8">
        <v>44629</v>
      </c>
      <c r="C50" s="42"/>
      <c r="D50" s="48"/>
      <c r="E50" s="11"/>
      <c r="F50" s="12"/>
    </row>
    <row r="51" spans="1:6" x14ac:dyDescent="0.25">
      <c r="A51" s="110">
        <v>69</v>
      </c>
      <c r="B51" s="8">
        <v>44630</v>
      </c>
      <c r="C51" s="42"/>
      <c r="D51" s="48"/>
      <c r="E51" s="11"/>
      <c r="F51" s="12"/>
    </row>
    <row r="52" spans="1:6" x14ac:dyDescent="0.25">
      <c r="A52" s="110">
        <v>70</v>
      </c>
      <c r="B52" s="8">
        <v>44631</v>
      </c>
      <c r="C52" s="42"/>
      <c r="D52" s="48"/>
      <c r="E52" s="11"/>
      <c r="F52" s="12"/>
    </row>
    <row r="53" spans="1:6" x14ac:dyDescent="0.25">
      <c r="A53" s="110">
        <v>71</v>
      </c>
      <c r="B53" s="8">
        <v>44632</v>
      </c>
      <c r="C53" s="42"/>
      <c r="D53" s="48"/>
      <c r="E53" s="11"/>
      <c r="F53" s="12"/>
    </row>
    <row r="54" spans="1:6" x14ac:dyDescent="0.25">
      <c r="A54" s="110">
        <v>72</v>
      </c>
      <c r="B54" s="8">
        <v>44633</v>
      </c>
      <c r="C54" s="1"/>
      <c r="D54" s="48"/>
      <c r="E54" s="11"/>
      <c r="F54" s="12"/>
    </row>
    <row r="55" spans="1:6" x14ac:dyDescent="0.25">
      <c r="A55" s="110">
        <v>73</v>
      </c>
      <c r="B55" s="8">
        <v>44634</v>
      </c>
      <c r="C55" s="42"/>
      <c r="D55" s="48"/>
      <c r="E55" s="11"/>
      <c r="F55" s="12"/>
    </row>
    <row r="56" spans="1:6" x14ac:dyDescent="0.25">
      <c r="A56" s="110">
        <v>74</v>
      </c>
      <c r="B56" s="8">
        <v>44635</v>
      </c>
      <c r="C56" s="42"/>
      <c r="D56" s="48"/>
      <c r="E56" s="11"/>
      <c r="F56" s="12"/>
    </row>
    <row r="57" spans="1:6" x14ac:dyDescent="0.25">
      <c r="A57" s="110">
        <v>75</v>
      </c>
      <c r="B57" s="8">
        <v>44636</v>
      </c>
      <c r="C57" s="42"/>
      <c r="D57" s="48"/>
      <c r="E57" s="11"/>
      <c r="F57" s="12"/>
    </row>
    <row r="58" spans="1:6" x14ac:dyDescent="0.25">
      <c r="A58" s="110">
        <v>76</v>
      </c>
      <c r="B58" s="8">
        <v>44637</v>
      </c>
      <c r="C58" s="42"/>
      <c r="D58" s="48"/>
      <c r="E58" s="11"/>
      <c r="F58" s="12"/>
    </row>
    <row r="59" spans="1:6" x14ac:dyDescent="0.25">
      <c r="A59" s="110">
        <v>77</v>
      </c>
      <c r="B59" s="8">
        <v>44638</v>
      </c>
      <c r="C59" s="42"/>
      <c r="D59" s="48"/>
      <c r="E59" s="11"/>
      <c r="F59" s="116"/>
    </row>
    <row r="60" spans="1:6" x14ac:dyDescent="0.25">
      <c r="A60" s="110">
        <v>78</v>
      </c>
      <c r="B60" s="8">
        <v>44639</v>
      </c>
      <c r="C60" s="42"/>
      <c r="D60" s="48"/>
      <c r="E60" s="48"/>
      <c r="F60" s="116"/>
    </row>
    <row r="61" spans="1:6" x14ac:dyDescent="0.25">
      <c r="A61" s="110">
        <v>79</v>
      </c>
      <c r="B61" s="8">
        <v>44640</v>
      </c>
      <c r="C61" s="42"/>
      <c r="D61" s="48"/>
      <c r="E61" s="48"/>
      <c r="F61" s="116"/>
    </row>
    <row r="62" spans="1:6" x14ac:dyDescent="0.25">
      <c r="A62" s="110">
        <v>80</v>
      </c>
      <c r="B62" s="8">
        <v>44641</v>
      </c>
      <c r="C62" s="42">
        <v>0</v>
      </c>
      <c r="D62" s="48"/>
      <c r="E62" s="48">
        <v>0</v>
      </c>
      <c r="F62" s="116"/>
    </row>
    <row r="63" spans="1:6" x14ac:dyDescent="0.25">
      <c r="A63" s="110">
        <v>81</v>
      </c>
      <c r="B63" s="8">
        <v>44642</v>
      </c>
      <c r="C63" s="42"/>
      <c r="D63" s="48">
        <f>(C97-C62)/(A97-A62)</f>
        <v>5.7142857142857141E-2</v>
      </c>
      <c r="E63" s="48">
        <f>D63+E62</f>
        <v>5.7142857142857141E-2</v>
      </c>
      <c r="F63" s="116"/>
    </row>
    <row r="64" spans="1:6" x14ac:dyDescent="0.25">
      <c r="A64" s="110">
        <v>82</v>
      </c>
      <c r="B64" s="8">
        <v>44643</v>
      </c>
      <c r="C64" s="42"/>
      <c r="D64" s="48">
        <v>5.7142857142857141E-2</v>
      </c>
      <c r="E64" s="48">
        <f t="shared" ref="E64:E96" si="0">D64+E63</f>
        <v>0.11428571428571428</v>
      </c>
      <c r="F64" s="116"/>
    </row>
    <row r="65" spans="1:6" x14ac:dyDescent="0.25">
      <c r="A65" s="110">
        <v>83</v>
      </c>
      <c r="B65" s="8">
        <v>44644</v>
      </c>
      <c r="C65" s="42"/>
      <c r="D65" s="48">
        <v>5.7142857142857141E-2</v>
      </c>
      <c r="E65" s="48">
        <f t="shared" si="0"/>
        <v>0.17142857142857143</v>
      </c>
      <c r="F65" s="116"/>
    </row>
    <row r="66" spans="1:6" x14ac:dyDescent="0.25">
      <c r="A66" s="110">
        <v>84</v>
      </c>
      <c r="B66" s="8">
        <v>44645</v>
      </c>
      <c r="C66" s="42"/>
      <c r="D66" s="48">
        <v>5.7142857142857141E-2</v>
      </c>
      <c r="E66" s="48">
        <f t="shared" si="0"/>
        <v>0.22857142857142856</v>
      </c>
      <c r="F66" s="116"/>
    </row>
    <row r="67" spans="1:6" x14ac:dyDescent="0.25">
      <c r="A67" s="110">
        <v>85</v>
      </c>
      <c r="B67" s="8">
        <v>44646</v>
      </c>
      <c r="C67" s="42"/>
      <c r="D67" s="48">
        <v>5.7142857142857141E-2</v>
      </c>
      <c r="E67" s="48">
        <f t="shared" si="0"/>
        <v>0.2857142857142857</v>
      </c>
      <c r="F67" s="116"/>
    </row>
    <row r="68" spans="1:6" x14ac:dyDescent="0.25">
      <c r="A68" s="110">
        <v>86</v>
      </c>
      <c r="B68" s="8">
        <v>44647</v>
      </c>
      <c r="C68" s="42"/>
      <c r="D68" s="48">
        <v>5.7142857142857141E-2</v>
      </c>
      <c r="E68" s="48">
        <f t="shared" si="0"/>
        <v>0.34285714285714286</v>
      </c>
      <c r="F68" s="116"/>
    </row>
    <row r="69" spans="1:6" x14ac:dyDescent="0.25">
      <c r="A69" s="110">
        <v>87</v>
      </c>
      <c r="B69" s="8">
        <v>44648</v>
      </c>
      <c r="C69" s="42"/>
      <c r="D69" s="48">
        <v>5.7142857142857141E-2</v>
      </c>
      <c r="E69" s="48">
        <f t="shared" si="0"/>
        <v>0.4</v>
      </c>
      <c r="F69" s="116"/>
    </row>
    <row r="70" spans="1:6" x14ac:dyDescent="0.25">
      <c r="A70" s="110">
        <v>88</v>
      </c>
      <c r="B70" s="8">
        <v>44649</v>
      </c>
      <c r="C70" s="1"/>
      <c r="D70" s="48">
        <v>5.7142857142857141E-2</v>
      </c>
      <c r="E70" s="48">
        <f t="shared" si="0"/>
        <v>0.45714285714285718</v>
      </c>
      <c r="F70" s="116"/>
    </row>
    <row r="71" spans="1:6" x14ac:dyDescent="0.25">
      <c r="A71" s="110">
        <v>89</v>
      </c>
      <c r="B71" s="8">
        <v>44650</v>
      </c>
      <c r="C71" s="42"/>
      <c r="D71" s="48">
        <v>5.7142857142857141E-2</v>
      </c>
      <c r="E71" s="48">
        <f t="shared" si="0"/>
        <v>0.51428571428571435</v>
      </c>
      <c r="F71" s="116"/>
    </row>
    <row r="72" spans="1:6" x14ac:dyDescent="0.25">
      <c r="A72" s="110">
        <v>90</v>
      </c>
      <c r="B72" s="8">
        <v>44651</v>
      </c>
      <c r="C72" s="42"/>
      <c r="D72" s="48">
        <v>5.7142857142857141E-2</v>
      </c>
      <c r="E72" s="48">
        <f t="shared" si="0"/>
        <v>0.57142857142857151</v>
      </c>
      <c r="F72" s="116"/>
    </row>
    <row r="73" spans="1:6" x14ac:dyDescent="0.25">
      <c r="A73" s="110">
        <v>91</v>
      </c>
      <c r="B73" s="8">
        <v>44652</v>
      </c>
      <c r="C73" s="42"/>
      <c r="D73" s="48">
        <v>5.7142857142857141E-2</v>
      </c>
      <c r="E73" s="48">
        <f t="shared" si="0"/>
        <v>0.62857142857142867</v>
      </c>
      <c r="F73" s="116"/>
    </row>
    <row r="74" spans="1:6" x14ac:dyDescent="0.25">
      <c r="A74" s="110">
        <v>92</v>
      </c>
      <c r="B74" s="8">
        <v>44653</v>
      </c>
      <c r="C74" s="42"/>
      <c r="D74" s="48">
        <v>5.7142857142857141E-2</v>
      </c>
      <c r="E74" s="48">
        <f t="shared" si="0"/>
        <v>0.68571428571428583</v>
      </c>
      <c r="F74" s="116"/>
    </row>
    <row r="75" spans="1:6" x14ac:dyDescent="0.25">
      <c r="A75" s="110">
        <v>93</v>
      </c>
      <c r="B75" s="8">
        <v>44654</v>
      </c>
      <c r="C75" s="42"/>
      <c r="D75" s="48">
        <v>5.7142857142857141E-2</v>
      </c>
      <c r="E75" s="48">
        <f t="shared" si="0"/>
        <v>0.74285714285714299</v>
      </c>
      <c r="F75" s="116"/>
    </row>
    <row r="76" spans="1:6" x14ac:dyDescent="0.25">
      <c r="A76" s="110">
        <v>94</v>
      </c>
      <c r="B76" s="8">
        <v>44655</v>
      </c>
      <c r="C76" s="42"/>
      <c r="D76" s="48">
        <v>5.7142857142857141E-2</v>
      </c>
      <c r="E76" s="48">
        <f t="shared" si="0"/>
        <v>0.80000000000000016</v>
      </c>
      <c r="F76" s="116"/>
    </row>
    <row r="77" spans="1:6" x14ac:dyDescent="0.25">
      <c r="A77" s="110">
        <v>95</v>
      </c>
      <c r="B77" s="8">
        <v>44656</v>
      </c>
      <c r="C77" s="42"/>
      <c r="D77" s="48">
        <v>5.7142857142857141E-2</v>
      </c>
      <c r="E77" s="48">
        <f t="shared" si="0"/>
        <v>0.85714285714285732</v>
      </c>
      <c r="F77" s="116"/>
    </row>
    <row r="78" spans="1:6" x14ac:dyDescent="0.25">
      <c r="A78" s="110">
        <v>96</v>
      </c>
      <c r="B78" s="8">
        <v>44657</v>
      </c>
      <c r="C78" s="42"/>
      <c r="D78" s="48">
        <v>5.7142857142857141E-2</v>
      </c>
      <c r="E78" s="48">
        <f t="shared" si="0"/>
        <v>0.91428571428571448</v>
      </c>
      <c r="F78" s="116"/>
    </row>
    <row r="79" spans="1:6" x14ac:dyDescent="0.25">
      <c r="A79" s="110">
        <v>97</v>
      </c>
      <c r="B79" s="8">
        <v>44658</v>
      </c>
      <c r="C79" s="42"/>
      <c r="D79" s="48">
        <v>5.7142857142857099E-2</v>
      </c>
      <c r="E79" s="48">
        <f t="shared" si="0"/>
        <v>0.97142857142857153</v>
      </c>
      <c r="F79" s="116"/>
    </row>
    <row r="80" spans="1:6" x14ac:dyDescent="0.25">
      <c r="A80" s="110">
        <v>98</v>
      </c>
      <c r="B80" s="8">
        <v>44659</v>
      </c>
      <c r="C80" s="42"/>
      <c r="D80" s="48">
        <v>5.7142857142857099E-2</v>
      </c>
      <c r="E80" s="48">
        <f t="shared" si="0"/>
        <v>1.0285714285714287</v>
      </c>
      <c r="F80" s="116"/>
    </row>
    <row r="81" spans="1:6" x14ac:dyDescent="0.25">
      <c r="A81" s="110">
        <v>99</v>
      </c>
      <c r="B81" s="8">
        <v>44660</v>
      </c>
      <c r="C81" s="42"/>
      <c r="D81" s="48">
        <v>5.7142857142857099E-2</v>
      </c>
      <c r="E81" s="48">
        <f t="shared" si="0"/>
        <v>1.0857142857142859</v>
      </c>
      <c r="F81" s="116"/>
    </row>
    <row r="82" spans="1:6" x14ac:dyDescent="0.25">
      <c r="A82" s="110">
        <v>100</v>
      </c>
      <c r="B82" s="8">
        <v>44661</v>
      </c>
      <c r="C82" s="42"/>
      <c r="D82" s="48">
        <v>5.7142857142857099E-2</v>
      </c>
      <c r="E82" s="48">
        <f t="shared" si="0"/>
        <v>1.142857142857143</v>
      </c>
      <c r="F82" s="116"/>
    </row>
    <row r="83" spans="1:6" x14ac:dyDescent="0.25">
      <c r="A83" s="110">
        <v>101</v>
      </c>
      <c r="B83" s="8">
        <v>44662</v>
      </c>
      <c r="C83" s="42"/>
      <c r="D83" s="48">
        <v>5.7142857142857099E-2</v>
      </c>
      <c r="E83" s="48">
        <f t="shared" si="0"/>
        <v>1.2000000000000002</v>
      </c>
      <c r="F83" s="116"/>
    </row>
    <row r="84" spans="1:6" x14ac:dyDescent="0.25">
      <c r="A84" s="110">
        <v>102</v>
      </c>
      <c r="B84" s="8">
        <v>44663</v>
      </c>
      <c r="C84" s="42"/>
      <c r="D84" s="48">
        <v>5.7142857142857099E-2</v>
      </c>
      <c r="E84" s="48">
        <f t="shared" si="0"/>
        <v>1.2571428571428573</v>
      </c>
      <c r="F84" s="116"/>
    </row>
    <row r="85" spans="1:6" x14ac:dyDescent="0.25">
      <c r="A85" s="110">
        <v>103</v>
      </c>
      <c r="B85" s="8">
        <v>44664</v>
      </c>
      <c r="C85" s="42"/>
      <c r="D85" s="48">
        <v>5.7142857142857099E-2</v>
      </c>
      <c r="E85" s="48">
        <f t="shared" si="0"/>
        <v>1.3142857142857145</v>
      </c>
      <c r="F85" s="116"/>
    </row>
    <row r="86" spans="1:6" x14ac:dyDescent="0.25">
      <c r="A86" s="110">
        <v>104</v>
      </c>
      <c r="B86" s="8">
        <v>44665</v>
      </c>
      <c r="C86" s="42"/>
      <c r="D86" s="48">
        <v>5.7142857142857099E-2</v>
      </c>
      <c r="E86" s="48">
        <f t="shared" si="0"/>
        <v>1.3714285714285717</v>
      </c>
      <c r="F86" s="116"/>
    </row>
    <row r="87" spans="1:6" x14ac:dyDescent="0.25">
      <c r="A87" s="110">
        <v>105</v>
      </c>
      <c r="B87" s="8">
        <v>44666</v>
      </c>
      <c r="C87" s="42"/>
      <c r="D87" s="48">
        <v>5.7142857142857099E-2</v>
      </c>
      <c r="E87" s="48">
        <f t="shared" si="0"/>
        <v>1.4285714285714288</v>
      </c>
      <c r="F87" s="116"/>
    </row>
    <row r="88" spans="1:6" x14ac:dyDescent="0.25">
      <c r="A88" s="110">
        <v>106</v>
      </c>
      <c r="B88" s="8">
        <v>44667</v>
      </c>
      <c r="C88" s="42"/>
      <c r="D88" s="48">
        <v>5.7142857142857099E-2</v>
      </c>
      <c r="E88" s="48">
        <f t="shared" si="0"/>
        <v>1.485714285714286</v>
      </c>
      <c r="F88" s="116"/>
    </row>
    <row r="89" spans="1:6" x14ac:dyDescent="0.25">
      <c r="A89" s="110">
        <v>107</v>
      </c>
      <c r="B89" s="8">
        <v>44668</v>
      </c>
      <c r="C89" s="42"/>
      <c r="D89" s="48">
        <v>5.7142857142857099E-2</v>
      </c>
      <c r="E89" s="48">
        <f t="shared" si="0"/>
        <v>1.5428571428571431</v>
      </c>
      <c r="F89" s="116"/>
    </row>
    <row r="90" spans="1:6" x14ac:dyDescent="0.25">
      <c r="A90" s="110">
        <v>108</v>
      </c>
      <c r="B90" s="8">
        <v>44669</v>
      </c>
      <c r="C90" s="1"/>
      <c r="D90" s="48">
        <v>5.7142857142857099E-2</v>
      </c>
      <c r="E90" s="48">
        <f t="shared" si="0"/>
        <v>1.6000000000000003</v>
      </c>
      <c r="F90" s="116"/>
    </row>
    <row r="91" spans="1:6" x14ac:dyDescent="0.25">
      <c r="A91" s="110">
        <v>109</v>
      </c>
      <c r="B91" s="8">
        <v>44670</v>
      </c>
      <c r="C91" s="42"/>
      <c r="D91" s="48">
        <v>5.7142857142857099E-2</v>
      </c>
      <c r="E91" s="48">
        <f t="shared" si="0"/>
        <v>1.6571428571428575</v>
      </c>
      <c r="F91" s="116"/>
    </row>
    <row r="92" spans="1:6" x14ac:dyDescent="0.25">
      <c r="A92" s="110">
        <v>110</v>
      </c>
      <c r="B92" s="8">
        <v>44671</v>
      </c>
      <c r="C92" s="42"/>
      <c r="D92" s="48">
        <v>5.7142857142857099E-2</v>
      </c>
      <c r="E92" s="48">
        <f t="shared" si="0"/>
        <v>1.7142857142857146</v>
      </c>
      <c r="F92" s="116"/>
    </row>
    <row r="93" spans="1:6" x14ac:dyDescent="0.25">
      <c r="A93" s="110">
        <v>111</v>
      </c>
      <c r="B93" s="8">
        <v>44672</v>
      </c>
      <c r="C93" s="42"/>
      <c r="D93" s="48">
        <v>5.7142857142857099E-2</v>
      </c>
      <c r="E93" s="48">
        <f t="shared" si="0"/>
        <v>1.7714285714285718</v>
      </c>
      <c r="F93" s="116"/>
    </row>
    <row r="94" spans="1:6" x14ac:dyDescent="0.25">
      <c r="A94" s="110">
        <v>112</v>
      </c>
      <c r="B94" s="8">
        <v>44673</v>
      </c>
      <c r="C94" s="42"/>
      <c r="D94" s="48">
        <v>5.7142857142857099E-2</v>
      </c>
      <c r="E94" s="48">
        <f t="shared" si="0"/>
        <v>1.828571428571429</v>
      </c>
      <c r="F94" s="116"/>
    </row>
    <row r="95" spans="1:6" x14ac:dyDescent="0.25">
      <c r="A95" s="110">
        <v>113</v>
      </c>
      <c r="B95" s="8">
        <v>44674</v>
      </c>
      <c r="C95" s="42"/>
      <c r="D95" s="48">
        <v>5.7142857142857099E-2</v>
      </c>
      <c r="E95" s="48">
        <f t="shared" si="0"/>
        <v>1.8857142857142861</v>
      </c>
      <c r="F95" s="116"/>
    </row>
    <row r="96" spans="1:6" x14ac:dyDescent="0.25">
      <c r="A96" s="110">
        <v>114</v>
      </c>
      <c r="B96" s="8">
        <v>44675</v>
      </c>
      <c r="C96" s="42"/>
      <c r="D96" s="48">
        <v>5.7142857142857099E-2</v>
      </c>
      <c r="E96" s="48">
        <f t="shared" si="0"/>
        <v>1.9428571428571433</v>
      </c>
      <c r="F96" s="116"/>
    </row>
    <row r="97" spans="1:6" x14ac:dyDescent="0.25">
      <c r="A97" s="110">
        <v>115</v>
      </c>
      <c r="B97" s="8">
        <v>44676</v>
      </c>
      <c r="C97" s="42">
        <v>2</v>
      </c>
      <c r="D97" s="42"/>
      <c r="E97" s="11">
        <v>2</v>
      </c>
      <c r="F97" s="116"/>
    </row>
    <row r="98" spans="1:6" x14ac:dyDescent="0.25">
      <c r="A98" s="110">
        <v>116</v>
      </c>
      <c r="B98" s="8">
        <v>44677</v>
      </c>
      <c r="C98" s="42"/>
      <c r="D98" s="42">
        <f>(C112-C97)/(A112-A97)</f>
        <v>0.46666666666666667</v>
      </c>
      <c r="E98" s="10">
        <f>D98+E97</f>
        <v>2.4666666666666668</v>
      </c>
      <c r="F98" s="116"/>
    </row>
    <row r="99" spans="1:6" x14ac:dyDescent="0.25">
      <c r="A99" s="110">
        <v>117</v>
      </c>
      <c r="B99" s="8">
        <v>44678</v>
      </c>
      <c r="C99" s="42"/>
      <c r="D99" s="42">
        <v>0.46666666666666667</v>
      </c>
      <c r="E99" s="10">
        <f t="shared" ref="E99:E111" si="1">D99+E98</f>
        <v>2.9333333333333336</v>
      </c>
      <c r="F99" s="116"/>
    </row>
    <row r="100" spans="1:6" x14ac:dyDescent="0.25">
      <c r="A100" s="110">
        <v>118</v>
      </c>
      <c r="B100" s="8">
        <v>44679</v>
      </c>
      <c r="C100" s="42"/>
      <c r="D100" s="42">
        <v>0.46666666666666667</v>
      </c>
      <c r="E100" s="10">
        <f t="shared" si="1"/>
        <v>3.4000000000000004</v>
      </c>
      <c r="F100" s="116"/>
    </row>
    <row r="101" spans="1:6" x14ac:dyDescent="0.25">
      <c r="A101" s="110">
        <v>119</v>
      </c>
      <c r="B101" s="8">
        <v>44680</v>
      </c>
      <c r="C101" s="42"/>
      <c r="D101" s="42">
        <v>0.46666666666666667</v>
      </c>
      <c r="E101" s="10">
        <f t="shared" si="1"/>
        <v>3.8666666666666671</v>
      </c>
      <c r="F101" s="116"/>
    </row>
    <row r="102" spans="1:6" x14ac:dyDescent="0.25">
      <c r="A102" s="110">
        <v>120</v>
      </c>
      <c r="B102" s="8">
        <v>44681</v>
      </c>
      <c r="C102" s="42"/>
      <c r="D102" s="42">
        <v>0.46666666666666667</v>
      </c>
      <c r="E102" s="10">
        <f t="shared" si="1"/>
        <v>4.3333333333333339</v>
      </c>
      <c r="F102" s="116"/>
    </row>
    <row r="103" spans="1:6" x14ac:dyDescent="0.25">
      <c r="A103" s="110">
        <v>121</v>
      </c>
      <c r="B103" s="8">
        <v>44682</v>
      </c>
      <c r="C103" s="42"/>
      <c r="D103" s="42">
        <v>0.46666666666666667</v>
      </c>
      <c r="E103" s="10">
        <f t="shared" si="1"/>
        <v>4.8000000000000007</v>
      </c>
      <c r="F103" s="116"/>
    </row>
    <row r="104" spans="1:6" x14ac:dyDescent="0.25">
      <c r="A104" s="110">
        <v>122</v>
      </c>
      <c r="B104" s="8">
        <v>44683</v>
      </c>
      <c r="C104" s="42"/>
      <c r="D104" s="42">
        <v>0.46666666666666667</v>
      </c>
      <c r="E104" s="10">
        <f t="shared" si="1"/>
        <v>5.2666666666666675</v>
      </c>
      <c r="F104" s="116"/>
    </row>
    <row r="105" spans="1:6" x14ac:dyDescent="0.25">
      <c r="A105" s="110">
        <v>123</v>
      </c>
      <c r="B105" s="8">
        <v>44684</v>
      </c>
      <c r="C105" s="42"/>
      <c r="D105" s="42">
        <v>0.46666666666666667</v>
      </c>
      <c r="E105" s="10">
        <f t="shared" si="1"/>
        <v>5.7333333333333343</v>
      </c>
      <c r="F105" s="116"/>
    </row>
    <row r="106" spans="1:6" x14ac:dyDescent="0.25">
      <c r="A106" s="110">
        <v>124</v>
      </c>
      <c r="B106" s="8">
        <v>44685</v>
      </c>
      <c r="C106" s="42"/>
      <c r="D106" s="42">
        <v>0.46666666666666667</v>
      </c>
      <c r="E106" s="10">
        <f t="shared" si="1"/>
        <v>6.2000000000000011</v>
      </c>
      <c r="F106" s="116"/>
    </row>
    <row r="107" spans="1:6" x14ac:dyDescent="0.25">
      <c r="A107" s="110">
        <v>125</v>
      </c>
      <c r="B107" s="8">
        <v>44686</v>
      </c>
      <c r="C107" s="42"/>
      <c r="D107" s="42">
        <v>0.46666666666666667</v>
      </c>
      <c r="E107" s="10">
        <f t="shared" si="1"/>
        <v>6.6666666666666679</v>
      </c>
      <c r="F107" s="116"/>
    </row>
    <row r="108" spans="1:6" x14ac:dyDescent="0.25">
      <c r="A108" s="110">
        <v>126</v>
      </c>
      <c r="B108" s="8">
        <v>44687</v>
      </c>
      <c r="C108" s="42"/>
      <c r="D108" s="42">
        <v>0.46666666666666667</v>
      </c>
      <c r="E108" s="10">
        <f t="shared" si="1"/>
        <v>7.1333333333333346</v>
      </c>
      <c r="F108" s="116"/>
    </row>
    <row r="109" spans="1:6" x14ac:dyDescent="0.25">
      <c r="A109" s="110">
        <v>127</v>
      </c>
      <c r="B109" s="8">
        <v>44688</v>
      </c>
      <c r="C109" s="42"/>
      <c r="D109" s="42">
        <v>0.46666666666666667</v>
      </c>
      <c r="E109" s="10">
        <f t="shared" si="1"/>
        <v>7.6000000000000014</v>
      </c>
      <c r="F109" s="116"/>
    </row>
    <row r="110" spans="1:6" x14ac:dyDescent="0.25">
      <c r="A110" s="110">
        <v>128</v>
      </c>
      <c r="B110" s="8">
        <v>44689</v>
      </c>
      <c r="C110" s="42"/>
      <c r="D110" s="42">
        <v>0.46666666666666667</v>
      </c>
      <c r="E110" s="10">
        <f t="shared" si="1"/>
        <v>8.0666666666666682</v>
      </c>
      <c r="F110" s="116"/>
    </row>
    <row r="111" spans="1:6" x14ac:dyDescent="0.25">
      <c r="A111" s="110">
        <v>129</v>
      </c>
      <c r="B111" s="8">
        <v>44690</v>
      </c>
      <c r="C111" s="42"/>
      <c r="D111" s="42">
        <v>0.46666666666666667</v>
      </c>
      <c r="E111" s="10">
        <f t="shared" si="1"/>
        <v>8.533333333333335</v>
      </c>
      <c r="F111" s="116"/>
    </row>
    <row r="112" spans="1:6" x14ac:dyDescent="0.25">
      <c r="A112" s="110">
        <v>130</v>
      </c>
      <c r="B112" s="8">
        <v>44691</v>
      </c>
      <c r="C112" s="42">
        <v>9</v>
      </c>
      <c r="D112" s="42"/>
      <c r="E112" s="147">
        <v>9</v>
      </c>
      <c r="F112" s="116"/>
    </row>
    <row r="113" spans="1:6" x14ac:dyDescent="0.25">
      <c r="A113" s="110">
        <v>131</v>
      </c>
      <c r="B113" s="8">
        <v>44692</v>
      </c>
      <c r="C113" s="42"/>
      <c r="D113" s="42">
        <f>(C163-C112)/(A163-A112)</f>
        <v>0.13725490196078433</v>
      </c>
      <c r="E113" s="149">
        <f>D113+E112</f>
        <v>9.1372549019607838</v>
      </c>
      <c r="F113" s="116"/>
    </row>
    <row r="114" spans="1:6" x14ac:dyDescent="0.25">
      <c r="A114" s="110">
        <v>132</v>
      </c>
      <c r="B114" s="8">
        <v>44693</v>
      </c>
      <c r="C114" s="42"/>
      <c r="D114" s="42">
        <v>0.13725490196078433</v>
      </c>
      <c r="E114" s="11">
        <v>9.1372549019607838</v>
      </c>
      <c r="F114" s="116"/>
    </row>
    <row r="115" spans="1:6" x14ac:dyDescent="0.25">
      <c r="A115" s="110">
        <v>133</v>
      </c>
      <c r="B115" s="8">
        <v>44694</v>
      </c>
      <c r="C115" s="42"/>
      <c r="D115" s="42">
        <v>0.13725490196078433</v>
      </c>
      <c r="E115" s="11">
        <v>9.1372549019607838</v>
      </c>
      <c r="F115" s="116"/>
    </row>
    <row r="116" spans="1:6" x14ac:dyDescent="0.25">
      <c r="A116" s="110">
        <v>134</v>
      </c>
      <c r="B116" s="8">
        <v>44695</v>
      </c>
      <c r="C116" s="42"/>
      <c r="D116" s="42">
        <v>0.13725490196078433</v>
      </c>
      <c r="E116" s="11">
        <v>9.1372549019607838</v>
      </c>
      <c r="F116" s="116"/>
    </row>
    <row r="117" spans="1:6" x14ac:dyDescent="0.25">
      <c r="A117" s="110">
        <v>135</v>
      </c>
      <c r="B117" s="8">
        <v>44696</v>
      </c>
      <c r="C117" s="42"/>
      <c r="D117" s="42">
        <v>0.13725490196078433</v>
      </c>
      <c r="E117" s="11">
        <v>9.1372549019607838</v>
      </c>
      <c r="F117" s="116"/>
    </row>
    <row r="118" spans="1:6" x14ac:dyDescent="0.25">
      <c r="A118" s="110">
        <v>136</v>
      </c>
      <c r="B118" s="8">
        <v>44697</v>
      </c>
      <c r="C118" s="42"/>
      <c r="D118" s="42">
        <v>0.13725490196078433</v>
      </c>
      <c r="E118" s="11">
        <v>9.1372549019607838</v>
      </c>
      <c r="F118" s="116"/>
    </row>
    <row r="119" spans="1:6" x14ac:dyDescent="0.25">
      <c r="A119" s="110">
        <v>137</v>
      </c>
      <c r="B119" s="8">
        <v>44698</v>
      </c>
      <c r="C119" s="42"/>
      <c r="D119" s="42">
        <v>0.13725490196078433</v>
      </c>
      <c r="E119" s="11">
        <v>9.1372549019607838</v>
      </c>
      <c r="F119" s="116"/>
    </row>
    <row r="120" spans="1:6" x14ac:dyDescent="0.25">
      <c r="A120" s="110">
        <v>138</v>
      </c>
      <c r="B120" s="8">
        <v>44699</v>
      </c>
      <c r="C120" s="1"/>
      <c r="D120" s="42">
        <v>0.13725490196078433</v>
      </c>
      <c r="E120" s="11">
        <v>9.1372549019607838</v>
      </c>
      <c r="F120" s="116"/>
    </row>
    <row r="121" spans="1:6" x14ac:dyDescent="0.25">
      <c r="A121" s="110">
        <v>139</v>
      </c>
      <c r="B121" s="8">
        <v>44700</v>
      </c>
      <c r="C121" s="42"/>
      <c r="D121" s="42">
        <v>0.13725490196078433</v>
      </c>
      <c r="E121" s="11">
        <v>9.1372549019607838</v>
      </c>
      <c r="F121" s="116"/>
    </row>
    <row r="122" spans="1:6" x14ac:dyDescent="0.25">
      <c r="A122" s="110">
        <v>140</v>
      </c>
      <c r="B122" s="8">
        <v>44701</v>
      </c>
      <c r="C122" s="42"/>
      <c r="D122" s="42">
        <v>0.13725490196078433</v>
      </c>
      <c r="E122" s="11">
        <v>9.1372549019607838</v>
      </c>
      <c r="F122" s="116"/>
    </row>
    <row r="123" spans="1:6" x14ac:dyDescent="0.25">
      <c r="A123" s="110">
        <v>141</v>
      </c>
      <c r="B123" s="8">
        <v>44702</v>
      </c>
      <c r="C123" s="42"/>
      <c r="D123" s="42">
        <v>0.13725490196078433</v>
      </c>
      <c r="E123" s="11">
        <v>9.1372549019607838</v>
      </c>
      <c r="F123" s="116"/>
    </row>
    <row r="124" spans="1:6" x14ac:dyDescent="0.25">
      <c r="A124" s="110">
        <v>142</v>
      </c>
      <c r="B124" s="8">
        <v>44703</v>
      </c>
      <c r="C124" s="42"/>
      <c r="D124" s="42">
        <v>0.13725490196078433</v>
      </c>
      <c r="E124" s="11">
        <v>9.1372549019607838</v>
      </c>
      <c r="F124" s="116"/>
    </row>
    <row r="125" spans="1:6" x14ac:dyDescent="0.25">
      <c r="A125" s="110">
        <v>143</v>
      </c>
      <c r="B125" s="8">
        <v>44704</v>
      </c>
      <c r="C125" s="42"/>
      <c r="D125" s="42">
        <v>0.13725490196078433</v>
      </c>
      <c r="E125" s="11">
        <v>9.1372549019607838</v>
      </c>
      <c r="F125" s="116"/>
    </row>
    <row r="126" spans="1:6" x14ac:dyDescent="0.25">
      <c r="A126" s="110">
        <v>144</v>
      </c>
      <c r="B126" s="8">
        <v>44705</v>
      </c>
      <c r="C126" s="42"/>
      <c r="D126" s="42">
        <v>0.13725490196078433</v>
      </c>
      <c r="E126" s="11">
        <v>9.1372549019607838</v>
      </c>
      <c r="F126" s="116"/>
    </row>
    <row r="127" spans="1:6" x14ac:dyDescent="0.25">
      <c r="A127" s="110">
        <v>145</v>
      </c>
      <c r="B127" s="8">
        <v>44706</v>
      </c>
      <c r="C127" s="42"/>
      <c r="D127" s="42">
        <v>0.13725490196078433</v>
      </c>
      <c r="E127" s="11">
        <v>9.1372549019607838</v>
      </c>
      <c r="F127" s="116"/>
    </row>
    <row r="128" spans="1:6" x14ac:dyDescent="0.25">
      <c r="A128" s="110">
        <v>146</v>
      </c>
      <c r="B128" s="8">
        <v>44707</v>
      </c>
      <c r="C128" s="42"/>
      <c r="D128" s="42">
        <v>0.13725490196078433</v>
      </c>
      <c r="E128" s="11">
        <v>9.1372549019607838</v>
      </c>
      <c r="F128" s="116"/>
    </row>
    <row r="129" spans="1:6" x14ac:dyDescent="0.25">
      <c r="A129" s="110">
        <v>147</v>
      </c>
      <c r="B129" s="8">
        <v>44708</v>
      </c>
      <c r="C129" s="42"/>
      <c r="D129" s="42">
        <v>0.13725490196078433</v>
      </c>
      <c r="E129" s="11">
        <v>9.1372549019607838</v>
      </c>
      <c r="F129" s="116"/>
    </row>
    <row r="130" spans="1:6" x14ac:dyDescent="0.25">
      <c r="A130" s="110">
        <v>148</v>
      </c>
      <c r="B130" s="8">
        <v>44709</v>
      </c>
      <c r="C130" s="42"/>
      <c r="D130" s="42">
        <v>0.13725490196078433</v>
      </c>
      <c r="E130" s="11">
        <v>9.1372549019607838</v>
      </c>
      <c r="F130" s="116"/>
    </row>
    <row r="131" spans="1:6" x14ac:dyDescent="0.25">
      <c r="A131" s="110">
        <v>149</v>
      </c>
      <c r="B131" s="8">
        <v>44710</v>
      </c>
      <c r="C131" s="42"/>
      <c r="D131" s="42">
        <v>0.13725490196078433</v>
      </c>
      <c r="E131" s="11">
        <v>9.1372549019607838</v>
      </c>
      <c r="F131" s="116"/>
    </row>
    <row r="132" spans="1:6" x14ac:dyDescent="0.25">
      <c r="A132" s="110">
        <v>150</v>
      </c>
      <c r="B132" s="8">
        <v>44711</v>
      </c>
      <c r="C132" s="42"/>
      <c r="D132" s="42">
        <v>0.13725490196078433</v>
      </c>
      <c r="E132" s="11">
        <v>9.1372549019607838</v>
      </c>
      <c r="F132" s="116"/>
    </row>
    <row r="133" spans="1:6" x14ac:dyDescent="0.25">
      <c r="A133" s="110">
        <v>151</v>
      </c>
      <c r="B133" s="8">
        <v>44712</v>
      </c>
      <c r="C133" s="42"/>
      <c r="D133" s="42">
        <v>0.13725490196078433</v>
      </c>
      <c r="E133" s="11">
        <v>9.1372549019607838</v>
      </c>
      <c r="F133" s="116"/>
    </row>
    <row r="134" spans="1:6" x14ac:dyDescent="0.25">
      <c r="A134" s="110">
        <v>152</v>
      </c>
      <c r="B134" s="8">
        <v>44713</v>
      </c>
      <c r="D134" s="42">
        <v>0.13725490196078433</v>
      </c>
      <c r="E134" s="11">
        <v>9.1372549019607838</v>
      </c>
      <c r="F134" s="116"/>
    </row>
    <row r="135" spans="1:6" x14ac:dyDescent="0.25">
      <c r="A135" s="110">
        <v>153</v>
      </c>
      <c r="B135" s="8">
        <v>44714</v>
      </c>
      <c r="D135" s="42">
        <v>0.13725490196078433</v>
      </c>
      <c r="E135" s="11">
        <v>9.1372549019607838</v>
      </c>
      <c r="F135" s="116"/>
    </row>
    <row r="136" spans="1:6" x14ac:dyDescent="0.25">
      <c r="A136" s="110">
        <v>154</v>
      </c>
      <c r="B136" s="8">
        <v>44715</v>
      </c>
      <c r="D136" s="42">
        <v>0.13725490196078433</v>
      </c>
      <c r="E136" s="11">
        <v>9.1372549019607838</v>
      </c>
      <c r="F136" s="116"/>
    </row>
    <row r="137" spans="1:6" x14ac:dyDescent="0.25">
      <c r="A137" s="110">
        <v>155</v>
      </c>
      <c r="B137" s="8">
        <v>44716</v>
      </c>
      <c r="C137" s="1"/>
      <c r="D137">
        <v>0.13725490196078433</v>
      </c>
      <c r="E137" s="11">
        <v>9.1372549019607838</v>
      </c>
      <c r="F137" s="116"/>
    </row>
    <row r="138" spans="1:6" x14ac:dyDescent="0.25">
      <c r="A138" s="110">
        <v>156</v>
      </c>
      <c r="B138" s="8">
        <v>44717</v>
      </c>
      <c r="D138">
        <v>0.13725490196078433</v>
      </c>
      <c r="E138" s="11">
        <v>9.1372549019607838</v>
      </c>
      <c r="F138" s="116"/>
    </row>
    <row r="139" spans="1:6" x14ac:dyDescent="0.25">
      <c r="A139" s="110">
        <v>157</v>
      </c>
      <c r="B139" s="8">
        <v>44718</v>
      </c>
      <c r="D139">
        <v>0.13725490196078433</v>
      </c>
      <c r="E139" s="11">
        <v>9.1372549019607838</v>
      </c>
      <c r="F139" s="116"/>
    </row>
    <row r="140" spans="1:6" x14ac:dyDescent="0.25">
      <c r="A140" s="110">
        <v>158</v>
      </c>
      <c r="B140" s="8">
        <v>44719</v>
      </c>
      <c r="D140">
        <v>0.13725490196078433</v>
      </c>
      <c r="E140" s="11">
        <v>9.1372549019607838</v>
      </c>
      <c r="F140" s="116"/>
    </row>
    <row r="141" spans="1:6" x14ac:dyDescent="0.25">
      <c r="A141" s="110">
        <v>159</v>
      </c>
      <c r="B141" s="8">
        <v>44720</v>
      </c>
      <c r="C141" s="110"/>
      <c r="D141">
        <v>0.13725490196078433</v>
      </c>
      <c r="E141" s="11">
        <v>9.1372549019607838</v>
      </c>
      <c r="F141" s="116"/>
    </row>
    <row r="142" spans="1:6" x14ac:dyDescent="0.25">
      <c r="A142" s="110">
        <v>160</v>
      </c>
      <c r="B142" s="8">
        <v>44721</v>
      </c>
      <c r="D142">
        <v>0.13725490196078433</v>
      </c>
      <c r="E142" s="11">
        <v>9.1372549019607838</v>
      </c>
      <c r="F142" s="116"/>
    </row>
    <row r="143" spans="1:6" x14ac:dyDescent="0.25">
      <c r="A143" s="110">
        <v>161</v>
      </c>
      <c r="B143" s="8">
        <v>44722</v>
      </c>
      <c r="D143" s="41">
        <v>0.13725490196078433</v>
      </c>
      <c r="E143" s="11">
        <v>9.1372549019607838</v>
      </c>
      <c r="F143" s="116"/>
    </row>
    <row r="144" spans="1:6" x14ac:dyDescent="0.25">
      <c r="A144" s="110">
        <v>162</v>
      </c>
      <c r="B144" s="8">
        <v>44723</v>
      </c>
      <c r="D144" s="41">
        <v>0.13725490196078433</v>
      </c>
      <c r="E144" s="11">
        <v>9.1372549019607838</v>
      </c>
      <c r="F144" s="116"/>
    </row>
    <row r="145" spans="1:6" x14ac:dyDescent="0.25">
      <c r="A145" s="110">
        <v>163</v>
      </c>
      <c r="B145" s="8">
        <v>44724</v>
      </c>
      <c r="D145" s="41">
        <v>0.13725490196078433</v>
      </c>
      <c r="E145" s="11">
        <v>9.1372549019607838</v>
      </c>
      <c r="F145" s="116"/>
    </row>
    <row r="146" spans="1:6" x14ac:dyDescent="0.25">
      <c r="A146" s="110">
        <v>164</v>
      </c>
      <c r="B146" s="8">
        <v>44725</v>
      </c>
      <c r="D146" s="41">
        <v>0.13725490196078433</v>
      </c>
      <c r="E146" s="11">
        <v>9.1372549019607838</v>
      </c>
      <c r="F146" s="116"/>
    </row>
    <row r="147" spans="1:6" x14ac:dyDescent="0.25">
      <c r="A147" s="110">
        <v>165</v>
      </c>
      <c r="B147" s="8">
        <v>44726</v>
      </c>
      <c r="D147" s="41">
        <v>0.13725490196078433</v>
      </c>
      <c r="E147" s="11">
        <v>9.1372549019607838</v>
      </c>
      <c r="F147" s="116"/>
    </row>
    <row r="148" spans="1:6" x14ac:dyDescent="0.25">
      <c r="A148" s="110">
        <v>166</v>
      </c>
      <c r="B148" s="8">
        <v>44727</v>
      </c>
      <c r="D148" s="41">
        <v>0.13725490196078433</v>
      </c>
      <c r="E148" s="11">
        <v>9.1372549019607838</v>
      </c>
      <c r="F148" s="116"/>
    </row>
    <row r="149" spans="1:6" x14ac:dyDescent="0.25">
      <c r="A149" s="110">
        <v>167</v>
      </c>
      <c r="B149" s="8">
        <v>44728</v>
      </c>
      <c r="D149" s="41">
        <v>0.13725490196078433</v>
      </c>
      <c r="E149" s="11">
        <v>9.1372549019607838</v>
      </c>
      <c r="F149" s="116"/>
    </row>
    <row r="150" spans="1:6" x14ac:dyDescent="0.25">
      <c r="A150" s="110">
        <v>168</v>
      </c>
      <c r="B150" s="8">
        <v>44729</v>
      </c>
      <c r="D150" s="41">
        <v>0.13725490196078433</v>
      </c>
      <c r="E150" s="11">
        <v>9.1372549019607838</v>
      </c>
      <c r="F150" s="116"/>
    </row>
    <row r="151" spans="1:6" x14ac:dyDescent="0.25">
      <c r="A151" s="110">
        <v>169</v>
      </c>
      <c r="B151" s="8">
        <v>44730</v>
      </c>
      <c r="D151" s="41">
        <v>0.13725490196078433</v>
      </c>
      <c r="E151" s="11">
        <v>9.1372549019607838</v>
      </c>
      <c r="F151" s="116"/>
    </row>
    <row r="152" spans="1:6" x14ac:dyDescent="0.25">
      <c r="A152" s="110">
        <v>170</v>
      </c>
      <c r="B152" s="8">
        <v>44731</v>
      </c>
      <c r="D152" s="41">
        <v>0.13725490196078433</v>
      </c>
      <c r="E152" s="11">
        <v>9.1372549019607838</v>
      </c>
      <c r="F152" s="116"/>
    </row>
    <row r="153" spans="1:6" x14ac:dyDescent="0.25">
      <c r="A153" s="110">
        <v>171</v>
      </c>
      <c r="B153" s="8">
        <v>44732</v>
      </c>
      <c r="D153">
        <v>0.13725490196078433</v>
      </c>
      <c r="E153" s="11">
        <v>9.1372549019607838</v>
      </c>
      <c r="F153" s="116"/>
    </row>
    <row r="154" spans="1:6" x14ac:dyDescent="0.25">
      <c r="A154" s="110">
        <v>172</v>
      </c>
      <c r="B154" s="8">
        <v>44733</v>
      </c>
      <c r="D154">
        <v>0.13725490196078433</v>
      </c>
      <c r="E154" s="11">
        <v>9.1372549019607838</v>
      </c>
      <c r="F154" s="116"/>
    </row>
    <row r="155" spans="1:6" x14ac:dyDescent="0.25">
      <c r="A155" s="110">
        <v>173</v>
      </c>
      <c r="B155" s="8">
        <v>44734</v>
      </c>
      <c r="D155" s="41">
        <v>0.13725490196078433</v>
      </c>
      <c r="E155" s="11">
        <v>9.1372549019607838</v>
      </c>
      <c r="F155" s="116"/>
    </row>
    <row r="156" spans="1:6" x14ac:dyDescent="0.25">
      <c r="A156" s="110">
        <v>174</v>
      </c>
      <c r="B156" s="8">
        <v>44735</v>
      </c>
      <c r="D156" s="41">
        <v>0.13725490196078433</v>
      </c>
      <c r="E156" s="11">
        <v>9.1372549019607838</v>
      </c>
      <c r="F156" s="116"/>
    </row>
    <row r="157" spans="1:6" x14ac:dyDescent="0.25">
      <c r="A157" s="110">
        <v>175</v>
      </c>
      <c r="B157" s="8">
        <v>44736</v>
      </c>
      <c r="D157" s="41">
        <v>0.13725490196078433</v>
      </c>
      <c r="E157" s="11">
        <v>9.1372549019607838</v>
      </c>
      <c r="F157" s="116"/>
    </row>
    <row r="158" spans="1:6" x14ac:dyDescent="0.25">
      <c r="A158" s="110">
        <v>176</v>
      </c>
      <c r="B158" s="8">
        <v>44737</v>
      </c>
      <c r="D158" s="41">
        <v>0.13725490196078433</v>
      </c>
      <c r="E158" s="11">
        <v>9.1372549019607838</v>
      </c>
      <c r="F158" s="116"/>
    </row>
    <row r="159" spans="1:6" x14ac:dyDescent="0.25">
      <c r="A159" s="110">
        <v>177</v>
      </c>
      <c r="B159" s="8">
        <v>44738</v>
      </c>
      <c r="D159" s="41">
        <v>0.13725490196078433</v>
      </c>
      <c r="E159" s="11">
        <v>9.1372549019607838</v>
      </c>
      <c r="F159" s="116"/>
    </row>
    <row r="160" spans="1:6" x14ac:dyDescent="0.25">
      <c r="A160" s="110">
        <v>178</v>
      </c>
      <c r="B160" s="8">
        <v>44739</v>
      </c>
      <c r="D160" s="41">
        <v>0.13725490196078433</v>
      </c>
      <c r="E160" s="11">
        <v>9.1372549019607838</v>
      </c>
      <c r="F160" s="116"/>
    </row>
    <row r="161" spans="1:6" x14ac:dyDescent="0.25">
      <c r="A161" s="110">
        <v>179</v>
      </c>
      <c r="B161" s="8">
        <v>44740</v>
      </c>
      <c r="D161" s="41">
        <v>0.13725490196078433</v>
      </c>
      <c r="E161" s="11">
        <v>9.1372549019607838</v>
      </c>
      <c r="F161" s="116"/>
    </row>
    <row r="162" spans="1:6" x14ac:dyDescent="0.25">
      <c r="A162" s="110">
        <v>180</v>
      </c>
      <c r="B162" s="8">
        <v>44741</v>
      </c>
      <c r="D162" s="41">
        <v>0.13725490196078433</v>
      </c>
      <c r="E162" s="11">
        <v>9.1372549019607838</v>
      </c>
      <c r="F162" s="116"/>
    </row>
    <row r="163" spans="1:6" x14ac:dyDescent="0.25">
      <c r="A163" s="110">
        <v>181</v>
      </c>
      <c r="B163" s="8">
        <v>44742</v>
      </c>
      <c r="C163">
        <v>16</v>
      </c>
      <c r="D163" s="41"/>
      <c r="E163" s="11">
        <v>16</v>
      </c>
      <c r="F163" s="151"/>
    </row>
    <row r="164" spans="1:6" x14ac:dyDescent="0.25">
      <c r="A164" s="110"/>
      <c r="B164" s="8"/>
      <c r="D164" s="41"/>
      <c r="E164" s="111"/>
      <c r="F164" s="116"/>
    </row>
    <row r="165" spans="1:6" x14ac:dyDescent="0.25">
      <c r="A165" s="110"/>
      <c r="B165" s="8"/>
      <c r="D165" s="41"/>
      <c r="E165" s="111"/>
      <c r="F165" s="116"/>
    </row>
    <row r="166" spans="1:6" x14ac:dyDescent="0.25">
      <c r="A166" s="110"/>
      <c r="B166" s="8"/>
      <c r="C166" t="s">
        <v>95</v>
      </c>
      <c r="D166" s="41" t="s">
        <v>145</v>
      </c>
      <c r="E166" s="111" t="s">
        <v>97</v>
      </c>
      <c r="F166" s="116" t="s">
        <v>146</v>
      </c>
    </row>
    <row r="167" spans="1:6" x14ac:dyDescent="0.25">
      <c r="A167" s="110"/>
      <c r="B167" s="8"/>
      <c r="C167">
        <f>C163</f>
        <v>16</v>
      </c>
      <c r="D167" s="41">
        <v>0</v>
      </c>
      <c r="E167" s="197">
        <f>C167*(0.81*2)</f>
        <v>25.92</v>
      </c>
      <c r="F167" s="116">
        <v>0</v>
      </c>
    </row>
    <row r="168" spans="1:6" x14ac:dyDescent="0.25">
      <c r="A168" s="110"/>
      <c r="B168" s="8"/>
      <c r="D168" s="41"/>
      <c r="E168" s="111"/>
      <c r="F168" s="116"/>
    </row>
    <row r="169" spans="1:6" x14ac:dyDescent="0.25">
      <c r="A169" s="110"/>
      <c r="B169" s="8"/>
      <c r="D169" s="41"/>
      <c r="E169" s="111"/>
      <c r="F169" s="116"/>
    </row>
    <row r="170" spans="1:6" x14ac:dyDescent="0.25">
      <c r="A170" s="110"/>
      <c r="B170" s="8"/>
      <c r="D170" s="41"/>
      <c r="E170" s="111"/>
      <c r="F170" s="116"/>
    </row>
    <row r="171" spans="1:6" x14ac:dyDescent="0.25">
      <c r="A171" s="110"/>
      <c r="B171" s="8"/>
      <c r="F171" s="116"/>
    </row>
    <row r="172" spans="1:6" x14ac:dyDescent="0.25">
      <c r="F172" s="116"/>
    </row>
    <row r="173" spans="1:6" x14ac:dyDescent="0.25">
      <c r="F173" s="116"/>
    </row>
    <row r="175" spans="1:6" x14ac:dyDescent="0.25">
      <c r="D175" s="120"/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K32" sqref="K32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5"/>
  <sheetViews>
    <sheetView workbookViewId="0">
      <selection activeCell="L11" sqref="L11:L122"/>
    </sheetView>
  </sheetViews>
  <sheetFormatPr defaultRowHeight="15" x14ac:dyDescent="0.25"/>
  <cols>
    <col min="1" max="3" width="10.42578125" customWidth="1"/>
    <col min="4" max="4" width="10" customWidth="1"/>
    <col min="5" max="5" width="10.7109375" customWidth="1"/>
    <col min="6" max="7" width="10.85546875" customWidth="1"/>
    <col min="8" max="8" width="12.28515625" customWidth="1"/>
    <col min="9" max="9" width="13.28515625" customWidth="1"/>
    <col min="10" max="10" width="18.42578125" style="41" customWidth="1"/>
    <col min="11" max="11" width="10.5703125" customWidth="1"/>
    <col min="12" max="12" width="10.28515625" customWidth="1"/>
    <col min="13" max="13" width="13.5703125" customWidth="1"/>
    <col min="14" max="14" width="11.7109375" customWidth="1"/>
    <col min="15" max="15" width="14" customWidth="1"/>
    <col min="16" max="16" width="9.7109375" customWidth="1"/>
    <col min="17" max="17" width="13" customWidth="1"/>
    <col min="18" max="18" width="13.7109375" customWidth="1"/>
  </cols>
  <sheetData>
    <row r="1" spans="1:18" x14ac:dyDescent="0.25">
      <c r="D1" s="231" t="s">
        <v>64</v>
      </c>
      <c r="E1" s="231"/>
      <c r="F1" s="231"/>
      <c r="G1" s="231"/>
      <c r="H1" s="231"/>
      <c r="I1" s="231"/>
      <c r="J1" s="38"/>
      <c r="K1" s="21" t="s">
        <v>56</v>
      </c>
      <c r="L1" s="21" t="s">
        <v>56</v>
      </c>
    </row>
    <row r="2" spans="1:18" ht="15.75" thickBot="1" x14ac:dyDescent="0.3">
      <c r="A2" s="13" t="s">
        <v>29</v>
      </c>
      <c r="B2" s="16" t="s">
        <v>4</v>
      </c>
      <c r="C2" s="16" t="s">
        <v>29</v>
      </c>
      <c r="D2" s="13" t="s">
        <v>49</v>
      </c>
      <c r="E2" s="13" t="s">
        <v>50</v>
      </c>
      <c r="F2" s="13" t="s">
        <v>51</v>
      </c>
      <c r="G2" s="13" t="s">
        <v>52</v>
      </c>
      <c r="H2" s="13" t="s">
        <v>53</v>
      </c>
      <c r="I2" s="13" t="s">
        <v>54</v>
      </c>
      <c r="J2" s="39" t="s">
        <v>66</v>
      </c>
      <c r="K2" s="13" t="s">
        <v>55</v>
      </c>
      <c r="L2" s="13" t="s">
        <v>57</v>
      </c>
      <c r="M2" s="20" t="s">
        <v>58</v>
      </c>
      <c r="N2" s="20" t="s">
        <v>59</v>
      </c>
      <c r="O2" s="20" t="s">
        <v>60</v>
      </c>
      <c r="P2" s="20" t="s">
        <v>61</v>
      </c>
      <c r="Q2" s="20" t="s">
        <v>62</v>
      </c>
      <c r="R2" s="20" t="s">
        <v>63</v>
      </c>
    </row>
    <row r="3" spans="1:18" x14ac:dyDescent="0.25">
      <c r="A3" s="17">
        <v>49</v>
      </c>
      <c r="B3" s="17"/>
      <c r="C3" s="17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</row>
    <row r="4" spans="1:18" x14ac:dyDescent="0.25">
      <c r="A4" s="18">
        <v>50</v>
      </c>
      <c r="B4" s="18"/>
      <c r="C4" s="18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8" x14ac:dyDescent="0.25">
      <c r="A5" s="18">
        <v>51</v>
      </c>
      <c r="B5" s="18"/>
      <c r="C5" s="18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</row>
    <row r="6" spans="1:18" x14ac:dyDescent="0.25">
      <c r="A6" s="18">
        <v>52</v>
      </c>
      <c r="B6" s="18"/>
      <c r="C6" s="18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</row>
    <row r="7" spans="1:18" x14ac:dyDescent="0.25">
      <c r="A7" s="18">
        <v>53</v>
      </c>
      <c r="B7" s="18"/>
      <c r="C7" s="18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x14ac:dyDescent="0.25">
      <c r="A8" s="18">
        <v>54</v>
      </c>
      <c r="B8" s="18"/>
      <c r="C8" s="18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18" x14ac:dyDescent="0.25">
      <c r="A9" s="18">
        <v>55</v>
      </c>
      <c r="B9" s="18"/>
      <c r="C9" s="18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</row>
    <row r="10" spans="1:18" x14ac:dyDescent="0.25">
      <c r="A10" s="18">
        <v>56</v>
      </c>
      <c r="B10" s="36">
        <v>42060</v>
      </c>
      <c r="C10" s="23">
        <v>56</v>
      </c>
      <c r="D10" s="24">
        <v>3.2258064516129031E-2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x14ac:dyDescent="0.25">
      <c r="A11" s="18">
        <v>57</v>
      </c>
      <c r="B11" s="36">
        <v>42061</v>
      </c>
      <c r="C11" s="23">
        <v>57</v>
      </c>
      <c r="D11" s="24">
        <v>3.7220843672456573E-2</v>
      </c>
      <c r="E11" s="24">
        <v>1.020408163265306E-2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f>AVERAGE(D11:G11)</f>
        <v>1.1856231326277408E-2</v>
      </c>
      <c r="N11" s="24">
        <f>AVERAGE(H11:I11)</f>
        <v>0</v>
      </c>
      <c r="O11" s="24">
        <f>AVERAGE(K11:K11)</f>
        <v>0</v>
      </c>
      <c r="P11" s="24">
        <f>AVERAGE(D11:I11)</f>
        <v>7.9041542175182725E-3</v>
      </c>
      <c r="Q11" s="24">
        <f>AVERAGE(H11:L11)</f>
        <v>0</v>
      </c>
      <c r="R11" s="24">
        <f>AVERAGE(D11:L11)</f>
        <v>5.2694361450121817E-3</v>
      </c>
    </row>
    <row r="12" spans="1:18" x14ac:dyDescent="0.25">
      <c r="A12" s="18">
        <v>58</v>
      </c>
      <c r="B12" s="36">
        <v>42062</v>
      </c>
      <c r="C12" s="23">
        <v>58</v>
      </c>
      <c r="D12" s="24">
        <v>4.2183746898263028E-2</v>
      </c>
      <c r="E12" s="24">
        <v>1.7006802721088433E-2</v>
      </c>
      <c r="F12" s="24">
        <v>8.3333333333333332E-3</v>
      </c>
      <c r="G12" s="24">
        <v>2.976190476190476E-3</v>
      </c>
      <c r="H12" s="24">
        <v>5.8139534883720938E-3</v>
      </c>
      <c r="I12" s="24">
        <v>6.4935064935064931E-3</v>
      </c>
      <c r="J12" s="24">
        <v>1.6666666666666666E-2</v>
      </c>
      <c r="K12" s="24">
        <v>0</v>
      </c>
      <c r="L12" s="24">
        <v>0</v>
      </c>
      <c r="M12" s="24">
        <f>AVERAGE(D12:G12)</f>
        <v>1.762501835721882E-2</v>
      </c>
      <c r="N12" s="24">
        <f t="shared" ref="N12:N75" si="0">AVERAGE(H12:I12)</f>
        <v>6.1537299909392934E-3</v>
      </c>
      <c r="O12" s="24">
        <f t="shared" ref="O12:O75" si="1">AVERAGE(K12:K12)</f>
        <v>0</v>
      </c>
      <c r="P12" s="24">
        <f t="shared" ref="P12:P75" si="2">AVERAGE(D12:I12)</f>
        <v>1.3801255568458978E-2</v>
      </c>
      <c r="Q12" s="24">
        <f>AVERAGE(H12:L12)</f>
        <v>5.7948253297090508E-3</v>
      </c>
      <c r="R12" s="24">
        <f t="shared" ref="R12:R75" si="3">AVERAGE(D12:L12)</f>
        <v>1.105268889749117E-2</v>
      </c>
    </row>
    <row r="13" spans="1:18" x14ac:dyDescent="0.25">
      <c r="A13" s="18">
        <v>59</v>
      </c>
      <c r="B13" s="36">
        <v>42063</v>
      </c>
      <c r="C13" s="23">
        <v>59</v>
      </c>
      <c r="D13" s="24">
        <v>4.7146650124069475E-2</v>
      </c>
      <c r="E13" s="24">
        <v>2.3812925170068028E-2</v>
      </c>
      <c r="F13" s="24">
        <v>1.6666666666666666E-2</v>
      </c>
      <c r="G13" s="24">
        <v>5.9553571428571416E-3</v>
      </c>
      <c r="H13" s="24">
        <v>1.1635382059800664E-2</v>
      </c>
      <c r="I13" s="24">
        <v>1.2993506493506491E-2</v>
      </c>
      <c r="J13" s="24">
        <v>5.000000000000001E-2</v>
      </c>
      <c r="K13" s="24">
        <v>0</v>
      </c>
      <c r="L13" s="24">
        <v>0</v>
      </c>
      <c r="M13" s="24">
        <f t="shared" ref="M13:M76" si="4">AVERAGE(D13:G13)</f>
        <v>2.3395399775915326E-2</v>
      </c>
      <c r="N13" s="24">
        <f t="shared" si="0"/>
        <v>1.2314444276653578E-2</v>
      </c>
      <c r="O13" s="24">
        <f t="shared" si="1"/>
        <v>0</v>
      </c>
      <c r="P13" s="24">
        <f t="shared" si="2"/>
        <v>1.9701747942828075E-2</v>
      </c>
      <c r="Q13" s="24">
        <f t="shared" ref="Q13:Q75" si="5">AVERAGE(H13:L13)</f>
        <v>1.4925777710661434E-2</v>
      </c>
      <c r="R13" s="24">
        <f t="shared" si="3"/>
        <v>1.8690054184107609E-2</v>
      </c>
    </row>
    <row r="14" spans="1:18" x14ac:dyDescent="0.25">
      <c r="A14" s="18">
        <v>60</v>
      </c>
      <c r="B14" s="36">
        <v>42064</v>
      </c>
      <c r="C14" s="23">
        <v>60</v>
      </c>
      <c r="D14" s="24">
        <v>5.210955334987593E-2</v>
      </c>
      <c r="E14" s="24">
        <v>3.0619047619047619E-2</v>
      </c>
      <c r="F14" s="24">
        <v>2.5000000000000001E-2</v>
      </c>
      <c r="G14" s="24">
        <v>8.9345238095238089E-3</v>
      </c>
      <c r="H14" s="24">
        <v>1.7456810631229235E-2</v>
      </c>
      <c r="I14" s="24">
        <v>1.9493506493506493E-2</v>
      </c>
      <c r="J14" s="24">
        <v>6.6666666666666666E-2</v>
      </c>
      <c r="K14" s="24">
        <v>0</v>
      </c>
      <c r="L14" s="24">
        <v>0</v>
      </c>
      <c r="M14" s="24">
        <f t="shared" si="4"/>
        <v>2.9165781194611842E-2</v>
      </c>
      <c r="N14" s="24">
        <f t="shared" si="0"/>
        <v>1.8475158562367866E-2</v>
      </c>
      <c r="O14" s="24">
        <f t="shared" si="1"/>
        <v>0</v>
      </c>
      <c r="P14" s="24">
        <f t="shared" si="2"/>
        <v>2.5602240317197184E-2</v>
      </c>
      <c r="Q14" s="24">
        <f t="shared" si="5"/>
        <v>2.0723396758280478E-2</v>
      </c>
      <c r="R14" s="24">
        <f t="shared" si="3"/>
        <v>2.4475567618872193E-2</v>
      </c>
    </row>
    <row r="15" spans="1:18" x14ac:dyDescent="0.25">
      <c r="A15" s="18">
        <v>61</v>
      </c>
      <c r="B15" s="36">
        <v>42065</v>
      </c>
      <c r="C15" s="23">
        <v>61</v>
      </c>
      <c r="D15" s="24">
        <v>5.7072456575682384E-2</v>
      </c>
      <c r="E15" s="24">
        <v>3.742517006802721E-2</v>
      </c>
      <c r="F15" s="24">
        <v>3.3333333333333333E-2</v>
      </c>
      <c r="G15" s="24">
        <v>1.1913690476190475E-2</v>
      </c>
      <c r="H15" s="24">
        <v>2.327823920265781E-2</v>
      </c>
      <c r="I15" s="24">
        <v>2.5993506493506492E-2</v>
      </c>
      <c r="J15" s="24">
        <v>8.3333333333333329E-2</v>
      </c>
      <c r="K15" s="24">
        <v>0</v>
      </c>
      <c r="L15" s="24">
        <v>0</v>
      </c>
      <c r="M15" s="24">
        <f t="shared" si="4"/>
        <v>3.4936162613308348E-2</v>
      </c>
      <c r="N15" s="24">
        <f t="shared" si="0"/>
        <v>2.4635872848082149E-2</v>
      </c>
      <c r="O15" s="24">
        <f t="shared" si="1"/>
        <v>0</v>
      </c>
      <c r="P15" s="24">
        <f t="shared" si="2"/>
        <v>3.1502732691566282E-2</v>
      </c>
      <c r="Q15" s="24">
        <f t="shared" si="5"/>
        <v>2.652101580589953E-2</v>
      </c>
      <c r="R15" s="24">
        <f t="shared" si="3"/>
        <v>3.0261081053636778E-2</v>
      </c>
    </row>
    <row r="16" spans="1:18" x14ac:dyDescent="0.25">
      <c r="A16" s="18">
        <v>62</v>
      </c>
      <c r="B16" s="36">
        <v>42066</v>
      </c>
      <c r="C16" s="23">
        <v>62</v>
      </c>
      <c r="D16" s="24">
        <v>6.2035359801488839E-2</v>
      </c>
      <c r="E16" s="24">
        <v>4.4231292517006797E-2</v>
      </c>
      <c r="F16" s="24">
        <v>4.1666666666666664E-2</v>
      </c>
      <c r="G16" s="24">
        <v>1.4892857142857143E-2</v>
      </c>
      <c r="H16" s="24">
        <v>2.9099667774086381E-2</v>
      </c>
      <c r="I16" s="24">
        <v>3.2493506493506491E-2</v>
      </c>
      <c r="J16" s="24">
        <v>9.9999999999999992E-2</v>
      </c>
      <c r="K16" s="24">
        <v>0</v>
      </c>
      <c r="L16" s="24">
        <v>0</v>
      </c>
      <c r="M16" s="24">
        <f t="shared" si="4"/>
        <v>4.0706544032004861E-2</v>
      </c>
      <c r="N16" s="24">
        <f t="shared" si="0"/>
        <v>3.0796587133796436E-2</v>
      </c>
      <c r="O16" s="24">
        <f t="shared" si="1"/>
        <v>0</v>
      </c>
      <c r="P16" s="24">
        <f t="shared" si="2"/>
        <v>3.7403225065935387E-2</v>
      </c>
      <c r="Q16" s="24">
        <f t="shared" si="5"/>
        <v>3.2318634853518574E-2</v>
      </c>
      <c r="R16" s="24">
        <f t="shared" si="3"/>
        <v>3.6046594488401369E-2</v>
      </c>
    </row>
    <row r="17" spans="1:18" x14ac:dyDescent="0.25">
      <c r="A17" s="18">
        <v>63</v>
      </c>
      <c r="B17" s="36">
        <v>42067</v>
      </c>
      <c r="C17" s="23">
        <v>63</v>
      </c>
      <c r="D17" s="24">
        <v>6.6998263027295293E-2</v>
      </c>
      <c r="E17" s="24">
        <v>5.1037414965986391E-2</v>
      </c>
      <c r="F17" s="24">
        <v>0.05</v>
      </c>
      <c r="G17" s="24">
        <v>1.787202380952381E-2</v>
      </c>
      <c r="H17" s="24">
        <v>3.4921096345514956E-2</v>
      </c>
      <c r="I17" s="24">
        <v>3.8993506493506497E-2</v>
      </c>
      <c r="J17" s="24">
        <v>0.11666666666666665</v>
      </c>
      <c r="K17" s="24">
        <v>0</v>
      </c>
      <c r="L17" s="24">
        <v>0</v>
      </c>
      <c r="M17" s="24">
        <f t="shared" si="4"/>
        <v>4.6476925450701367E-2</v>
      </c>
      <c r="N17" s="24">
        <f t="shared" si="0"/>
        <v>3.695730141951073E-2</v>
      </c>
      <c r="O17" s="24">
        <f t="shared" si="1"/>
        <v>0</v>
      </c>
      <c r="P17" s="24">
        <f t="shared" si="2"/>
        <v>4.3303717440304486E-2</v>
      </c>
      <c r="Q17" s="24">
        <f t="shared" si="5"/>
        <v>3.8116253901137619E-2</v>
      </c>
      <c r="R17" s="24">
        <f t="shared" si="3"/>
        <v>4.1832107923165954E-2</v>
      </c>
    </row>
    <row r="18" spans="1:18" x14ac:dyDescent="0.25">
      <c r="A18" s="18">
        <v>64</v>
      </c>
      <c r="B18" s="36">
        <v>42068</v>
      </c>
      <c r="C18" s="23">
        <v>64</v>
      </c>
      <c r="D18" s="24">
        <v>7.1961166253101741E-2</v>
      </c>
      <c r="E18" s="24">
        <v>5.7843537414965979E-2</v>
      </c>
      <c r="F18" s="24">
        <v>5.7407407407407414E-2</v>
      </c>
      <c r="G18" s="24">
        <v>2.0833333333333332E-2</v>
      </c>
      <c r="H18" s="24">
        <v>4.0742524916943523E-2</v>
      </c>
      <c r="I18" s="24">
        <v>4.5493506493506496E-2</v>
      </c>
      <c r="J18" s="24">
        <v>0.13333333333333333</v>
      </c>
      <c r="K18" s="24">
        <v>0</v>
      </c>
      <c r="L18" s="24">
        <v>0</v>
      </c>
      <c r="M18" s="24">
        <f t="shared" si="4"/>
        <v>5.2011361102202121E-2</v>
      </c>
      <c r="N18" s="24">
        <f t="shared" si="0"/>
        <v>4.3118015705225013E-2</v>
      </c>
      <c r="O18" s="24">
        <f t="shared" si="1"/>
        <v>0</v>
      </c>
      <c r="P18" s="24">
        <f t="shared" si="2"/>
        <v>4.9046912636543087E-2</v>
      </c>
      <c r="Q18" s="24">
        <f t="shared" si="5"/>
        <v>4.391387294875667E-2</v>
      </c>
      <c r="R18" s="24">
        <f t="shared" si="3"/>
        <v>4.7512756572510209E-2</v>
      </c>
    </row>
    <row r="19" spans="1:18" x14ac:dyDescent="0.25">
      <c r="A19" s="18">
        <v>65</v>
      </c>
      <c r="B19" s="36">
        <v>42069</v>
      </c>
      <c r="C19" s="23">
        <v>65</v>
      </c>
      <c r="D19" s="24">
        <v>7.6924069478908189E-2</v>
      </c>
      <c r="E19" s="24">
        <v>6.4649659863945566E-2</v>
      </c>
      <c r="F19" s="24">
        <v>6.4807407407407411E-2</v>
      </c>
      <c r="G19" s="24">
        <v>2.7146464646464644E-2</v>
      </c>
      <c r="H19" s="24">
        <v>4.6563953488372098E-2</v>
      </c>
      <c r="I19" s="24">
        <v>5.1993506493506494E-2</v>
      </c>
      <c r="J19" s="24">
        <v>0.15</v>
      </c>
      <c r="K19" s="24">
        <v>0</v>
      </c>
      <c r="L19" s="24">
        <v>0</v>
      </c>
      <c r="M19" s="24">
        <f t="shared" si="4"/>
        <v>5.8381900349181448E-2</v>
      </c>
      <c r="N19" s="24">
        <f t="shared" si="0"/>
        <v>4.9278729990939296E-2</v>
      </c>
      <c r="O19" s="24">
        <f t="shared" si="1"/>
        <v>0</v>
      </c>
      <c r="P19" s="24">
        <f t="shared" si="2"/>
        <v>5.5347510229767395E-2</v>
      </c>
      <c r="Q19" s="24">
        <f t="shared" si="5"/>
        <v>4.9711491996375715E-2</v>
      </c>
      <c r="R19" s="24">
        <f t="shared" si="3"/>
        <v>5.3565006819844933E-2</v>
      </c>
    </row>
    <row r="20" spans="1:18" x14ac:dyDescent="0.25">
      <c r="A20" s="18">
        <v>66</v>
      </c>
      <c r="B20" s="36">
        <v>42070</v>
      </c>
      <c r="C20" s="23">
        <v>66</v>
      </c>
      <c r="D20" s="24">
        <v>8.1886972704714622E-2</v>
      </c>
      <c r="E20" s="24">
        <v>7.1455782312925153E-2</v>
      </c>
      <c r="F20" s="24">
        <v>7.2207407407407415E-2</v>
      </c>
      <c r="G20" s="24">
        <v>3.3458964646464646E-2</v>
      </c>
      <c r="H20" s="24">
        <v>5.2385382059800666E-2</v>
      </c>
      <c r="I20" s="24">
        <v>5.8493506493506493E-2</v>
      </c>
      <c r="J20" s="24">
        <v>0.16666666666666666</v>
      </c>
      <c r="K20" s="24">
        <v>1.1363636363636364E-2</v>
      </c>
      <c r="L20" s="24">
        <v>8.0808080808080808E-3</v>
      </c>
      <c r="M20" s="24">
        <f t="shared" si="4"/>
        <v>6.4752281767877964E-2</v>
      </c>
      <c r="N20" s="24">
        <f t="shared" si="0"/>
        <v>5.5439444276653579E-2</v>
      </c>
      <c r="O20" s="24">
        <f t="shared" si="1"/>
        <v>1.1363636363636364E-2</v>
      </c>
      <c r="P20" s="24">
        <f t="shared" si="2"/>
        <v>6.1648002604136498E-2</v>
      </c>
      <c r="Q20" s="24">
        <f t="shared" si="5"/>
        <v>5.9397999932883652E-2</v>
      </c>
      <c r="R20" s="24">
        <f t="shared" si="3"/>
        <v>6.1777680748436675E-2</v>
      </c>
    </row>
    <row r="21" spans="1:18" x14ac:dyDescent="0.25">
      <c r="A21" s="18">
        <v>67</v>
      </c>
      <c r="B21" s="36">
        <v>42071</v>
      </c>
      <c r="C21" s="23">
        <v>67</v>
      </c>
      <c r="D21" s="24">
        <v>8.684987593052107E-2</v>
      </c>
      <c r="E21" s="24">
        <v>7.8261904761904755E-2</v>
      </c>
      <c r="F21" s="24">
        <v>7.9607407407407405E-2</v>
      </c>
      <c r="G21" s="24">
        <v>3.9771464646464645E-2</v>
      </c>
      <c r="H21" s="24">
        <v>5.820681063122924E-2</v>
      </c>
      <c r="I21" s="24">
        <v>6.4993506493506492E-2</v>
      </c>
      <c r="J21" s="24">
        <v>0.18333333333333332</v>
      </c>
      <c r="K21" s="24">
        <v>2.2738636363636364E-2</v>
      </c>
      <c r="L21" s="24">
        <v>1.6147474747474747E-2</v>
      </c>
      <c r="M21" s="24">
        <f t="shared" si="4"/>
        <v>7.1122663186574467E-2</v>
      </c>
      <c r="N21" s="24">
        <f t="shared" si="0"/>
        <v>6.1600158562367863E-2</v>
      </c>
      <c r="O21" s="24">
        <f t="shared" si="1"/>
        <v>2.2738636363636364E-2</v>
      </c>
      <c r="P21" s="24">
        <f t="shared" si="2"/>
        <v>6.7948494978505594E-2</v>
      </c>
      <c r="Q21" s="24">
        <f t="shared" si="5"/>
        <v>6.9083952313836031E-2</v>
      </c>
      <c r="R21" s="24">
        <f t="shared" si="3"/>
        <v>6.9990046035053127E-2</v>
      </c>
    </row>
    <row r="22" spans="1:18" x14ac:dyDescent="0.25">
      <c r="A22" s="18">
        <v>68</v>
      </c>
      <c r="B22" s="36">
        <v>42072</v>
      </c>
      <c r="C22" s="23">
        <v>68</v>
      </c>
      <c r="D22" s="24">
        <v>9.1812779156327518E-2</v>
      </c>
      <c r="E22" s="24">
        <v>8.5068027210884342E-2</v>
      </c>
      <c r="F22" s="24">
        <v>8.7007407407407408E-2</v>
      </c>
      <c r="G22" s="24">
        <v>4.6083964646464644E-2</v>
      </c>
      <c r="H22" s="24">
        <v>6.4028239202657808E-2</v>
      </c>
      <c r="I22" s="24">
        <v>7.1493506493506498E-2</v>
      </c>
      <c r="J22" s="24">
        <v>0.19999999999999998</v>
      </c>
      <c r="K22" s="24">
        <v>3.411363636363636E-2</v>
      </c>
      <c r="L22" s="24">
        <v>2.4214141414141414E-2</v>
      </c>
      <c r="M22" s="24">
        <f t="shared" si="4"/>
        <v>7.7493044605270983E-2</v>
      </c>
      <c r="N22" s="24">
        <f t="shared" si="0"/>
        <v>6.776087284808216E-2</v>
      </c>
      <c r="O22" s="24">
        <f t="shared" si="1"/>
        <v>3.411363636363636E-2</v>
      </c>
      <c r="P22" s="24">
        <f t="shared" si="2"/>
        <v>7.4248987352874704E-2</v>
      </c>
      <c r="Q22" s="24">
        <f t="shared" si="5"/>
        <v>7.8769904694788423E-2</v>
      </c>
      <c r="R22" s="24">
        <f t="shared" si="3"/>
        <v>7.8202411321669565E-2</v>
      </c>
    </row>
    <row r="23" spans="1:18" x14ac:dyDescent="0.25">
      <c r="A23" s="18">
        <v>69</v>
      </c>
      <c r="B23" s="36">
        <v>42073</v>
      </c>
      <c r="C23" s="23">
        <v>69</v>
      </c>
      <c r="D23" s="24">
        <v>9.6774193548387094E-2</v>
      </c>
      <c r="E23" s="24">
        <v>9.1836734693877556E-2</v>
      </c>
      <c r="F23" s="24">
        <v>9.4407407407407412E-2</v>
      </c>
      <c r="G23" s="24">
        <v>5.2396464646464642E-2</v>
      </c>
      <c r="H23" s="24">
        <v>6.9849667774086382E-2</v>
      </c>
      <c r="I23" s="24">
        <v>7.7993506493506504E-2</v>
      </c>
      <c r="J23" s="24">
        <v>0.21666666666666667</v>
      </c>
      <c r="K23" s="24">
        <v>4.5488636363636356E-2</v>
      </c>
      <c r="L23" s="24">
        <v>3.2280808080808084E-2</v>
      </c>
      <c r="M23" s="24">
        <f t="shared" si="4"/>
        <v>8.3853700074034171E-2</v>
      </c>
      <c r="N23" s="24">
        <f t="shared" si="0"/>
        <v>7.3921587133796443E-2</v>
      </c>
      <c r="O23" s="24">
        <f t="shared" si="1"/>
        <v>4.5488636363636356E-2</v>
      </c>
      <c r="P23" s="24">
        <f t="shared" si="2"/>
        <v>8.05429957606216E-2</v>
      </c>
      <c r="Q23" s="24">
        <f t="shared" si="5"/>
        <v>8.8455857075740801E-2</v>
      </c>
      <c r="R23" s="24">
        <f t="shared" si="3"/>
        <v>8.6410453963871203E-2</v>
      </c>
    </row>
    <row r="24" spans="1:18" x14ac:dyDescent="0.25">
      <c r="A24" s="18">
        <v>70</v>
      </c>
      <c r="B24" s="36">
        <v>42074</v>
      </c>
      <c r="C24" s="23">
        <v>70</v>
      </c>
      <c r="D24" s="24">
        <v>9.8387096774193536E-2</v>
      </c>
      <c r="E24" s="24">
        <v>0.10034013605442177</v>
      </c>
      <c r="F24" s="24">
        <v>0.1018074074074074</v>
      </c>
      <c r="G24" s="24">
        <v>5.8708964646464641E-2</v>
      </c>
      <c r="H24" s="24">
        <v>7.5671096345514957E-2</v>
      </c>
      <c r="I24" s="24">
        <v>8.4493506493506496E-2</v>
      </c>
      <c r="J24" s="24">
        <v>0.23333333333333336</v>
      </c>
      <c r="K24" s="24">
        <v>5.6863636363636352E-2</v>
      </c>
      <c r="L24" s="24">
        <v>4.034747474747475E-2</v>
      </c>
      <c r="M24" s="24">
        <f t="shared" si="4"/>
        <v>8.9810901220621839E-2</v>
      </c>
      <c r="N24" s="24">
        <f t="shared" si="0"/>
        <v>8.0082301419510726E-2</v>
      </c>
      <c r="O24" s="24">
        <f t="shared" si="1"/>
        <v>5.6863636363636352E-2</v>
      </c>
      <c r="P24" s="24">
        <f t="shared" si="2"/>
        <v>8.6568034620251463E-2</v>
      </c>
      <c r="Q24" s="24">
        <f t="shared" si="5"/>
        <v>9.814180945669318E-2</v>
      </c>
      <c r="R24" s="24">
        <f t="shared" si="3"/>
        <v>9.4439183573994806E-2</v>
      </c>
    </row>
    <row r="25" spans="1:18" x14ac:dyDescent="0.25">
      <c r="A25" s="18">
        <v>71</v>
      </c>
      <c r="B25" s="36">
        <v>42075</v>
      </c>
      <c r="C25" s="23">
        <v>71</v>
      </c>
      <c r="D25" s="24">
        <v>9.9999999999999992E-2</v>
      </c>
      <c r="E25" s="24">
        <v>0.10884013605442178</v>
      </c>
      <c r="F25" s="24">
        <v>0.10920740740740741</v>
      </c>
      <c r="G25" s="24">
        <v>6.5021464646464647E-2</v>
      </c>
      <c r="H25" s="24">
        <v>8.1492524916943518E-2</v>
      </c>
      <c r="I25" s="24">
        <v>9.0993506493506487E-2</v>
      </c>
      <c r="J25" s="24">
        <v>0.25000000000000006</v>
      </c>
      <c r="K25" s="24">
        <v>6.8238636363636349E-2</v>
      </c>
      <c r="L25" s="24">
        <v>4.8414141414141416E-2</v>
      </c>
      <c r="M25" s="24">
        <f t="shared" si="4"/>
        <v>9.5767252027073452E-2</v>
      </c>
      <c r="N25" s="24">
        <f t="shared" si="0"/>
        <v>8.6243015705224996E-2</v>
      </c>
      <c r="O25" s="24">
        <f t="shared" si="1"/>
        <v>6.8238636363636349E-2</v>
      </c>
      <c r="P25" s="24">
        <f t="shared" si="2"/>
        <v>9.2592506586457304E-2</v>
      </c>
      <c r="Q25" s="24">
        <f t="shared" si="5"/>
        <v>0.10782776183764557</v>
      </c>
      <c r="R25" s="24">
        <f t="shared" si="3"/>
        <v>0.10246753525516908</v>
      </c>
    </row>
    <row r="26" spans="1:18" x14ac:dyDescent="0.25">
      <c r="A26" s="18">
        <v>72</v>
      </c>
      <c r="B26" s="36">
        <v>42076</v>
      </c>
      <c r="C26" s="23">
        <v>72</v>
      </c>
      <c r="D26" s="24">
        <v>0.10161290322580643</v>
      </c>
      <c r="E26" s="24">
        <v>0.11734013605442178</v>
      </c>
      <c r="F26" s="24">
        <v>0.11660740740740741</v>
      </c>
      <c r="G26" s="24">
        <v>7.1333964646464645E-2</v>
      </c>
      <c r="H26" s="24">
        <v>8.7313953488372092E-2</v>
      </c>
      <c r="I26" s="24">
        <v>9.7493506493506479E-2</v>
      </c>
      <c r="J26" s="24">
        <v>0.26666666666666672</v>
      </c>
      <c r="K26" s="24">
        <v>7.9613636363636345E-2</v>
      </c>
      <c r="L26" s="24">
        <v>5.6480808080808083E-2</v>
      </c>
      <c r="M26" s="24">
        <f t="shared" si="4"/>
        <v>0.10172360283352506</v>
      </c>
      <c r="N26" s="24">
        <f t="shared" si="0"/>
        <v>9.2403729990939293E-2</v>
      </c>
      <c r="O26" s="24">
        <f t="shared" si="1"/>
        <v>7.9613636363636345E-2</v>
      </c>
      <c r="P26" s="24">
        <f t="shared" si="2"/>
        <v>9.8616978552663145E-2</v>
      </c>
      <c r="Q26" s="24">
        <f t="shared" si="5"/>
        <v>0.11751371421859795</v>
      </c>
      <c r="R26" s="24">
        <f t="shared" si="3"/>
        <v>0.11049588693634334</v>
      </c>
    </row>
    <row r="27" spans="1:18" x14ac:dyDescent="0.25">
      <c r="A27" s="18">
        <v>73</v>
      </c>
      <c r="B27" s="36">
        <v>42077</v>
      </c>
      <c r="C27" s="23">
        <v>73</v>
      </c>
      <c r="D27" s="24">
        <v>0.10322580645161288</v>
      </c>
      <c r="E27" s="24">
        <v>0.12584013605442179</v>
      </c>
      <c r="F27" s="24">
        <v>0.1240074074074074</v>
      </c>
      <c r="G27" s="24">
        <v>7.7646464646464644E-2</v>
      </c>
      <c r="H27" s="24">
        <v>9.3135382059800653E-2</v>
      </c>
      <c r="I27" s="24">
        <v>0.10399350649350647</v>
      </c>
      <c r="J27" s="24">
        <v>0.28333333333333338</v>
      </c>
      <c r="K27" s="24">
        <v>9.0988636363636341E-2</v>
      </c>
      <c r="L27" s="24">
        <v>6.4547474747474742E-2</v>
      </c>
      <c r="M27" s="24">
        <f t="shared" si="4"/>
        <v>0.10767995363997668</v>
      </c>
      <c r="N27" s="24">
        <f t="shared" si="0"/>
        <v>9.8564444276653562E-2</v>
      </c>
      <c r="O27" s="24">
        <f t="shared" si="1"/>
        <v>9.0988636363636341E-2</v>
      </c>
      <c r="P27" s="24">
        <f t="shared" si="2"/>
        <v>0.10464145051886897</v>
      </c>
      <c r="Q27" s="24">
        <f t="shared" si="5"/>
        <v>0.12719966659955034</v>
      </c>
      <c r="R27" s="24">
        <f t="shared" si="3"/>
        <v>0.1185242386175176</v>
      </c>
    </row>
    <row r="28" spans="1:18" x14ac:dyDescent="0.25">
      <c r="A28" s="18">
        <v>74</v>
      </c>
      <c r="B28" s="36">
        <v>42078</v>
      </c>
      <c r="C28" s="23">
        <v>74</v>
      </c>
      <c r="D28" s="24">
        <v>0.10483870967741933</v>
      </c>
      <c r="E28" s="24">
        <v>0.13434013605442177</v>
      </c>
      <c r="F28" s="24">
        <v>0.13140740740740739</v>
      </c>
      <c r="G28" s="24">
        <v>8.3958964646464643E-2</v>
      </c>
      <c r="H28" s="24">
        <v>9.8956810631229214E-2</v>
      </c>
      <c r="I28" s="24">
        <v>0.11049350649350646</v>
      </c>
      <c r="J28" s="24">
        <v>0.3000000000000001</v>
      </c>
      <c r="K28" s="24">
        <v>0.10236363636363634</v>
      </c>
      <c r="L28" s="24">
        <v>7.2614141414141409E-2</v>
      </c>
      <c r="M28" s="24">
        <f t="shared" si="4"/>
        <v>0.11363630444642829</v>
      </c>
      <c r="N28" s="24">
        <f t="shared" si="0"/>
        <v>0.10472515856236783</v>
      </c>
      <c r="O28" s="24">
        <f t="shared" si="1"/>
        <v>0.10236363636363634</v>
      </c>
      <c r="P28" s="24">
        <f t="shared" si="2"/>
        <v>0.1106659224850748</v>
      </c>
      <c r="Q28" s="24">
        <f t="shared" si="5"/>
        <v>0.13688561898050269</v>
      </c>
      <c r="R28" s="24">
        <f t="shared" si="3"/>
        <v>0.12655259029869187</v>
      </c>
    </row>
    <row r="29" spans="1:18" x14ac:dyDescent="0.25">
      <c r="A29" s="18">
        <v>75</v>
      </c>
      <c r="B29" s="36">
        <v>42079</v>
      </c>
      <c r="C29" s="23">
        <v>75</v>
      </c>
      <c r="D29" s="24">
        <v>0.10645161290322577</v>
      </c>
      <c r="E29" s="24">
        <v>0.14284013605442178</v>
      </c>
      <c r="F29" s="24">
        <v>0.13880740740740741</v>
      </c>
      <c r="G29" s="24">
        <v>9.0271464646464641E-2</v>
      </c>
      <c r="H29" s="24">
        <v>0.10477823920265779</v>
      </c>
      <c r="I29" s="24">
        <v>0.11699350649350646</v>
      </c>
      <c r="J29" s="24">
        <v>0.31666666666666676</v>
      </c>
      <c r="K29" s="24">
        <v>0.11373863636363633</v>
      </c>
      <c r="L29" s="24">
        <v>8.0680808080808075E-2</v>
      </c>
      <c r="M29" s="24">
        <f t="shared" si="4"/>
        <v>0.1195926552528799</v>
      </c>
      <c r="N29" s="24">
        <f t="shared" si="0"/>
        <v>0.11088587284808213</v>
      </c>
      <c r="O29" s="24">
        <f t="shared" si="1"/>
        <v>0.11373863636363633</v>
      </c>
      <c r="P29" s="24">
        <f t="shared" si="2"/>
        <v>0.11669039445128065</v>
      </c>
      <c r="Q29" s="24">
        <f t="shared" si="5"/>
        <v>0.1465715713614551</v>
      </c>
      <c r="R29" s="24">
        <f t="shared" si="3"/>
        <v>0.13458094197986614</v>
      </c>
    </row>
    <row r="30" spans="1:18" x14ac:dyDescent="0.25">
      <c r="A30" s="18">
        <v>76</v>
      </c>
      <c r="B30" s="36">
        <v>42080</v>
      </c>
      <c r="C30" s="23">
        <v>76</v>
      </c>
      <c r="D30" s="24">
        <v>0.10806451612903221</v>
      </c>
      <c r="E30" s="24">
        <v>0.15134013605442179</v>
      </c>
      <c r="F30" s="24">
        <v>0.14620740740740742</v>
      </c>
      <c r="G30" s="24">
        <v>9.658396464646464E-2</v>
      </c>
      <c r="H30" s="24">
        <v>0.11059966777408635</v>
      </c>
      <c r="I30" s="24">
        <v>0.12349350649350645</v>
      </c>
      <c r="J30" s="24">
        <v>0.33333333333333343</v>
      </c>
      <c r="K30" s="24">
        <v>0.12511363636363634</v>
      </c>
      <c r="L30" s="24">
        <v>8.8747474747474742E-2</v>
      </c>
      <c r="M30" s="24">
        <f t="shared" si="4"/>
        <v>0.12554900605933153</v>
      </c>
      <c r="N30" s="24">
        <f t="shared" si="0"/>
        <v>0.1170465871337964</v>
      </c>
      <c r="O30" s="24">
        <f t="shared" si="1"/>
        <v>0.12511363636363634</v>
      </c>
      <c r="P30" s="24">
        <f t="shared" si="2"/>
        <v>0.12271486641748648</v>
      </c>
      <c r="Q30" s="24">
        <f t="shared" si="5"/>
        <v>0.15625752374240745</v>
      </c>
      <c r="R30" s="24">
        <f t="shared" si="3"/>
        <v>0.14260929366104039</v>
      </c>
    </row>
    <row r="31" spans="1:18" x14ac:dyDescent="0.25">
      <c r="A31" s="18">
        <v>77</v>
      </c>
      <c r="B31" s="36">
        <v>42081</v>
      </c>
      <c r="C31" s="23">
        <v>77</v>
      </c>
      <c r="D31" s="24">
        <v>0.10967741935483867</v>
      </c>
      <c r="E31" s="24">
        <v>0.15984013605442179</v>
      </c>
      <c r="F31" s="24">
        <v>0.15360740740740744</v>
      </c>
      <c r="G31" s="24">
        <v>0.10289646464646464</v>
      </c>
      <c r="H31" s="24">
        <v>0.11642109634551491</v>
      </c>
      <c r="I31" s="24">
        <v>0.12999350649350644</v>
      </c>
      <c r="J31" s="24">
        <v>0.35000000000000009</v>
      </c>
      <c r="K31" s="24">
        <v>0.13648863636363634</v>
      </c>
      <c r="L31" s="24">
        <v>9.6814141414141408E-2</v>
      </c>
      <c r="M31" s="24">
        <f t="shared" si="4"/>
        <v>0.13150535686578313</v>
      </c>
      <c r="N31" s="24">
        <f t="shared" si="0"/>
        <v>0.12320730141951067</v>
      </c>
      <c r="O31" s="24">
        <f t="shared" si="1"/>
        <v>0.13648863636363634</v>
      </c>
      <c r="P31" s="24">
        <f t="shared" si="2"/>
        <v>0.12873933838369231</v>
      </c>
      <c r="Q31" s="24">
        <f t="shared" si="5"/>
        <v>0.16594347612335986</v>
      </c>
      <c r="R31" s="24">
        <f t="shared" si="3"/>
        <v>0.15063764534221463</v>
      </c>
    </row>
    <row r="32" spans="1:18" x14ac:dyDescent="0.25">
      <c r="A32" s="18">
        <v>78</v>
      </c>
      <c r="B32" s="36">
        <v>42082</v>
      </c>
      <c r="C32" s="23">
        <v>78</v>
      </c>
      <c r="D32" s="24">
        <v>0.11129032258064511</v>
      </c>
      <c r="E32" s="24">
        <v>0.16834013605442177</v>
      </c>
      <c r="F32" s="24">
        <v>0.16100740740740746</v>
      </c>
      <c r="G32" s="24">
        <v>0.10920896464646464</v>
      </c>
      <c r="H32" s="24">
        <v>0.12224252491694347</v>
      </c>
      <c r="I32" s="24">
        <v>0.13649350649350642</v>
      </c>
      <c r="J32" s="24">
        <v>0.36666666666666675</v>
      </c>
      <c r="K32" s="24">
        <v>0.14786363636363634</v>
      </c>
      <c r="L32" s="24">
        <v>0.10488080808080807</v>
      </c>
      <c r="M32" s="24">
        <f t="shared" si="4"/>
        <v>0.13746170767223476</v>
      </c>
      <c r="N32" s="24">
        <f t="shared" si="0"/>
        <v>0.12936801570522494</v>
      </c>
      <c r="O32" s="24">
        <f t="shared" si="1"/>
        <v>0.14786363636363634</v>
      </c>
      <c r="P32" s="24">
        <f t="shared" si="2"/>
        <v>0.13476381034989815</v>
      </c>
      <c r="Q32" s="24">
        <f t="shared" si="5"/>
        <v>0.17562942850431221</v>
      </c>
      <c r="R32" s="24">
        <f t="shared" si="3"/>
        <v>0.1586659970233889</v>
      </c>
    </row>
    <row r="33" spans="1:18" x14ac:dyDescent="0.25">
      <c r="A33" s="18">
        <v>79</v>
      </c>
      <c r="B33" s="36">
        <v>42083</v>
      </c>
      <c r="C33" s="23">
        <v>79</v>
      </c>
      <c r="D33" s="24">
        <v>0.11290322580645155</v>
      </c>
      <c r="E33" s="24">
        <v>0.17684013605442175</v>
      </c>
      <c r="F33" s="24">
        <v>0.16840740740740748</v>
      </c>
      <c r="G33" s="24">
        <v>0.11552146464646464</v>
      </c>
      <c r="H33" s="24">
        <v>0.12806395348837205</v>
      </c>
      <c r="I33" s="24">
        <v>0.14299350649350642</v>
      </c>
      <c r="J33" s="24">
        <v>0.38333333333333347</v>
      </c>
      <c r="K33" s="24">
        <v>0.15923863636363633</v>
      </c>
      <c r="L33" s="24">
        <v>0.11294747474747474</v>
      </c>
      <c r="M33" s="24">
        <f t="shared" si="4"/>
        <v>0.14341805847868636</v>
      </c>
      <c r="N33" s="24">
        <f t="shared" si="0"/>
        <v>0.13552872999093923</v>
      </c>
      <c r="O33" s="24">
        <f t="shared" si="1"/>
        <v>0.15923863636363633</v>
      </c>
      <c r="P33" s="24">
        <f t="shared" si="2"/>
        <v>0.14078828231610399</v>
      </c>
      <c r="Q33" s="24">
        <f t="shared" si="5"/>
        <v>0.18531538088526461</v>
      </c>
      <c r="R33" s="24">
        <f t="shared" si="3"/>
        <v>0.16669434870456318</v>
      </c>
    </row>
    <row r="34" spans="1:18" x14ac:dyDescent="0.25">
      <c r="A34" s="18">
        <v>80</v>
      </c>
      <c r="B34" s="36">
        <v>42084</v>
      </c>
      <c r="C34" s="23">
        <v>80</v>
      </c>
      <c r="D34" s="24">
        <v>0.114516129032258</v>
      </c>
      <c r="E34" s="24">
        <v>0.18534013605442173</v>
      </c>
      <c r="F34" s="24">
        <v>0.1758074074074075</v>
      </c>
      <c r="G34" s="24">
        <v>0.12183396464646463</v>
      </c>
      <c r="H34" s="24">
        <v>0.13388538205980061</v>
      </c>
      <c r="I34" s="24">
        <v>0.1494935064935064</v>
      </c>
      <c r="J34" s="24">
        <v>0.40000000000000013</v>
      </c>
      <c r="K34" s="24">
        <v>0.17061363636363633</v>
      </c>
      <c r="L34" s="24">
        <v>0.12101414141414141</v>
      </c>
      <c r="M34" s="24">
        <f t="shared" si="4"/>
        <v>0.14937440928513798</v>
      </c>
      <c r="N34" s="24">
        <f t="shared" si="0"/>
        <v>0.1416894442766535</v>
      </c>
      <c r="O34" s="24">
        <f t="shared" si="1"/>
        <v>0.17061363636363633</v>
      </c>
      <c r="P34" s="24">
        <f t="shared" si="2"/>
        <v>0.1468127542823098</v>
      </c>
      <c r="Q34" s="24">
        <f t="shared" si="5"/>
        <v>0.19500133326621699</v>
      </c>
      <c r="R34" s="24">
        <f t="shared" si="3"/>
        <v>0.17472270038573742</v>
      </c>
    </row>
    <row r="35" spans="1:18" x14ac:dyDescent="0.25">
      <c r="A35" s="18">
        <v>81</v>
      </c>
      <c r="B35" s="36">
        <v>42085</v>
      </c>
      <c r="C35" s="23">
        <v>81</v>
      </c>
      <c r="D35" s="24">
        <v>0.11612903225806445</v>
      </c>
      <c r="E35" s="24">
        <v>0.19384013605442171</v>
      </c>
      <c r="F35" s="24">
        <v>0.18320740740740751</v>
      </c>
      <c r="G35" s="24">
        <v>0.12814646464646465</v>
      </c>
      <c r="H35" s="24">
        <v>0.13970681063122917</v>
      </c>
      <c r="I35" s="24">
        <v>0.15599350649350641</v>
      </c>
      <c r="J35" s="24">
        <v>0.4166666666666668</v>
      </c>
      <c r="K35" s="24">
        <v>0.18198863636363632</v>
      </c>
      <c r="L35" s="24">
        <v>0.12908080808080807</v>
      </c>
      <c r="M35" s="24">
        <f t="shared" si="4"/>
        <v>0.15533076009158958</v>
      </c>
      <c r="N35" s="24">
        <f t="shared" si="0"/>
        <v>0.14785015856236777</v>
      </c>
      <c r="O35" s="24">
        <f t="shared" si="1"/>
        <v>0.18198863636363632</v>
      </c>
      <c r="P35" s="24">
        <f t="shared" si="2"/>
        <v>0.15283722624851565</v>
      </c>
      <c r="Q35" s="24">
        <f t="shared" si="5"/>
        <v>0.20468728564716937</v>
      </c>
      <c r="R35" s="24">
        <f t="shared" si="3"/>
        <v>0.18275105206691167</v>
      </c>
    </row>
    <row r="36" spans="1:18" x14ac:dyDescent="0.25">
      <c r="A36" s="18">
        <v>82</v>
      </c>
      <c r="B36" s="36">
        <v>42086</v>
      </c>
      <c r="C36" s="23">
        <v>82</v>
      </c>
      <c r="D36" s="24">
        <v>0.11774193548387089</v>
      </c>
      <c r="E36" s="24">
        <v>0.20234013605442169</v>
      </c>
      <c r="F36" s="24">
        <v>0.1906074074074075</v>
      </c>
      <c r="G36" s="24">
        <v>0.13445896464646465</v>
      </c>
      <c r="H36" s="24">
        <v>0.14552823920265776</v>
      </c>
      <c r="I36" s="24">
        <v>0.16249350649350638</v>
      </c>
      <c r="J36" s="24">
        <v>0.43333333333333351</v>
      </c>
      <c r="K36" s="24">
        <v>0.19336363636363632</v>
      </c>
      <c r="L36" s="24">
        <v>0.13714747474747474</v>
      </c>
      <c r="M36" s="24">
        <f t="shared" si="4"/>
        <v>0.16128711089804121</v>
      </c>
      <c r="N36" s="24">
        <f t="shared" si="0"/>
        <v>0.15401087284808207</v>
      </c>
      <c r="O36" s="24">
        <f t="shared" si="1"/>
        <v>0.19336363636363632</v>
      </c>
      <c r="P36" s="24">
        <f t="shared" si="2"/>
        <v>0.15886169821472149</v>
      </c>
      <c r="Q36" s="24">
        <f t="shared" si="5"/>
        <v>0.21437323802812172</v>
      </c>
      <c r="R36" s="24">
        <f t="shared" si="3"/>
        <v>0.19077940374808597</v>
      </c>
    </row>
    <row r="37" spans="1:18" x14ac:dyDescent="0.25">
      <c r="A37" s="18">
        <v>83</v>
      </c>
      <c r="B37" s="36">
        <v>42087</v>
      </c>
      <c r="C37" s="23">
        <v>83</v>
      </c>
      <c r="D37" s="24">
        <v>0.11935483870967734</v>
      </c>
      <c r="E37" s="24">
        <v>0.2108401360544217</v>
      </c>
      <c r="F37" s="24">
        <v>0.19800740740740752</v>
      </c>
      <c r="G37" s="24">
        <v>0.14077146464646464</v>
      </c>
      <c r="H37" s="24">
        <v>0.15134966777408634</v>
      </c>
      <c r="I37" s="24">
        <v>0.16899350649350639</v>
      </c>
      <c r="J37" s="24">
        <v>0.45000000000000018</v>
      </c>
      <c r="K37" s="24">
        <v>0.20473863636363632</v>
      </c>
      <c r="L37" s="24">
        <v>0.14521414141414141</v>
      </c>
      <c r="M37" s="24">
        <f t="shared" si="4"/>
        <v>0.16724346170449278</v>
      </c>
      <c r="N37" s="24">
        <f t="shared" si="0"/>
        <v>0.16017158713379637</v>
      </c>
      <c r="O37" s="24">
        <f t="shared" si="1"/>
        <v>0.20473863636363632</v>
      </c>
      <c r="P37" s="24">
        <f t="shared" si="2"/>
        <v>0.1648861701809273</v>
      </c>
      <c r="Q37" s="24">
        <f t="shared" si="5"/>
        <v>0.22405919040907413</v>
      </c>
      <c r="R37" s="24">
        <f t="shared" si="3"/>
        <v>0.19880775542926019</v>
      </c>
    </row>
    <row r="38" spans="1:18" x14ac:dyDescent="0.25">
      <c r="A38" s="18">
        <v>84</v>
      </c>
      <c r="B38" s="36">
        <v>42088</v>
      </c>
      <c r="C38" s="23">
        <v>84</v>
      </c>
      <c r="D38" s="24">
        <v>0.12096774193548379</v>
      </c>
      <c r="E38" s="24">
        <v>0.21934013605442168</v>
      </c>
      <c r="F38" s="24">
        <v>0.20540740740740754</v>
      </c>
      <c r="G38" s="24">
        <v>0.14708396464646464</v>
      </c>
      <c r="H38" s="24">
        <v>0.1571710963455149</v>
      </c>
      <c r="I38" s="24">
        <v>0.17549350649350637</v>
      </c>
      <c r="J38" s="24">
        <v>0.46666666666666684</v>
      </c>
      <c r="K38" s="24">
        <v>0.21611363636363631</v>
      </c>
      <c r="L38" s="24">
        <v>0.15328080808080807</v>
      </c>
      <c r="M38" s="24">
        <f t="shared" si="4"/>
        <v>0.17319981251094443</v>
      </c>
      <c r="N38" s="24">
        <f t="shared" si="0"/>
        <v>0.16633230141951064</v>
      </c>
      <c r="O38" s="24">
        <f t="shared" si="1"/>
        <v>0.21611363636363631</v>
      </c>
      <c r="P38" s="24">
        <f t="shared" si="2"/>
        <v>0.17091064214713317</v>
      </c>
      <c r="Q38" s="24">
        <f t="shared" si="5"/>
        <v>0.23374514279002651</v>
      </c>
      <c r="R38" s="24">
        <f t="shared" si="3"/>
        <v>0.20683610711043446</v>
      </c>
    </row>
    <row r="39" spans="1:18" x14ac:dyDescent="0.25">
      <c r="A39" s="18">
        <v>85</v>
      </c>
      <c r="B39" s="36">
        <v>42089</v>
      </c>
      <c r="C39" s="23">
        <v>85</v>
      </c>
      <c r="D39" s="24">
        <v>0.12258064516129023</v>
      </c>
      <c r="E39" s="24">
        <v>0.22784013605442166</v>
      </c>
      <c r="F39" s="24">
        <v>0.21280740740740756</v>
      </c>
      <c r="G39" s="24">
        <v>0.15339646464646464</v>
      </c>
      <c r="H39" s="24">
        <v>0.16299252491694349</v>
      </c>
      <c r="I39" s="24">
        <v>0.18199350649350637</v>
      </c>
      <c r="J39" s="24">
        <v>0.48333333333333356</v>
      </c>
      <c r="K39" s="24">
        <v>0.22748863636363631</v>
      </c>
      <c r="L39" s="24">
        <v>0.16134747474747474</v>
      </c>
      <c r="M39" s="24">
        <f t="shared" si="4"/>
        <v>0.17915616331739601</v>
      </c>
      <c r="N39" s="24">
        <f t="shared" si="0"/>
        <v>0.17249301570522493</v>
      </c>
      <c r="O39" s="24">
        <f t="shared" si="1"/>
        <v>0.22748863636363631</v>
      </c>
      <c r="P39" s="24">
        <f t="shared" si="2"/>
        <v>0.17693511411333898</v>
      </c>
      <c r="Q39" s="24">
        <f t="shared" si="5"/>
        <v>0.24343109517097891</v>
      </c>
      <c r="R39" s="24">
        <f t="shared" si="3"/>
        <v>0.21486445879160876</v>
      </c>
    </row>
    <row r="40" spans="1:18" x14ac:dyDescent="0.25">
      <c r="A40" s="18">
        <v>86</v>
      </c>
      <c r="B40" s="36">
        <v>42090</v>
      </c>
      <c r="C40" s="23">
        <v>86</v>
      </c>
      <c r="D40" s="24">
        <v>0.12419354838709667</v>
      </c>
      <c r="E40" s="24">
        <v>0.23634013605442164</v>
      </c>
      <c r="F40" s="24">
        <v>0.22020740740740757</v>
      </c>
      <c r="G40" s="24">
        <v>0.15970896464646464</v>
      </c>
      <c r="H40" s="24">
        <v>0.16881395348837208</v>
      </c>
      <c r="I40" s="24">
        <v>0.18849350649350638</v>
      </c>
      <c r="J40" s="24">
        <v>0.50000000000000022</v>
      </c>
      <c r="K40" s="24">
        <v>0.23886363636363631</v>
      </c>
      <c r="L40" s="24">
        <v>0.16941414141414141</v>
      </c>
      <c r="M40" s="24">
        <f t="shared" si="4"/>
        <v>0.18511251412384766</v>
      </c>
      <c r="N40" s="24">
        <f t="shared" si="0"/>
        <v>0.17865372999093923</v>
      </c>
      <c r="O40" s="24">
        <f t="shared" si="1"/>
        <v>0.23886363636363631</v>
      </c>
      <c r="P40" s="24">
        <f t="shared" si="2"/>
        <v>0.18295958607954485</v>
      </c>
      <c r="Q40" s="24">
        <f t="shared" si="5"/>
        <v>0.25311704755193126</v>
      </c>
      <c r="R40" s="24">
        <f t="shared" si="3"/>
        <v>0.22289281047278298</v>
      </c>
    </row>
    <row r="41" spans="1:18" x14ac:dyDescent="0.25">
      <c r="A41" s="18">
        <v>87</v>
      </c>
      <c r="B41" s="36">
        <v>42091</v>
      </c>
      <c r="C41" s="23">
        <v>87</v>
      </c>
      <c r="D41" s="24">
        <v>0.12580645161290313</v>
      </c>
      <c r="E41" s="24">
        <v>0.24484013605442162</v>
      </c>
      <c r="F41" s="24">
        <v>0.22760740740740759</v>
      </c>
      <c r="G41" s="24">
        <v>0.16602146464646464</v>
      </c>
      <c r="H41" s="24">
        <v>0.17463538205980064</v>
      </c>
      <c r="I41" s="24">
        <v>0.19499350649350636</v>
      </c>
      <c r="J41" s="24">
        <v>0.51666666666666694</v>
      </c>
      <c r="K41" s="24">
        <v>0.2502386363636363</v>
      </c>
      <c r="L41" s="24">
        <v>0.17748080808080807</v>
      </c>
      <c r="M41" s="24">
        <f t="shared" si="4"/>
        <v>0.19106886493029923</v>
      </c>
      <c r="N41" s="24">
        <f t="shared" si="0"/>
        <v>0.1848144442766535</v>
      </c>
      <c r="O41" s="24">
        <f t="shared" si="1"/>
        <v>0.2502386363636363</v>
      </c>
      <c r="P41" s="24">
        <f t="shared" si="2"/>
        <v>0.18898405804575066</v>
      </c>
      <c r="Q41" s="24">
        <f t="shared" si="5"/>
        <v>0.2628029999328837</v>
      </c>
      <c r="R41" s="24">
        <f t="shared" si="3"/>
        <v>0.23092116215395725</v>
      </c>
    </row>
    <row r="42" spans="1:18" x14ac:dyDescent="0.25">
      <c r="A42" s="18">
        <v>88</v>
      </c>
      <c r="B42" s="36">
        <v>42092</v>
      </c>
      <c r="C42" s="23">
        <v>88</v>
      </c>
      <c r="D42" s="24">
        <v>0.12741935483870956</v>
      </c>
      <c r="E42" s="24">
        <v>0.25334013605442163</v>
      </c>
      <c r="F42" s="24">
        <v>0.23500740740740761</v>
      </c>
      <c r="G42" s="24">
        <v>0.17233396464646464</v>
      </c>
      <c r="H42" s="24">
        <v>0.18045681063122923</v>
      </c>
      <c r="I42" s="24">
        <v>0.20149350649350636</v>
      </c>
      <c r="J42" s="24">
        <v>0.53333333333333355</v>
      </c>
      <c r="K42" s="24">
        <v>0.26161363636363633</v>
      </c>
      <c r="L42" s="24">
        <v>0.18554747474747474</v>
      </c>
      <c r="M42" s="24">
        <f t="shared" si="4"/>
        <v>0.19702521573675089</v>
      </c>
      <c r="N42" s="24">
        <f t="shared" si="0"/>
        <v>0.1909751585623678</v>
      </c>
      <c r="O42" s="24">
        <f t="shared" si="1"/>
        <v>0.26161363636363633</v>
      </c>
      <c r="P42" s="24">
        <f t="shared" si="2"/>
        <v>0.1950085300119565</v>
      </c>
      <c r="Q42" s="24">
        <f t="shared" si="5"/>
        <v>0.27248895231383602</v>
      </c>
      <c r="R42" s="24">
        <f t="shared" si="3"/>
        <v>0.23894951383513149</v>
      </c>
    </row>
    <row r="43" spans="1:18" x14ac:dyDescent="0.25">
      <c r="A43" s="18">
        <v>89</v>
      </c>
      <c r="B43" s="36">
        <v>42093</v>
      </c>
      <c r="C43" s="23">
        <v>89</v>
      </c>
      <c r="D43" s="24">
        <v>0.12903225806451613</v>
      </c>
      <c r="E43" s="24">
        <v>0.26184013605442158</v>
      </c>
      <c r="F43" s="24">
        <v>0.2424074074074076</v>
      </c>
      <c r="G43" s="24">
        <v>0.17864646464646464</v>
      </c>
      <c r="H43" s="24">
        <v>0.18627823920265782</v>
      </c>
      <c r="I43" s="24">
        <v>0.20799350649350634</v>
      </c>
      <c r="J43" s="24">
        <v>0.55000000000000027</v>
      </c>
      <c r="K43" s="24">
        <v>0.27298863636363635</v>
      </c>
      <c r="L43" s="24">
        <v>0.19361414141414141</v>
      </c>
      <c r="M43" s="24">
        <f t="shared" si="4"/>
        <v>0.20298156654320249</v>
      </c>
      <c r="N43" s="24">
        <f t="shared" si="0"/>
        <v>0.19713587284808209</v>
      </c>
      <c r="O43" s="24">
        <f t="shared" si="1"/>
        <v>0.27298863636363635</v>
      </c>
      <c r="P43" s="24">
        <f t="shared" si="2"/>
        <v>0.20103300197816235</v>
      </c>
      <c r="Q43" s="24">
        <f t="shared" si="5"/>
        <v>0.28217490469478845</v>
      </c>
      <c r="R43" s="24">
        <f t="shared" si="3"/>
        <v>0.24697786551630582</v>
      </c>
    </row>
    <row r="44" spans="1:18" x14ac:dyDescent="0.25">
      <c r="A44" s="18">
        <v>90</v>
      </c>
      <c r="B44" s="36">
        <v>42094</v>
      </c>
      <c r="C44" s="23">
        <v>90</v>
      </c>
      <c r="D44" s="24">
        <v>0.13636363636363638</v>
      </c>
      <c r="E44" s="24">
        <v>0.27034013605442159</v>
      </c>
      <c r="F44" s="24">
        <v>0.25</v>
      </c>
      <c r="G44" s="24">
        <v>0.18495896464646466</v>
      </c>
      <c r="H44" s="24">
        <v>0.19209966777408641</v>
      </c>
      <c r="I44" s="24">
        <v>0.21449350649350632</v>
      </c>
      <c r="J44" s="24">
        <v>0.56666666666666698</v>
      </c>
      <c r="K44" s="24">
        <v>0.28436363636363637</v>
      </c>
      <c r="L44" s="24">
        <v>0.20168080808080807</v>
      </c>
      <c r="M44" s="24">
        <f t="shared" si="4"/>
        <v>0.21041568426613066</v>
      </c>
      <c r="N44" s="24">
        <f t="shared" si="0"/>
        <v>0.20329658713379636</v>
      </c>
      <c r="O44" s="24">
        <f t="shared" si="1"/>
        <v>0.28436363636363637</v>
      </c>
      <c r="P44" s="24">
        <f t="shared" si="2"/>
        <v>0.2080426518886859</v>
      </c>
      <c r="Q44" s="24">
        <f t="shared" si="5"/>
        <v>0.29186085707574083</v>
      </c>
      <c r="R44" s="24">
        <f t="shared" si="3"/>
        <v>0.25566300249369189</v>
      </c>
    </row>
    <row r="45" spans="1:18" x14ac:dyDescent="0.25">
      <c r="A45" s="18">
        <v>91</v>
      </c>
      <c r="B45" s="36">
        <v>42095</v>
      </c>
      <c r="C45" s="23">
        <v>91</v>
      </c>
      <c r="D45" s="24">
        <v>0.14378299120234606</v>
      </c>
      <c r="E45" s="24">
        <v>0.27884013605442154</v>
      </c>
      <c r="F45" s="24">
        <v>0.26458333333333334</v>
      </c>
      <c r="G45" s="24">
        <v>0.19127146464646469</v>
      </c>
      <c r="H45" s="24">
        <v>0.19792109634551497</v>
      </c>
      <c r="I45" s="24">
        <v>0.22099350649350633</v>
      </c>
      <c r="J45" s="24">
        <v>0.58333333333333359</v>
      </c>
      <c r="K45" s="24">
        <v>0.2957386363636364</v>
      </c>
      <c r="L45" s="24">
        <v>0.20974747474747474</v>
      </c>
      <c r="M45" s="24">
        <f t="shared" si="4"/>
        <v>0.21961948130914141</v>
      </c>
      <c r="N45" s="24">
        <f t="shared" si="0"/>
        <v>0.20945730141951063</v>
      </c>
      <c r="O45" s="24">
        <f t="shared" si="1"/>
        <v>0.2957386363636364</v>
      </c>
      <c r="P45" s="24">
        <f t="shared" si="2"/>
        <v>0.21623208801259783</v>
      </c>
      <c r="Q45" s="24">
        <f t="shared" si="5"/>
        <v>0.30154680945669321</v>
      </c>
      <c r="R45" s="24">
        <f t="shared" si="3"/>
        <v>0.26513466361333687</v>
      </c>
    </row>
    <row r="46" spans="1:18" x14ac:dyDescent="0.25">
      <c r="A46" s="18">
        <v>92</v>
      </c>
      <c r="B46" s="36">
        <v>42096</v>
      </c>
      <c r="C46" s="23">
        <v>92</v>
      </c>
      <c r="D46" s="24">
        <v>0.15120234604105576</v>
      </c>
      <c r="E46" s="24">
        <v>0.28734013605442155</v>
      </c>
      <c r="F46" s="24">
        <v>0.27916666666666667</v>
      </c>
      <c r="G46" s="24">
        <v>0.19758396464646469</v>
      </c>
      <c r="H46" s="24">
        <v>0.20374252491694356</v>
      </c>
      <c r="I46" s="24">
        <v>0.2274935064935063</v>
      </c>
      <c r="J46" s="24">
        <v>0.60000000000000031</v>
      </c>
      <c r="K46" s="24">
        <v>0.30711363636363642</v>
      </c>
      <c r="L46" s="24">
        <v>0.2178141414141414</v>
      </c>
      <c r="M46" s="24">
        <f t="shared" si="4"/>
        <v>0.22882327835215216</v>
      </c>
      <c r="N46" s="24">
        <f t="shared" si="0"/>
        <v>0.21561801570522493</v>
      </c>
      <c r="O46" s="24">
        <f t="shared" si="1"/>
        <v>0.30711363636363642</v>
      </c>
      <c r="P46" s="24">
        <f t="shared" si="2"/>
        <v>0.22442152413650973</v>
      </c>
      <c r="Q46" s="24">
        <f t="shared" si="5"/>
        <v>0.31123276183764559</v>
      </c>
      <c r="R46" s="24">
        <f t="shared" si="3"/>
        <v>0.27460632473298185</v>
      </c>
    </row>
    <row r="47" spans="1:18" x14ac:dyDescent="0.25">
      <c r="A47" s="18">
        <v>93</v>
      </c>
      <c r="B47" s="36">
        <v>42097</v>
      </c>
      <c r="C47" s="23">
        <v>93</v>
      </c>
      <c r="D47" s="24">
        <v>0.15862170087976543</v>
      </c>
      <c r="E47" s="24">
        <v>0.29591836734693877</v>
      </c>
      <c r="F47" s="24">
        <v>0.29375000000000001</v>
      </c>
      <c r="G47" s="24">
        <v>0.20389646464646471</v>
      </c>
      <c r="H47" s="24">
        <v>0.20956395348837215</v>
      </c>
      <c r="I47" s="24">
        <v>0.23399350649350631</v>
      </c>
      <c r="J47" s="24">
        <v>0.61666666666666703</v>
      </c>
      <c r="K47" s="24">
        <v>0.31848863636363645</v>
      </c>
      <c r="L47" s="24">
        <v>0.22588080808080807</v>
      </c>
      <c r="M47" s="24">
        <f t="shared" si="4"/>
        <v>0.23804663321829223</v>
      </c>
      <c r="N47" s="24">
        <f t="shared" si="0"/>
        <v>0.22177872999093923</v>
      </c>
      <c r="O47" s="24">
        <f t="shared" si="1"/>
        <v>0.31848863636363645</v>
      </c>
      <c r="P47" s="24">
        <f t="shared" si="2"/>
        <v>0.23262399880917459</v>
      </c>
      <c r="Q47" s="24">
        <f t="shared" si="5"/>
        <v>0.32091871421859802</v>
      </c>
      <c r="R47" s="24">
        <f t="shared" si="3"/>
        <v>0.28408667821846212</v>
      </c>
    </row>
    <row r="48" spans="1:18" x14ac:dyDescent="0.25">
      <c r="A48" s="18">
        <v>94</v>
      </c>
      <c r="B48" s="36">
        <v>42098</v>
      </c>
      <c r="C48" s="23">
        <v>94</v>
      </c>
      <c r="D48" s="24">
        <v>0.16604105571847513</v>
      </c>
      <c r="E48" s="24">
        <v>0.30839002267573695</v>
      </c>
      <c r="F48" s="24">
        <v>0.30833333333333335</v>
      </c>
      <c r="G48" s="24">
        <v>0.21020896464646474</v>
      </c>
      <c r="H48" s="24">
        <v>0.21538538205980071</v>
      </c>
      <c r="I48" s="24">
        <v>0.24049350649350629</v>
      </c>
      <c r="J48" s="24">
        <v>0.63333333333333364</v>
      </c>
      <c r="K48" s="24">
        <v>0.32986363636363647</v>
      </c>
      <c r="L48" s="24">
        <v>0.23394747474747474</v>
      </c>
      <c r="M48" s="24">
        <f t="shared" si="4"/>
        <v>0.24824334409350254</v>
      </c>
      <c r="N48" s="24">
        <f t="shared" si="0"/>
        <v>0.2279394442766535</v>
      </c>
      <c r="O48" s="24">
        <f t="shared" si="1"/>
        <v>0.32986363636363647</v>
      </c>
      <c r="P48" s="24">
        <f t="shared" si="2"/>
        <v>0.24147537748788619</v>
      </c>
      <c r="Q48" s="24">
        <f t="shared" si="5"/>
        <v>0.3306046665995504</v>
      </c>
      <c r="R48" s="24">
        <f t="shared" si="3"/>
        <v>0.29399963437464022</v>
      </c>
    </row>
    <row r="49" spans="1:18" x14ac:dyDescent="0.25">
      <c r="A49" s="18">
        <v>95</v>
      </c>
      <c r="B49" s="36">
        <v>42099</v>
      </c>
      <c r="C49" s="23">
        <v>95</v>
      </c>
      <c r="D49" s="24">
        <v>0.17346041055718484</v>
      </c>
      <c r="E49" s="24">
        <v>0.32085941043083899</v>
      </c>
      <c r="F49" s="24">
        <v>0.32291666666666669</v>
      </c>
      <c r="G49" s="24">
        <v>0.21652146464646474</v>
      </c>
      <c r="H49" s="24">
        <v>0.22120681063122929</v>
      </c>
      <c r="I49" s="24">
        <v>0.24699350649350629</v>
      </c>
      <c r="J49" s="24">
        <v>0.65000000000000036</v>
      </c>
      <c r="K49" s="24">
        <v>0.34123863636363649</v>
      </c>
      <c r="L49" s="24">
        <v>0.2420141414141414</v>
      </c>
      <c r="M49" s="24">
        <f t="shared" si="4"/>
        <v>0.25843948807528883</v>
      </c>
      <c r="N49" s="24">
        <f t="shared" si="0"/>
        <v>0.23410015856236779</v>
      </c>
      <c r="O49" s="24">
        <f t="shared" si="1"/>
        <v>0.34123863636363649</v>
      </c>
      <c r="P49" s="24">
        <f t="shared" si="2"/>
        <v>0.25032637823764847</v>
      </c>
      <c r="Q49" s="24">
        <f t="shared" si="5"/>
        <v>0.34029061898050272</v>
      </c>
      <c r="R49" s="24">
        <f t="shared" si="3"/>
        <v>0.30391233857818545</v>
      </c>
    </row>
    <row r="50" spans="1:18" x14ac:dyDescent="0.25">
      <c r="A50" s="18">
        <v>96</v>
      </c>
      <c r="B50" s="36">
        <v>42100</v>
      </c>
      <c r="C50" s="23">
        <v>96</v>
      </c>
      <c r="D50" s="24">
        <v>0.18087976539589451</v>
      </c>
      <c r="E50" s="24">
        <v>0.33332879818594108</v>
      </c>
      <c r="F50" s="24">
        <v>0.33750000000000002</v>
      </c>
      <c r="G50" s="24">
        <v>0.22283396464646477</v>
      </c>
      <c r="H50" s="24">
        <v>0.22702823920265788</v>
      </c>
      <c r="I50" s="24">
        <v>0.25349350649350627</v>
      </c>
      <c r="J50" s="24">
        <v>0.66666666666666696</v>
      </c>
      <c r="K50" s="24">
        <v>0.35261363636363652</v>
      </c>
      <c r="L50" s="24">
        <v>0.25008080808080807</v>
      </c>
      <c r="M50" s="24">
        <f t="shared" si="4"/>
        <v>0.26863563205707508</v>
      </c>
      <c r="N50" s="24">
        <f t="shared" si="0"/>
        <v>0.24026087284808206</v>
      </c>
      <c r="O50" s="24">
        <f t="shared" si="1"/>
        <v>0.35261363636363652</v>
      </c>
      <c r="P50" s="24">
        <f t="shared" si="2"/>
        <v>0.25917737898741072</v>
      </c>
      <c r="Q50" s="24">
        <f t="shared" si="5"/>
        <v>0.34997657136145516</v>
      </c>
      <c r="R50" s="24">
        <f t="shared" si="3"/>
        <v>0.31382504278173062</v>
      </c>
    </row>
    <row r="51" spans="1:18" x14ac:dyDescent="0.25">
      <c r="A51" s="18">
        <v>97</v>
      </c>
      <c r="B51" s="36">
        <v>42101</v>
      </c>
      <c r="C51" s="23">
        <v>97</v>
      </c>
      <c r="D51" s="24">
        <v>0.18829912023460421</v>
      </c>
      <c r="E51" s="24">
        <v>0.34579818594104311</v>
      </c>
      <c r="F51" s="24">
        <v>0.35208333333333336</v>
      </c>
      <c r="G51" s="24">
        <v>0.22916666666666666</v>
      </c>
      <c r="H51" s="24">
        <v>0.23284966777408647</v>
      </c>
      <c r="I51" s="24">
        <v>0.25999350649350628</v>
      </c>
      <c r="J51" s="24">
        <v>0.66666666666666663</v>
      </c>
      <c r="K51" s="24">
        <v>0.36398863636363654</v>
      </c>
      <c r="L51" s="24">
        <v>0.25814747474747474</v>
      </c>
      <c r="M51" s="24">
        <f t="shared" si="4"/>
        <v>0.27883682654391184</v>
      </c>
      <c r="N51" s="24">
        <f t="shared" si="0"/>
        <v>0.24642158713379636</v>
      </c>
      <c r="O51" s="24">
        <f t="shared" si="1"/>
        <v>0.36398863636363654</v>
      </c>
      <c r="P51" s="24">
        <f t="shared" si="2"/>
        <v>0.26803174674054003</v>
      </c>
      <c r="Q51" s="24">
        <f t="shared" si="5"/>
        <v>0.35632919040907413</v>
      </c>
      <c r="R51" s="24">
        <f t="shared" si="3"/>
        <v>0.32188813980233533</v>
      </c>
    </row>
    <row r="52" spans="1:18" x14ac:dyDescent="0.25">
      <c r="A52" s="18">
        <v>98</v>
      </c>
      <c r="B52" s="36">
        <v>42102</v>
      </c>
      <c r="C52" s="23">
        <v>98</v>
      </c>
      <c r="D52" s="24">
        <v>0.19571847507331391</v>
      </c>
      <c r="E52" s="24">
        <v>0.35826757369614515</v>
      </c>
      <c r="F52" s="24">
        <v>0.36666666666666664</v>
      </c>
      <c r="G52" s="24">
        <v>0.2421875</v>
      </c>
      <c r="H52" s="24">
        <v>0.23867109634551503</v>
      </c>
      <c r="I52" s="24">
        <v>0.26649350649350628</v>
      </c>
      <c r="J52" s="24">
        <v>0.6875</v>
      </c>
      <c r="K52" s="24">
        <v>0.375</v>
      </c>
      <c r="L52" s="24">
        <v>0.26666666666666666</v>
      </c>
      <c r="M52" s="24">
        <f t="shared" si="4"/>
        <v>0.29071005385903143</v>
      </c>
      <c r="N52" s="24">
        <f t="shared" si="0"/>
        <v>0.25258230141951066</v>
      </c>
      <c r="O52" s="24">
        <f t="shared" si="1"/>
        <v>0.375</v>
      </c>
      <c r="P52" s="24">
        <f t="shared" si="2"/>
        <v>0.27800080304585784</v>
      </c>
      <c r="Q52" s="24">
        <f t="shared" si="5"/>
        <v>0.36686625390113758</v>
      </c>
      <c r="R52" s="24">
        <f t="shared" si="3"/>
        <v>0.33301905388242375</v>
      </c>
    </row>
    <row r="53" spans="1:18" x14ac:dyDescent="0.25">
      <c r="A53" s="18">
        <v>99</v>
      </c>
      <c r="B53" s="36">
        <v>42103</v>
      </c>
      <c r="C53" s="23">
        <v>99</v>
      </c>
      <c r="D53" s="24">
        <v>0.20313782991202359</v>
      </c>
      <c r="E53" s="24">
        <v>0.37073696145124724</v>
      </c>
      <c r="F53" s="24">
        <v>0.38124999999999998</v>
      </c>
      <c r="G53" s="24">
        <v>0.25520833333333331</v>
      </c>
      <c r="H53" s="24">
        <v>0.24449252491694362</v>
      </c>
      <c r="I53" s="24">
        <v>0.27272727272727271</v>
      </c>
      <c r="J53" s="24">
        <v>0.70833333333333337</v>
      </c>
      <c r="K53" s="24">
        <v>0.41666666666666669</v>
      </c>
      <c r="L53" s="24">
        <v>0.29777777777777781</v>
      </c>
      <c r="M53" s="24">
        <f t="shared" si="4"/>
        <v>0.30258328117415101</v>
      </c>
      <c r="N53" s="24">
        <f t="shared" si="0"/>
        <v>0.25860989882210816</v>
      </c>
      <c r="O53" s="24">
        <f t="shared" si="1"/>
        <v>0.41666666666666669</v>
      </c>
      <c r="P53" s="24">
        <f t="shared" si="2"/>
        <v>0.28792548705680338</v>
      </c>
      <c r="Q53" s="24">
        <f t="shared" si="5"/>
        <v>0.38799951508439889</v>
      </c>
      <c r="R53" s="24">
        <f t="shared" si="3"/>
        <v>0.35003674445762201</v>
      </c>
    </row>
    <row r="54" spans="1:18" x14ac:dyDescent="0.25">
      <c r="A54" s="18">
        <v>100</v>
      </c>
      <c r="B54" s="36">
        <v>42104</v>
      </c>
      <c r="C54" s="23">
        <v>100</v>
      </c>
      <c r="D54" s="24">
        <v>0.21055718475073329</v>
      </c>
      <c r="E54" s="24">
        <v>0.38320634920634927</v>
      </c>
      <c r="F54" s="24">
        <v>0.39583333333333331</v>
      </c>
      <c r="G54" s="24">
        <v>0.26822916666666669</v>
      </c>
      <c r="H54" s="24">
        <v>0.25</v>
      </c>
      <c r="I54" s="24">
        <v>0.29545454545454547</v>
      </c>
      <c r="J54" s="24">
        <v>0.72916666666666663</v>
      </c>
      <c r="K54" s="24">
        <v>0.45829166666666671</v>
      </c>
      <c r="L54" s="24">
        <v>0.3289111111111111</v>
      </c>
      <c r="M54" s="24">
        <f t="shared" si="4"/>
        <v>0.31445650848927065</v>
      </c>
      <c r="N54" s="24">
        <f t="shared" si="0"/>
        <v>0.27272727272727271</v>
      </c>
      <c r="O54" s="24">
        <f t="shared" si="1"/>
        <v>0.45829166666666671</v>
      </c>
      <c r="P54" s="24">
        <f t="shared" si="2"/>
        <v>0.30054676323527135</v>
      </c>
      <c r="Q54" s="24">
        <f t="shared" si="5"/>
        <v>0.41236479797979797</v>
      </c>
      <c r="R54" s="24">
        <f t="shared" si="3"/>
        <v>0.36885000265067469</v>
      </c>
    </row>
    <row r="55" spans="1:18" x14ac:dyDescent="0.25">
      <c r="A55" s="18">
        <v>101</v>
      </c>
      <c r="B55" s="36">
        <v>42105</v>
      </c>
      <c r="C55" s="23">
        <v>101</v>
      </c>
      <c r="D55" s="24">
        <v>0.21797653958944296</v>
      </c>
      <c r="E55" s="24">
        <v>0.39567573696145131</v>
      </c>
      <c r="F55" s="24">
        <v>0.41041666666666665</v>
      </c>
      <c r="G55" s="24">
        <v>0.28125</v>
      </c>
      <c r="H55" s="24">
        <v>0.28061224489795916</v>
      </c>
      <c r="I55" s="24">
        <v>0.31818181818181818</v>
      </c>
      <c r="J55" s="24">
        <v>0.75</v>
      </c>
      <c r="K55" s="24">
        <v>0.49991666666666673</v>
      </c>
      <c r="L55" s="24">
        <v>0.36004444444444439</v>
      </c>
      <c r="M55" s="24">
        <f t="shared" si="4"/>
        <v>0.32632973580439023</v>
      </c>
      <c r="N55" s="24">
        <f t="shared" si="0"/>
        <v>0.29939703153988867</v>
      </c>
      <c r="O55" s="24">
        <f t="shared" si="1"/>
        <v>0.49991666666666673</v>
      </c>
      <c r="P55" s="24">
        <f t="shared" si="2"/>
        <v>0.31735216771622304</v>
      </c>
      <c r="Q55" s="24">
        <f t="shared" si="5"/>
        <v>0.44175103483817768</v>
      </c>
      <c r="R55" s="24">
        <f t="shared" si="3"/>
        <v>0.39045267971204989</v>
      </c>
    </row>
    <row r="56" spans="1:18" x14ac:dyDescent="0.25">
      <c r="A56" s="18">
        <v>102</v>
      </c>
      <c r="B56" s="36">
        <v>42106</v>
      </c>
      <c r="C56" s="23">
        <v>102</v>
      </c>
      <c r="D56" s="24">
        <v>0.22539589442815267</v>
      </c>
      <c r="E56" s="24">
        <v>0.4081451247165534</v>
      </c>
      <c r="F56" s="24">
        <v>0.42499999999999999</v>
      </c>
      <c r="G56" s="24">
        <v>0.29427083333333331</v>
      </c>
      <c r="H56" s="24">
        <v>0.31121938775510205</v>
      </c>
      <c r="I56" s="24">
        <v>0.34090909090909088</v>
      </c>
      <c r="J56" s="24">
        <v>0.77083333333333337</v>
      </c>
      <c r="K56" s="24">
        <v>0.5415416666666667</v>
      </c>
      <c r="L56" s="24">
        <v>0.39117777777777774</v>
      </c>
      <c r="M56" s="24">
        <f t="shared" si="4"/>
        <v>0.33820296311950981</v>
      </c>
      <c r="N56" s="24">
        <f t="shared" si="0"/>
        <v>0.32606423933209649</v>
      </c>
      <c r="O56" s="24">
        <f t="shared" si="1"/>
        <v>0.5415416666666667</v>
      </c>
      <c r="P56" s="24">
        <f t="shared" si="2"/>
        <v>0.33415672185703871</v>
      </c>
      <c r="Q56" s="24">
        <f t="shared" si="5"/>
        <v>0.4711362512883942</v>
      </c>
      <c r="R56" s="24">
        <f t="shared" si="3"/>
        <v>0.4120547898800011</v>
      </c>
    </row>
    <row r="57" spans="1:18" x14ac:dyDescent="0.25">
      <c r="A57" s="18">
        <v>103</v>
      </c>
      <c r="B57" s="36">
        <v>42107</v>
      </c>
      <c r="C57" s="23">
        <v>103</v>
      </c>
      <c r="D57" s="24">
        <v>0.23281524926686237</v>
      </c>
      <c r="E57" s="24">
        <v>0.42061451247165543</v>
      </c>
      <c r="F57" s="24">
        <v>0.43958333333333333</v>
      </c>
      <c r="G57" s="24">
        <v>0.30729166666666669</v>
      </c>
      <c r="H57" s="24">
        <v>0.34182653061224488</v>
      </c>
      <c r="I57" s="24">
        <v>0.36363636363636365</v>
      </c>
      <c r="J57" s="24">
        <v>0.79166666666666663</v>
      </c>
      <c r="K57" s="24">
        <v>0.58316666666666672</v>
      </c>
      <c r="L57" s="24">
        <v>0.42231111111111103</v>
      </c>
      <c r="M57" s="24">
        <f t="shared" si="4"/>
        <v>0.35007619043462951</v>
      </c>
      <c r="N57" s="24">
        <f t="shared" si="0"/>
        <v>0.35273144712430426</v>
      </c>
      <c r="O57" s="24">
        <f t="shared" si="1"/>
        <v>0.58316666666666672</v>
      </c>
      <c r="P57" s="24">
        <f t="shared" si="2"/>
        <v>0.35096127599785443</v>
      </c>
      <c r="Q57" s="24">
        <f t="shared" si="5"/>
        <v>0.50052146773861061</v>
      </c>
      <c r="R57" s="24">
        <f t="shared" si="3"/>
        <v>0.43365690004795232</v>
      </c>
    </row>
    <row r="58" spans="1:18" x14ac:dyDescent="0.25">
      <c r="A58" s="18">
        <v>104</v>
      </c>
      <c r="B58" s="36">
        <v>42108</v>
      </c>
      <c r="C58" s="23">
        <v>104</v>
      </c>
      <c r="D58" s="24">
        <v>0.24023460410557204</v>
      </c>
      <c r="E58" s="24">
        <v>0.43308390022675747</v>
      </c>
      <c r="F58" s="24">
        <v>0.45416666666666666</v>
      </c>
      <c r="G58" s="24">
        <v>0.3203125</v>
      </c>
      <c r="H58" s="24">
        <v>0.37243367346938772</v>
      </c>
      <c r="I58" s="24">
        <v>0.38636363636363635</v>
      </c>
      <c r="J58" s="24">
        <v>0.8125</v>
      </c>
      <c r="K58" s="24">
        <v>0.62479166666666675</v>
      </c>
      <c r="L58" s="24">
        <v>0.45344444444444432</v>
      </c>
      <c r="M58" s="24">
        <f t="shared" si="4"/>
        <v>0.36194941774974904</v>
      </c>
      <c r="N58" s="24">
        <f t="shared" si="0"/>
        <v>0.37939865491651203</v>
      </c>
      <c r="O58" s="24">
        <f t="shared" si="1"/>
        <v>0.62479166666666675</v>
      </c>
      <c r="P58" s="24">
        <f t="shared" si="2"/>
        <v>0.36776583013866998</v>
      </c>
      <c r="Q58" s="24">
        <f t="shared" si="5"/>
        <v>0.52990668418882714</v>
      </c>
      <c r="R58" s="24">
        <f t="shared" si="3"/>
        <v>0.45525901021590343</v>
      </c>
    </row>
    <row r="59" spans="1:18" x14ac:dyDescent="0.25">
      <c r="A59" s="18">
        <v>105</v>
      </c>
      <c r="B59" s="36">
        <v>42109</v>
      </c>
      <c r="C59" s="23">
        <v>105</v>
      </c>
      <c r="D59" s="24">
        <v>0.24765395894428174</v>
      </c>
      <c r="E59" s="24">
        <v>0.44555328798185956</v>
      </c>
      <c r="F59" s="24">
        <v>0.46875</v>
      </c>
      <c r="G59" s="24">
        <v>0.33333333333333331</v>
      </c>
      <c r="H59" s="24">
        <v>0.40304081632653055</v>
      </c>
      <c r="I59" s="24">
        <v>0.40909090909090912</v>
      </c>
      <c r="J59" s="24">
        <v>0.83333333333333337</v>
      </c>
      <c r="K59" s="24">
        <v>0.66641666666666677</v>
      </c>
      <c r="L59" s="24">
        <v>0.48457777777777766</v>
      </c>
      <c r="M59" s="24">
        <f t="shared" si="4"/>
        <v>0.37382264506486867</v>
      </c>
      <c r="N59" s="24">
        <f t="shared" si="0"/>
        <v>0.4060658627087198</v>
      </c>
      <c r="O59" s="24">
        <f t="shared" si="1"/>
        <v>0.66641666666666677</v>
      </c>
      <c r="P59" s="24">
        <f t="shared" si="2"/>
        <v>0.3845703842794857</v>
      </c>
      <c r="Q59" s="24">
        <f t="shared" si="5"/>
        <v>0.55929190063904344</v>
      </c>
      <c r="R59" s="24">
        <f t="shared" si="3"/>
        <v>0.4768611203838547</v>
      </c>
    </row>
    <row r="60" spans="1:18" x14ac:dyDescent="0.25">
      <c r="A60" s="18">
        <v>106</v>
      </c>
      <c r="B60" s="36">
        <v>42110</v>
      </c>
      <c r="C60" s="23">
        <v>106</v>
      </c>
      <c r="D60" s="24">
        <v>0.25507331378299142</v>
      </c>
      <c r="E60" s="24">
        <v>0.45802267573696159</v>
      </c>
      <c r="F60" s="24">
        <v>0.48333333333333334</v>
      </c>
      <c r="G60" s="24">
        <v>0.34635416666666669</v>
      </c>
      <c r="H60" s="24">
        <v>0.43364795918367338</v>
      </c>
      <c r="I60" s="24">
        <v>0.43181818181818182</v>
      </c>
      <c r="J60" s="24">
        <v>0.85416666666666663</v>
      </c>
      <c r="K60" s="24">
        <v>0.70804166666666679</v>
      </c>
      <c r="L60" s="24">
        <v>0.5157111111111109</v>
      </c>
      <c r="M60" s="24">
        <f t="shared" si="4"/>
        <v>0.38569587237998826</v>
      </c>
      <c r="N60" s="24">
        <f t="shared" si="0"/>
        <v>0.43273307050092757</v>
      </c>
      <c r="O60" s="24">
        <f t="shared" si="1"/>
        <v>0.70804166666666679</v>
      </c>
      <c r="P60" s="24">
        <f t="shared" si="2"/>
        <v>0.40137493842030136</v>
      </c>
      <c r="Q60" s="24">
        <f t="shared" si="5"/>
        <v>0.58867711708925996</v>
      </c>
      <c r="R60" s="24">
        <f t="shared" si="3"/>
        <v>0.4984632305518058</v>
      </c>
    </row>
    <row r="61" spans="1:18" x14ac:dyDescent="0.25">
      <c r="A61" s="18">
        <v>107</v>
      </c>
      <c r="B61" s="36">
        <v>42111</v>
      </c>
      <c r="C61" s="23">
        <v>107</v>
      </c>
      <c r="D61" s="24">
        <v>0.26249266862170112</v>
      </c>
      <c r="E61" s="24">
        <v>0.47049206349206368</v>
      </c>
      <c r="F61" s="24">
        <v>0.49791666666666667</v>
      </c>
      <c r="G61" s="24">
        <v>0.359375</v>
      </c>
      <c r="H61" s="24">
        <v>0.46425510204081621</v>
      </c>
      <c r="I61" s="24">
        <v>0.45454545454545453</v>
      </c>
      <c r="J61" s="24">
        <v>0.875</v>
      </c>
      <c r="K61" s="24">
        <v>0.74966666666666681</v>
      </c>
      <c r="L61" s="24">
        <v>0.54684444444444424</v>
      </c>
      <c r="M61" s="24">
        <f t="shared" si="4"/>
        <v>0.3975690996951079</v>
      </c>
      <c r="N61" s="24">
        <f t="shared" si="0"/>
        <v>0.45940027829313534</v>
      </c>
      <c r="O61" s="24">
        <f t="shared" si="1"/>
        <v>0.74966666666666681</v>
      </c>
      <c r="P61" s="24">
        <f t="shared" si="2"/>
        <v>0.41817949256111708</v>
      </c>
      <c r="Q61" s="24">
        <f t="shared" si="5"/>
        <v>0.61806233353947637</v>
      </c>
      <c r="R61" s="24">
        <f t="shared" si="3"/>
        <v>0.52006534071975707</v>
      </c>
    </row>
    <row r="62" spans="1:18" x14ac:dyDescent="0.25">
      <c r="A62" s="18">
        <v>108</v>
      </c>
      <c r="B62" s="36">
        <v>42112</v>
      </c>
      <c r="C62" s="23">
        <v>108</v>
      </c>
      <c r="D62" s="24">
        <v>0.26991202346041077</v>
      </c>
      <c r="E62" s="24">
        <v>0.48296145124716572</v>
      </c>
      <c r="F62" s="24">
        <v>0.51249999999999996</v>
      </c>
      <c r="G62" s="24">
        <v>0.37239583333333331</v>
      </c>
      <c r="H62" s="24">
        <v>0.49486224489795905</v>
      </c>
      <c r="I62" s="24">
        <v>0.47727272727272729</v>
      </c>
      <c r="J62" s="24">
        <v>0.89583333333333337</v>
      </c>
      <c r="K62" s="24">
        <v>0.79129166666666684</v>
      </c>
      <c r="L62" s="24">
        <v>0.57797777777777759</v>
      </c>
      <c r="M62" s="24">
        <f t="shared" si="4"/>
        <v>0.40944232701022742</v>
      </c>
      <c r="N62" s="24">
        <f t="shared" si="0"/>
        <v>0.48606748608534317</v>
      </c>
      <c r="O62" s="24">
        <f t="shared" si="1"/>
        <v>0.79129166666666684</v>
      </c>
      <c r="P62" s="24">
        <f t="shared" si="2"/>
        <v>0.43498404670193275</v>
      </c>
      <c r="Q62" s="24">
        <f t="shared" si="5"/>
        <v>0.64744754998969278</v>
      </c>
      <c r="R62" s="24">
        <f t="shared" si="3"/>
        <v>0.54166745088770829</v>
      </c>
    </row>
    <row r="63" spans="1:18" x14ac:dyDescent="0.25">
      <c r="A63" s="18">
        <v>109</v>
      </c>
      <c r="B63" s="36">
        <v>42113</v>
      </c>
      <c r="C63" s="23">
        <v>109</v>
      </c>
      <c r="D63" s="24">
        <v>0.27733137829912047</v>
      </c>
      <c r="E63" s="24">
        <v>0.49543083900226775</v>
      </c>
      <c r="F63" s="24">
        <v>0.52708333333333335</v>
      </c>
      <c r="G63" s="24">
        <v>0.38541666666666669</v>
      </c>
      <c r="H63" s="24">
        <v>0.52546938775510188</v>
      </c>
      <c r="I63" s="24">
        <v>0.5</v>
      </c>
      <c r="J63" s="24">
        <v>0.91666666666666663</v>
      </c>
      <c r="K63" s="24">
        <v>0.83291666666666686</v>
      </c>
      <c r="L63" s="24">
        <v>0.60911111111111105</v>
      </c>
      <c r="M63" s="24">
        <f t="shared" si="4"/>
        <v>0.42131555432534706</v>
      </c>
      <c r="N63" s="24">
        <f t="shared" si="0"/>
        <v>0.512734693877551</v>
      </c>
      <c r="O63" s="24">
        <f t="shared" si="1"/>
        <v>0.83291666666666686</v>
      </c>
      <c r="P63" s="24">
        <f t="shared" si="2"/>
        <v>0.45178860084274836</v>
      </c>
      <c r="Q63" s="24">
        <f t="shared" si="5"/>
        <v>0.67683276643990919</v>
      </c>
      <c r="R63" s="24">
        <f t="shared" si="3"/>
        <v>0.5632695610556594</v>
      </c>
    </row>
    <row r="64" spans="1:18" x14ac:dyDescent="0.25">
      <c r="A64" s="18">
        <v>110</v>
      </c>
      <c r="B64" s="36">
        <v>42114</v>
      </c>
      <c r="C64" s="23">
        <v>110</v>
      </c>
      <c r="D64" s="24">
        <v>0.28475073313783017</v>
      </c>
      <c r="E64" s="24">
        <v>0.50790022675736979</v>
      </c>
      <c r="F64" s="24">
        <v>0.54166666666666663</v>
      </c>
      <c r="G64" s="24">
        <v>0.3984375</v>
      </c>
      <c r="H64" s="24">
        <v>0.55607653061224471</v>
      </c>
      <c r="I64" s="24">
        <v>0.52272727272727271</v>
      </c>
      <c r="J64" s="24">
        <v>0.9375</v>
      </c>
      <c r="K64" s="24">
        <v>0.87454166666666688</v>
      </c>
      <c r="L64" s="24">
        <v>0.64024444444444439</v>
      </c>
      <c r="M64" s="24">
        <f t="shared" si="4"/>
        <v>0.43318878164046665</v>
      </c>
      <c r="N64" s="24">
        <f t="shared" si="0"/>
        <v>0.53940190166975865</v>
      </c>
      <c r="O64" s="24">
        <f t="shared" si="1"/>
        <v>0.87454166666666688</v>
      </c>
      <c r="P64" s="24">
        <f t="shared" si="2"/>
        <v>0.46859315498356402</v>
      </c>
      <c r="Q64" s="24">
        <f t="shared" si="5"/>
        <v>0.70621798289012572</v>
      </c>
      <c r="R64" s="24">
        <f t="shared" si="3"/>
        <v>0.5848716712236105</v>
      </c>
    </row>
    <row r="65" spans="1:18" x14ac:dyDescent="0.25">
      <c r="A65" s="18">
        <v>111</v>
      </c>
      <c r="B65" s="36">
        <v>42115</v>
      </c>
      <c r="C65" s="23">
        <v>111</v>
      </c>
      <c r="D65" s="24">
        <v>0.29032258064516131</v>
      </c>
      <c r="E65" s="24">
        <v>0.52040816326530615</v>
      </c>
      <c r="F65" s="24">
        <v>0.55625000000000002</v>
      </c>
      <c r="G65" s="24">
        <v>0.41145833333333331</v>
      </c>
      <c r="H65" s="24">
        <v>0.58668367346938755</v>
      </c>
      <c r="I65" s="24">
        <v>0.54545454545454541</v>
      </c>
      <c r="J65" s="24">
        <v>0.95833333333333337</v>
      </c>
      <c r="K65" s="24">
        <v>0.91616666666666691</v>
      </c>
      <c r="L65" s="24">
        <v>0.67137777777777774</v>
      </c>
      <c r="M65" s="24">
        <f t="shared" si="4"/>
        <v>0.44460976931095014</v>
      </c>
      <c r="N65" s="24">
        <f t="shared" si="0"/>
        <v>0.56606910946196654</v>
      </c>
      <c r="O65" s="24">
        <f t="shared" si="1"/>
        <v>0.91616666666666691</v>
      </c>
      <c r="P65" s="24">
        <f t="shared" si="2"/>
        <v>0.48509621602795555</v>
      </c>
      <c r="Q65" s="24">
        <f t="shared" si="5"/>
        <v>0.73560319934034224</v>
      </c>
      <c r="R65" s="24">
        <f t="shared" si="3"/>
        <v>0.60627278599394574</v>
      </c>
    </row>
    <row r="66" spans="1:18" x14ac:dyDescent="0.25">
      <c r="A66" s="18">
        <v>112</v>
      </c>
      <c r="B66" s="36">
        <v>42116</v>
      </c>
      <c r="C66" s="23">
        <v>112</v>
      </c>
      <c r="D66" s="24">
        <v>0.32096774193548383</v>
      </c>
      <c r="E66" s="24">
        <v>0.53279883381924198</v>
      </c>
      <c r="F66" s="24">
        <v>0.5708333333333333</v>
      </c>
      <c r="G66" s="24">
        <v>0.42447916666666669</v>
      </c>
      <c r="H66" s="24">
        <v>0.61729081632653038</v>
      </c>
      <c r="I66" s="24">
        <v>0.56818181818181823</v>
      </c>
      <c r="J66" s="24">
        <v>0.97916666666666663</v>
      </c>
      <c r="K66" s="24">
        <v>0.95779166666666693</v>
      </c>
      <c r="L66" s="24">
        <v>0.70251111111111109</v>
      </c>
      <c r="M66" s="24">
        <f t="shared" si="4"/>
        <v>0.46226976893868149</v>
      </c>
      <c r="N66" s="24">
        <f t="shared" si="0"/>
        <v>0.59273631725417431</v>
      </c>
      <c r="O66" s="24">
        <f t="shared" si="1"/>
        <v>0.95779166666666693</v>
      </c>
      <c r="P66" s="24">
        <f t="shared" si="2"/>
        <v>0.50575861837717906</v>
      </c>
      <c r="Q66" s="24">
        <f t="shared" si="5"/>
        <v>0.76498841579055876</v>
      </c>
      <c r="R66" s="24">
        <f t="shared" si="3"/>
        <v>0.63044679496750211</v>
      </c>
    </row>
    <row r="67" spans="1:18" x14ac:dyDescent="0.25">
      <c r="A67" s="18">
        <v>113</v>
      </c>
      <c r="B67" s="36">
        <v>42117</v>
      </c>
      <c r="C67" s="23">
        <v>113</v>
      </c>
      <c r="D67" s="24">
        <v>0.35161290322580641</v>
      </c>
      <c r="E67" s="24">
        <v>0.5451865889212828</v>
      </c>
      <c r="F67" s="24">
        <v>0.5854166666666667</v>
      </c>
      <c r="G67" s="24">
        <v>0.4375</v>
      </c>
      <c r="H67" s="24">
        <v>0.64789795918367321</v>
      </c>
      <c r="I67" s="24">
        <v>0.59090909090909094</v>
      </c>
      <c r="J67" s="24">
        <v>1</v>
      </c>
      <c r="K67" s="24">
        <v>1</v>
      </c>
      <c r="L67" s="24">
        <v>0.73333333333333328</v>
      </c>
      <c r="M67" s="24">
        <f t="shared" si="4"/>
        <v>0.47992903970343898</v>
      </c>
      <c r="N67" s="24">
        <f t="shared" si="0"/>
        <v>0.61940352504638208</v>
      </c>
      <c r="O67" s="24">
        <f t="shared" si="1"/>
        <v>1</v>
      </c>
      <c r="P67" s="24">
        <f t="shared" si="2"/>
        <v>0.52642053481775331</v>
      </c>
      <c r="Q67" s="24">
        <f t="shared" si="5"/>
        <v>0.79442807668521953</v>
      </c>
      <c r="R67" s="24">
        <f t="shared" si="3"/>
        <v>0.65465072691553916</v>
      </c>
    </row>
    <row r="68" spans="1:18" x14ac:dyDescent="0.25">
      <c r="A68" s="18">
        <v>114</v>
      </c>
      <c r="B68" s="36">
        <v>42118</v>
      </c>
      <c r="C68" s="23">
        <v>114</v>
      </c>
      <c r="D68" s="24">
        <v>0.38225806451612898</v>
      </c>
      <c r="E68" s="24">
        <v>0.55757434402332362</v>
      </c>
      <c r="F68" s="24">
        <v>0.6</v>
      </c>
      <c r="G68" s="24">
        <v>0.45723684210526311</v>
      </c>
      <c r="H68" s="24">
        <v>0.67850510204081604</v>
      </c>
      <c r="I68" s="24">
        <v>0.61363636363636365</v>
      </c>
      <c r="J68" s="24">
        <v>1</v>
      </c>
      <c r="K68" s="24">
        <v>1</v>
      </c>
      <c r="L68" s="24">
        <v>0.73768115942028989</v>
      </c>
      <c r="M68" s="24">
        <f t="shared" si="4"/>
        <v>0.49926731266117891</v>
      </c>
      <c r="N68" s="24">
        <f t="shared" si="0"/>
        <v>0.64607073283858985</v>
      </c>
      <c r="O68" s="24">
        <f t="shared" si="1"/>
        <v>1</v>
      </c>
      <c r="P68" s="24">
        <f t="shared" si="2"/>
        <v>0.54820178605364922</v>
      </c>
      <c r="Q68" s="24">
        <f t="shared" si="5"/>
        <v>0.80596452501949378</v>
      </c>
      <c r="R68" s="24">
        <f t="shared" si="3"/>
        <v>0.66965465286024273</v>
      </c>
    </row>
    <row r="69" spans="1:18" x14ac:dyDescent="0.25">
      <c r="A69" s="18">
        <v>115</v>
      </c>
      <c r="B69" s="36">
        <v>42119</v>
      </c>
      <c r="C69" s="23">
        <v>115</v>
      </c>
      <c r="D69" s="24">
        <v>0.4129032258064515</v>
      </c>
      <c r="E69" s="24">
        <v>0.56996209912536444</v>
      </c>
      <c r="F69" s="24">
        <v>0.60961538461538467</v>
      </c>
      <c r="G69" s="24">
        <v>0.47696600877192979</v>
      </c>
      <c r="H69" s="24">
        <v>0.70911224489795888</v>
      </c>
      <c r="I69" s="24">
        <v>0.63636363636363635</v>
      </c>
      <c r="J69" s="24">
        <v>1</v>
      </c>
      <c r="K69" s="24">
        <v>1</v>
      </c>
      <c r="L69" s="24">
        <v>0.74201449275362319</v>
      </c>
      <c r="M69" s="24">
        <f t="shared" si="4"/>
        <v>0.51736167957978263</v>
      </c>
      <c r="N69" s="24">
        <f t="shared" si="0"/>
        <v>0.67273794063079762</v>
      </c>
      <c r="O69" s="24">
        <f t="shared" si="1"/>
        <v>1</v>
      </c>
      <c r="P69" s="24">
        <f t="shared" si="2"/>
        <v>0.56915376659678762</v>
      </c>
      <c r="Q69" s="24">
        <f t="shared" si="5"/>
        <v>0.81749807480304371</v>
      </c>
      <c r="R69" s="24">
        <f t="shared" si="3"/>
        <v>0.68410412137048315</v>
      </c>
    </row>
    <row r="70" spans="1:18" x14ac:dyDescent="0.25">
      <c r="A70" s="18">
        <v>116</v>
      </c>
      <c r="B70" s="36">
        <v>42120</v>
      </c>
      <c r="C70" s="23">
        <v>116</v>
      </c>
      <c r="D70" s="24">
        <v>0.44354838709677408</v>
      </c>
      <c r="E70" s="24">
        <v>0.58234985422740515</v>
      </c>
      <c r="F70" s="24">
        <v>0.61923205128205128</v>
      </c>
      <c r="G70" s="24">
        <v>0.49669517543859643</v>
      </c>
      <c r="H70" s="24">
        <v>0.73971938775510171</v>
      </c>
      <c r="I70" s="24">
        <v>0.65909090909090906</v>
      </c>
      <c r="J70" s="24">
        <v>1</v>
      </c>
      <c r="K70" s="24">
        <v>1</v>
      </c>
      <c r="L70" s="24">
        <v>0.74634782608695649</v>
      </c>
      <c r="M70" s="24">
        <f t="shared" si="4"/>
        <v>0.53545636701120669</v>
      </c>
      <c r="N70" s="24">
        <f t="shared" si="0"/>
        <v>0.69940514842300539</v>
      </c>
      <c r="O70" s="24">
        <f t="shared" si="1"/>
        <v>1</v>
      </c>
      <c r="P70" s="24">
        <f t="shared" si="2"/>
        <v>0.59010596081513966</v>
      </c>
      <c r="Q70" s="24">
        <f t="shared" si="5"/>
        <v>0.82903162458659341</v>
      </c>
      <c r="R70" s="24">
        <f t="shared" si="3"/>
        <v>0.69855373233086604</v>
      </c>
    </row>
    <row r="71" spans="1:18" x14ac:dyDescent="0.25">
      <c r="A71" s="18">
        <v>117</v>
      </c>
      <c r="B71" s="36">
        <v>42121</v>
      </c>
      <c r="C71" s="23">
        <v>117</v>
      </c>
      <c r="D71" s="24">
        <v>0.47419354838709665</v>
      </c>
      <c r="E71" s="24">
        <v>0.59473760932944597</v>
      </c>
      <c r="F71" s="24">
        <v>0.62884871794871799</v>
      </c>
      <c r="G71" s="24">
        <v>0.51642434210526311</v>
      </c>
      <c r="H71" s="24">
        <v>0.77032653061224454</v>
      </c>
      <c r="I71" s="24">
        <v>0.68181818181818177</v>
      </c>
      <c r="J71" s="24">
        <v>1</v>
      </c>
      <c r="K71" s="24">
        <v>1</v>
      </c>
      <c r="L71" s="24">
        <v>0.75068115942028979</v>
      </c>
      <c r="M71" s="24">
        <f t="shared" si="4"/>
        <v>0.55355105444263086</v>
      </c>
      <c r="N71" s="24">
        <f t="shared" si="0"/>
        <v>0.72607235621521315</v>
      </c>
      <c r="O71" s="24">
        <f t="shared" si="1"/>
        <v>1</v>
      </c>
      <c r="P71" s="24">
        <f t="shared" si="2"/>
        <v>0.61105815503349159</v>
      </c>
      <c r="Q71" s="24">
        <f t="shared" si="5"/>
        <v>0.84056517437014322</v>
      </c>
      <c r="R71" s="24">
        <f t="shared" si="3"/>
        <v>0.71300334329124881</v>
      </c>
    </row>
    <row r="72" spans="1:18" x14ac:dyDescent="0.25">
      <c r="A72" s="18">
        <v>118</v>
      </c>
      <c r="B72" s="36">
        <v>42122</v>
      </c>
      <c r="C72" s="23">
        <v>118</v>
      </c>
      <c r="D72" s="24">
        <v>0.50483870967741917</v>
      </c>
      <c r="E72" s="24">
        <v>0.60712536443148679</v>
      </c>
      <c r="F72" s="24">
        <v>0.6384653846153846</v>
      </c>
      <c r="G72" s="24">
        <v>0.53615350877192969</v>
      </c>
      <c r="H72" s="24">
        <v>0.80093367346938737</v>
      </c>
      <c r="I72" s="24">
        <v>0.69065656565656564</v>
      </c>
      <c r="J72" s="24">
        <v>1</v>
      </c>
      <c r="K72" s="24">
        <v>1</v>
      </c>
      <c r="L72" s="24">
        <v>0.75501449275362309</v>
      </c>
      <c r="M72" s="24">
        <f t="shared" si="4"/>
        <v>0.57164574187405504</v>
      </c>
      <c r="N72" s="24">
        <f t="shared" si="0"/>
        <v>0.74579511956297651</v>
      </c>
      <c r="O72" s="24">
        <f t="shared" si="1"/>
        <v>1</v>
      </c>
      <c r="P72" s="24">
        <f t="shared" si="2"/>
        <v>0.62969553443702886</v>
      </c>
      <c r="Q72" s="24">
        <f t="shared" si="5"/>
        <v>0.84932094637591526</v>
      </c>
      <c r="R72" s="24">
        <f t="shared" si="3"/>
        <v>0.72590974437508848</v>
      </c>
    </row>
    <row r="73" spans="1:18" x14ac:dyDescent="0.25">
      <c r="A73" s="18">
        <v>119</v>
      </c>
      <c r="B73" s="36">
        <v>42123</v>
      </c>
      <c r="C73" s="23">
        <v>119</v>
      </c>
      <c r="D73" s="24">
        <v>0.53548387096774175</v>
      </c>
      <c r="E73" s="24">
        <v>0.61951311953352761</v>
      </c>
      <c r="F73" s="24">
        <v>0.64808205128205121</v>
      </c>
      <c r="G73" s="24">
        <v>0.55588267543859637</v>
      </c>
      <c r="H73" s="24">
        <v>0.83154081632653021</v>
      </c>
      <c r="I73" s="24">
        <v>0.69947474747474747</v>
      </c>
      <c r="J73" s="24">
        <v>1</v>
      </c>
      <c r="K73" s="24">
        <v>1</v>
      </c>
      <c r="L73" s="24">
        <v>0.75934782608695639</v>
      </c>
      <c r="M73" s="24">
        <f t="shared" si="4"/>
        <v>0.58974042930547932</v>
      </c>
      <c r="N73" s="24">
        <f t="shared" si="0"/>
        <v>0.76550778190063884</v>
      </c>
      <c r="O73" s="24">
        <f t="shared" si="1"/>
        <v>1</v>
      </c>
      <c r="P73" s="24">
        <f t="shared" si="2"/>
        <v>0.64832954683719912</v>
      </c>
      <c r="Q73" s="24">
        <f t="shared" si="5"/>
        <v>0.85807267797764675</v>
      </c>
      <c r="R73" s="24">
        <f t="shared" si="3"/>
        <v>0.73881390079001674</v>
      </c>
    </row>
    <row r="74" spans="1:18" x14ac:dyDescent="0.25">
      <c r="A74" s="18">
        <v>120</v>
      </c>
      <c r="B74" s="36">
        <v>42124</v>
      </c>
      <c r="C74" s="23">
        <v>120</v>
      </c>
      <c r="D74" s="24">
        <v>0.56612903225806432</v>
      </c>
      <c r="E74" s="24">
        <v>0.63190087463556843</v>
      </c>
      <c r="F74" s="24">
        <v>0.65769871794871781</v>
      </c>
      <c r="G74" s="24">
        <v>0.57561184210526306</v>
      </c>
      <c r="H74" s="24">
        <v>0.86214795918367304</v>
      </c>
      <c r="I74" s="24">
        <v>0.70829292929292942</v>
      </c>
      <c r="J74" s="24">
        <v>1</v>
      </c>
      <c r="K74" s="24">
        <v>1</v>
      </c>
      <c r="L74" s="24">
        <v>0.76368115942028969</v>
      </c>
      <c r="M74" s="24">
        <f t="shared" si="4"/>
        <v>0.60783511673690338</v>
      </c>
      <c r="N74" s="24">
        <f t="shared" si="0"/>
        <v>0.78522044423830129</v>
      </c>
      <c r="O74" s="24">
        <f t="shared" si="1"/>
        <v>1</v>
      </c>
      <c r="P74" s="24">
        <f t="shared" si="2"/>
        <v>0.66696355923736927</v>
      </c>
      <c r="Q74" s="24">
        <f t="shared" si="5"/>
        <v>0.86682440957937845</v>
      </c>
      <c r="R74" s="24">
        <f t="shared" si="3"/>
        <v>0.751718057204945</v>
      </c>
    </row>
    <row r="75" spans="1:18" x14ac:dyDescent="0.25">
      <c r="A75" s="18">
        <v>121</v>
      </c>
      <c r="B75" s="36">
        <v>42125</v>
      </c>
      <c r="C75" s="23">
        <v>121</v>
      </c>
      <c r="D75" s="24">
        <v>0.5967741935483869</v>
      </c>
      <c r="E75" s="24">
        <v>0.64428862973760925</v>
      </c>
      <c r="F75" s="24">
        <v>0.66731538461538453</v>
      </c>
      <c r="G75" s="24">
        <v>0.59534100877192964</v>
      </c>
      <c r="H75" s="24">
        <v>0.8928571428571429</v>
      </c>
      <c r="I75" s="24">
        <v>0.71711111111111125</v>
      </c>
      <c r="J75" s="24">
        <v>1</v>
      </c>
      <c r="K75" s="24">
        <v>1</v>
      </c>
      <c r="L75" s="24">
        <v>0.76801449275362299</v>
      </c>
      <c r="M75" s="24">
        <f t="shared" si="4"/>
        <v>0.62592980416832755</v>
      </c>
      <c r="N75" s="24">
        <f t="shared" si="0"/>
        <v>0.80498412698412714</v>
      </c>
      <c r="O75" s="24">
        <f t="shared" si="1"/>
        <v>1</v>
      </c>
      <c r="P75" s="24">
        <f t="shared" si="2"/>
        <v>0.68561457844026075</v>
      </c>
      <c r="Q75" s="24">
        <f t="shared" si="5"/>
        <v>0.87559654934437547</v>
      </c>
      <c r="R75" s="24">
        <f t="shared" si="3"/>
        <v>0.7646335514883541</v>
      </c>
    </row>
    <row r="76" spans="1:18" x14ac:dyDescent="0.25">
      <c r="A76" s="18">
        <v>122</v>
      </c>
      <c r="B76" s="36">
        <v>42126</v>
      </c>
      <c r="C76" s="23">
        <v>122</v>
      </c>
      <c r="D76" s="24">
        <v>0.62741935483870948</v>
      </c>
      <c r="E76" s="24">
        <v>0.65667638483965007</v>
      </c>
      <c r="F76" s="24">
        <v>0.67693205128205114</v>
      </c>
      <c r="G76" s="24">
        <v>0.61507017543859632</v>
      </c>
      <c r="H76" s="24">
        <v>0.89600840336134457</v>
      </c>
      <c r="I76" s="24">
        <v>0.72592929292929309</v>
      </c>
      <c r="J76" s="24">
        <v>1</v>
      </c>
      <c r="K76" s="24">
        <v>1</v>
      </c>
      <c r="L76" s="24">
        <v>0.77234782608695629</v>
      </c>
      <c r="M76" s="24">
        <f t="shared" si="4"/>
        <v>0.64402449159975172</v>
      </c>
      <c r="N76" s="24">
        <f t="shared" ref="N76:N123" si="6">AVERAGE(H76:I76)</f>
        <v>0.81096884814531878</v>
      </c>
      <c r="O76" s="24">
        <f t="shared" ref="O76:O122" si="7">AVERAGE(K76:K76)</f>
        <v>1</v>
      </c>
      <c r="P76" s="24">
        <f t="shared" ref="P76:P118" si="8">AVERAGE(D76:I76)</f>
        <v>0.69967261044827411</v>
      </c>
      <c r="Q76" s="24">
        <f t="shared" ref="Q76:Q118" si="9">AVERAGE(H76:L76)</f>
        <v>0.87885710447551868</v>
      </c>
      <c r="R76" s="24">
        <f t="shared" ref="R76:R121" si="10">AVERAGE(D76:L76)</f>
        <v>0.77448705430851117</v>
      </c>
    </row>
    <row r="77" spans="1:18" x14ac:dyDescent="0.25">
      <c r="A77" s="18">
        <v>123</v>
      </c>
      <c r="B77" s="36">
        <v>42127</v>
      </c>
      <c r="C77" s="23">
        <v>123</v>
      </c>
      <c r="D77" s="24">
        <v>0.65806451612903194</v>
      </c>
      <c r="E77" s="24">
        <v>0.66906413994169089</v>
      </c>
      <c r="F77" s="24">
        <v>0.68654871794871775</v>
      </c>
      <c r="G77" s="24">
        <v>0.63479934210526301</v>
      </c>
      <c r="H77" s="24">
        <v>0.8991512605042018</v>
      </c>
      <c r="I77" s="24">
        <v>0.73474747474747493</v>
      </c>
      <c r="J77" s="24">
        <v>1</v>
      </c>
      <c r="K77" s="24">
        <v>1</v>
      </c>
      <c r="L77" s="24">
        <v>0.77668115942028959</v>
      </c>
      <c r="M77" s="24">
        <f t="shared" ref="M77:M126" si="11">AVERAGE(D77:G77)</f>
        <v>0.6621191790311759</v>
      </c>
      <c r="N77" s="24">
        <f t="shared" si="6"/>
        <v>0.81694936762583836</v>
      </c>
      <c r="O77" s="24">
        <f t="shared" si="7"/>
        <v>1</v>
      </c>
      <c r="P77" s="24">
        <f t="shared" si="8"/>
        <v>0.71372924189606335</v>
      </c>
      <c r="Q77" s="24">
        <f t="shared" si="9"/>
        <v>0.8821159789343932</v>
      </c>
      <c r="R77" s="24">
        <f t="shared" si="10"/>
        <v>0.78433962342185215</v>
      </c>
    </row>
    <row r="78" spans="1:18" x14ac:dyDescent="0.25">
      <c r="A78" s="18">
        <v>124</v>
      </c>
      <c r="B78" s="36">
        <v>42128</v>
      </c>
      <c r="C78" s="23">
        <v>124</v>
      </c>
      <c r="D78" s="24">
        <v>0.68870967741935452</v>
      </c>
      <c r="E78" s="24">
        <v>0.68145189504373171</v>
      </c>
      <c r="F78" s="24">
        <v>0.69616538461538435</v>
      </c>
      <c r="G78" s="24">
        <v>0.65452850877192958</v>
      </c>
      <c r="H78" s="24">
        <v>0.90229411764705891</v>
      </c>
      <c r="I78" s="24">
        <v>0.74356565656565676</v>
      </c>
      <c r="J78" s="24">
        <v>1</v>
      </c>
      <c r="K78" s="24">
        <v>1</v>
      </c>
      <c r="L78" s="24">
        <v>0.78101449275362289</v>
      </c>
      <c r="M78" s="24">
        <f t="shared" si="11"/>
        <v>0.68021386646260007</v>
      </c>
      <c r="N78" s="24">
        <f t="shared" si="6"/>
        <v>0.82292988710635784</v>
      </c>
      <c r="O78" s="24">
        <f t="shared" si="7"/>
        <v>1</v>
      </c>
      <c r="P78" s="24">
        <f t="shared" si="8"/>
        <v>0.72778587334385259</v>
      </c>
      <c r="Q78" s="24">
        <f t="shared" si="9"/>
        <v>0.88537485339326771</v>
      </c>
      <c r="R78" s="24">
        <f t="shared" si="10"/>
        <v>0.79419219253519313</v>
      </c>
    </row>
    <row r="79" spans="1:18" x14ac:dyDescent="0.25">
      <c r="A79" s="18">
        <v>125</v>
      </c>
      <c r="B79" s="36">
        <v>42129</v>
      </c>
      <c r="C79" s="23">
        <v>125</v>
      </c>
      <c r="D79" s="24">
        <v>0.71935483870967709</v>
      </c>
      <c r="E79" s="24">
        <v>0.69383965014577254</v>
      </c>
      <c r="F79" s="24">
        <v>0.70578205128205107</v>
      </c>
      <c r="G79" s="24">
        <v>0.67425767543859638</v>
      </c>
      <c r="H79" s="24">
        <v>0.90543697478991614</v>
      </c>
      <c r="I79" s="24">
        <v>0.75238383838383849</v>
      </c>
      <c r="J79" s="24">
        <v>1</v>
      </c>
      <c r="K79" s="24">
        <v>1</v>
      </c>
      <c r="L79" s="24">
        <v>0.78534782608695619</v>
      </c>
      <c r="M79" s="24">
        <f t="shared" si="11"/>
        <v>0.69830855389402435</v>
      </c>
      <c r="N79" s="24">
        <f t="shared" si="6"/>
        <v>0.82891040658687731</v>
      </c>
      <c r="O79" s="24">
        <f t="shared" si="7"/>
        <v>1</v>
      </c>
      <c r="P79" s="24">
        <f t="shared" si="8"/>
        <v>0.74184250479164204</v>
      </c>
      <c r="Q79" s="24">
        <f t="shared" si="9"/>
        <v>0.88863372785214223</v>
      </c>
      <c r="R79" s="24">
        <f t="shared" si="10"/>
        <v>0.80404476164853422</v>
      </c>
    </row>
    <row r="80" spans="1:18" x14ac:dyDescent="0.25">
      <c r="A80" s="18">
        <v>126</v>
      </c>
      <c r="B80" s="36">
        <v>42130</v>
      </c>
      <c r="C80" s="23">
        <v>126</v>
      </c>
      <c r="D80" s="24">
        <v>0.74999999999999967</v>
      </c>
      <c r="E80" s="24">
        <v>0.70622740524781324</v>
      </c>
      <c r="F80" s="24">
        <v>0.71539871794871768</v>
      </c>
      <c r="G80" s="24">
        <v>0.69398684210526307</v>
      </c>
      <c r="H80" s="24">
        <v>0.90857983193277325</v>
      </c>
      <c r="I80" s="24">
        <v>0.76120202020202032</v>
      </c>
      <c r="J80" s="24">
        <v>1</v>
      </c>
      <c r="K80" s="24">
        <v>1</v>
      </c>
      <c r="L80" s="24">
        <v>0.78968115942028949</v>
      </c>
      <c r="M80" s="24">
        <f t="shared" si="11"/>
        <v>0.71640324132544841</v>
      </c>
      <c r="N80" s="24">
        <f t="shared" si="6"/>
        <v>0.83489092606739679</v>
      </c>
      <c r="O80" s="24">
        <f t="shared" si="7"/>
        <v>1</v>
      </c>
      <c r="P80" s="24">
        <f t="shared" si="8"/>
        <v>0.75589913623943117</v>
      </c>
      <c r="Q80" s="24">
        <f t="shared" si="9"/>
        <v>0.89189260231101652</v>
      </c>
      <c r="R80" s="24">
        <f t="shared" si="10"/>
        <v>0.81389733076187509</v>
      </c>
    </row>
    <row r="81" spans="1:18" x14ac:dyDescent="0.25">
      <c r="A81" s="18">
        <v>127</v>
      </c>
      <c r="B81" s="36">
        <v>42131</v>
      </c>
      <c r="C81" s="23">
        <v>127</v>
      </c>
      <c r="D81" s="24">
        <v>0.78064516129032224</v>
      </c>
      <c r="E81" s="24">
        <v>0.71861516034985407</v>
      </c>
      <c r="F81" s="24">
        <v>0.72501538461538428</v>
      </c>
      <c r="G81" s="24">
        <v>0.71371600877192976</v>
      </c>
      <c r="H81" s="24">
        <v>0.91172268907563048</v>
      </c>
      <c r="I81" s="24">
        <v>0.77002020202020205</v>
      </c>
      <c r="J81" s="24">
        <v>1</v>
      </c>
      <c r="K81" s="24">
        <v>1</v>
      </c>
      <c r="L81" s="24">
        <v>0.79401449275362279</v>
      </c>
      <c r="M81" s="24">
        <f t="shared" si="11"/>
        <v>0.73449792875687259</v>
      </c>
      <c r="N81" s="24">
        <f t="shared" si="6"/>
        <v>0.84087144554791626</v>
      </c>
      <c r="O81" s="24">
        <f t="shared" si="7"/>
        <v>1</v>
      </c>
      <c r="P81" s="24">
        <f t="shared" si="8"/>
        <v>0.76995576768722052</v>
      </c>
      <c r="Q81" s="24">
        <f t="shared" si="9"/>
        <v>0.89515147676989104</v>
      </c>
      <c r="R81" s="24">
        <f t="shared" si="10"/>
        <v>0.82374989987521618</v>
      </c>
    </row>
    <row r="82" spans="1:18" x14ac:dyDescent="0.25">
      <c r="A82" s="18">
        <v>128</v>
      </c>
      <c r="B82" s="36">
        <v>42132</v>
      </c>
      <c r="C82" s="23">
        <v>128</v>
      </c>
      <c r="D82" s="24">
        <v>0.81129032258064482</v>
      </c>
      <c r="E82" s="24">
        <v>0.73100291545189489</v>
      </c>
      <c r="F82" s="24">
        <v>0.73463205128205089</v>
      </c>
      <c r="G82" s="24">
        <v>0.73344517543859655</v>
      </c>
      <c r="H82" s="24">
        <v>0.9148655462184877</v>
      </c>
      <c r="I82" s="24">
        <v>0.77883838383838377</v>
      </c>
      <c r="J82" s="24">
        <v>1</v>
      </c>
      <c r="K82" s="24">
        <v>1</v>
      </c>
      <c r="L82" s="24">
        <v>0.79834782608695609</v>
      </c>
      <c r="M82" s="24">
        <f t="shared" si="11"/>
        <v>0.75259261618829687</v>
      </c>
      <c r="N82" s="24">
        <f t="shared" si="6"/>
        <v>0.84685196502843574</v>
      </c>
      <c r="O82" s="24">
        <f t="shared" si="7"/>
        <v>1</v>
      </c>
      <c r="P82" s="24">
        <f t="shared" si="8"/>
        <v>0.78401239913500975</v>
      </c>
      <c r="Q82" s="24">
        <f t="shared" si="9"/>
        <v>0.89841035122876556</v>
      </c>
      <c r="R82" s="24">
        <f t="shared" si="10"/>
        <v>0.83360246898855717</v>
      </c>
    </row>
    <row r="83" spans="1:18" x14ac:dyDescent="0.25">
      <c r="A83" s="18">
        <v>129</v>
      </c>
      <c r="B83" s="36">
        <v>42133</v>
      </c>
      <c r="C83" s="23">
        <v>129</v>
      </c>
      <c r="D83" s="24">
        <v>0.84193548387096728</v>
      </c>
      <c r="E83" s="24">
        <v>0.74339067055393571</v>
      </c>
      <c r="F83" s="24">
        <v>0.74424871794871761</v>
      </c>
      <c r="G83" s="24">
        <v>0.75317434210526324</v>
      </c>
      <c r="H83" s="24">
        <v>0.91800840336134482</v>
      </c>
      <c r="I83" s="24">
        <v>0.78765656565656561</v>
      </c>
      <c r="J83" s="24">
        <v>1</v>
      </c>
      <c r="K83" s="24">
        <v>1</v>
      </c>
      <c r="L83" s="24">
        <v>0.80268115942028939</v>
      </c>
      <c r="M83" s="24">
        <f t="shared" si="11"/>
        <v>0.77068730361972093</v>
      </c>
      <c r="N83" s="24">
        <f t="shared" si="6"/>
        <v>0.85283248450895521</v>
      </c>
      <c r="O83" s="24">
        <f t="shared" si="7"/>
        <v>1</v>
      </c>
      <c r="P83" s="24">
        <f t="shared" si="8"/>
        <v>0.79806903058279899</v>
      </c>
      <c r="Q83" s="24">
        <f t="shared" si="9"/>
        <v>0.90166922568763996</v>
      </c>
      <c r="R83" s="24">
        <f t="shared" si="10"/>
        <v>0.84345503810189815</v>
      </c>
    </row>
    <row r="84" spans="1:18" x14ac:dyDescent="0.25">
      <c r="A84" s="18">
        <v>130</v>
      </c>
      <c r="B84" s="36">
        <v>42134</v>
      </c>
      <c r="C84" s="23">
        <v>130</v>
      </c>
      <c r="D84" s="24">
        <v>0.87258064516128986</v>
      </c>
      <c r="E84" s="24">
        <v>0.75577842565597653</v>
      </c>
      <c r="F84" s="24">
        <v>0.75386538461538422</v>
      </c>
      <c r="G84" s="24">
        <v>0.77290350877192993</v>
      </c>
      <c r="H84" s="24">
        <v>0.92115126050420204</v>
      </c>
      <c r="I84" s="24">
        <v>0.79647474747474734</v>
      </c>
      <c r="J84" s="24">
        <v>1</v>
      </c>
      <c r="K84" s="24">
        <v>1</v>
      </c>
      <c r="L84" s="24">
        <v>0.80701449275362269</v>
      </c>
      <c r="M84" s="24">
        <f t="shared" si="11"/>
        <v>0.7887819910511451</v>
      </c>
      <c r="N84" s="24">
        <f t="shared" si="6"/>
        <v>0.85881300398947469</v>
      </c>
      <c r="O84" s="24">
        <f t="shared" si="7"/>
        <v>1</v>
      </c>
      <c r="P84" s="24">
        <f t="shared" si="8"/>
        <v>0.81212566203058822</v>
      </c>
      <c r="Q84" s="24">
        <f t="shared" si="9"/>
        <v>0.90492810014651437</v>
      </c>
      <c r="R84" s="24">
        <f t="shared" si="10"/>
        <v>0.85330760721523913</v>
      </c>
    </row>
    <row r="85" spans="1:18" x14ac:dyDescent="0.25">
      <c r="A85" s="18">
        <v>131</v>
      </c>
      <c r="B85" s="36">
        <v>42135</v>
      </c>
      <c r="C85" s="23">
        <v>131</v>
      </c>
      <c r="D85" s="24">
        <v>0.90322580645161288</v>
      </c>
      <c r="E85" s="24">
        <v>0.76816618075801735</v>
      </c>
      <c r="F85" s="24">
        <v>0.76348205128205082</v>
      </c>
      <c r="G85" s="24">
        <v>0.79263267543859672</v>
      </c>
      <c r="H85" s="24">
        <v>0.92429411764705915</v>
      </c>
      <c r="I85" s="24">
        <v>0.80529292929292917</v>
      </c>
      <c r="J85" s="24">
        <v>1</v>
      </c>
      <c r="K85" s="24">
        <v>1</v>
      </c>
      <c r="L85" s="24">
        <v>0.81134782608695599</v>
      </c>
      <c r="M85" s="24">
        <f t="shared" si="11"/>
        <v>0.8068766784825695</v>
      </c>
      <c r="N85" s="24">
        <f t="shared" si="6"/>
        <v>0.86479352346999416</v>
      </c>
      <c r="O85" s="24">
        <f t="shared" si="7"/>
        <v>1</v>
      </c>
      <c r="P85" s="24">
        <f t="shared" si="8"/>
        <v>0.82618229347837779</v>
      </c>
      <c r="Q85" s="24">
        <f t="shared" si="9"/>
        <v>0.90818697460538877</v>
      </c>
      <c r="R85" s="24">
        <f t="shared" si="10"/>
        <v>0.86316017632858033</v>
      </c>
    </row>
    <row r="86" spans="1:18" x14ac:dyDescent="0.25">
      <c r="A86" s="18">
        <v>132</v>
      </c>
      <c r="B86" s="36">
        <v>42136</v>
      </c>
      <c r="C86" s="23">
        <v>132</v>
      </c>
      <c r="D86" s="24">
        <v>0.90762463343108502</v>
      </c>
      <c r="E86" s="24">
        <v>0.78055393586005817</v>
      </c>
      <c r="F86" s="24">
        <v>0.77309871794871754</v>
      </c>
      <c r="G86" s="24">
        <v>0.81236184210526341</v>
      </c>
      <c r="H86" s="24">
        <v>0.92743697478991638</v>
      </c>
      <c r="I86" s="24">
        <v>0.8141111111111109</v>
      </c>
      <c r="J86" s="24">
        <v>1</v>
      </c>
      <c r="K86" s="24">
        <v>1</v>
      </c>
      <c r="L86" s="24">
        <v>0.81568115942028929</v>
      </c>
      <c r="M86" s="24">
        <f t="shared" si="11"/>
        <v>0.81840978233628103</v>
      </c>
      <c r="N86" s="24">
        <f t="shared" si="6"/>
        <v>0.87077404295051364</v>
      </c>
      <c r="O86" s="24">
        <f t="shared" si="7"/>
        <v>1</v>
      </c>
      <c r="P86" s="24">
        <f t="shared" si="8"/>
        <v>0.83586453587435861</v>
      </c>
      <c r="Q86" s="24">
        <f t="shared" si="9"/>
        <v>0.91144584906426329</v>
      </c>
      <c r="R86" s="24">
        <f t="shared" si="10"/>
        <v>0.87009648607404899</v>
      </c>
    </row>
    <row r="87" spans="1:18" x14ac:dyDescent="0.25">
      <c r="A87" s="18">
        <v>133</v>
      </c>
      <c r="B87" s="36">
        <v>42137</v>
      </c>
      <c r="C87" s="23">
        <v>133</v>
      </c>
      <c r="D87" s="24">
        <v>0.91214076246334319</v>
      </c>
      <c r="E87" s="24">
        <v>0.79294169096209888</v>
      </c>
      <c r="F87" s="24">
        <v>0.78271538461538415</v>
      </c>
      <c r="G87" s="24">
        <v>0.8125</v>
      </c>
      <c r="H87" s="24">
        <v>0.93057983193277349</v>
      </c>
      <c r="I87" s="24">
        <v>0.82292929292929273</v>
      </c>
      <c r="J87" s="24">
        <v>1</v>
      </c>
      <c r="K87" s="24">
        <v>1</v>
      </c>
      <c r="L87" s="24">
        <v>0.82001449275362259</v>
      </c>
      <c r="M87" s="24">
        <f t="shared" si="11"/>
        <v>0.82507445951020653</v>
      </c>
      <c r="N87" s="24">
        <f t="shared" si="6"/>
        <v>0.87675456243103311</v>
      </c>
      <c r="O87" s="24">
        <f t="shared" si="7"/>
        <v>1</v>
      </c>
      <c r="P87" s="24">
        <f t="shared" si="8"/>
        <v>0.84230116048381543</v>
      </c>
      <c r="Q87" s="24">
        <f t="shared" si="9"/>
        <v>0.91470472352313781</v>
      </c>
      <c r="R87" s="24">
        <f t="shared" si="10"/>
        <v>0.87486905062850162</v>
      </c>
    </row>
    <row r="88" spans="1:18" x14ac:dyDescent="0.25">
      <c r="A88" s="18">
        <v>134</v>
      </c>
      <c r="B88" s="36">
        <v>42138</v>
      </c>
      <c r="C88" s="23">
        <v>134</v>
      </c>
      <c r="D88" s="24">
        <v>0.91665689149560126</v>
      </c>
      <c r="E88" s="24">
        <v>0.8053294460641397</v>
      </c>
      <c r="F88" s="24">
        <v>0.79233205128205075</v>
      </c>
      <c r="G88" s="24">
        <v>0.81824712643678155</v>
      </c>
      <c r="H88" s="24">
        <v>0.93372268907563072</v>
      </c>
      <c r="I88" s="24">
        <v>0.83174747474747446</v>
      </c>
      <c r="J88" s="24">
        <v>1</v>
      </c>
      <c r="K88" s="24">
        <v>1</v>
      </c>
      <c r="L88" s="24">
        <v>0.82434782608695589</v>
      </c>
      <c r="M88" s="24">
        <f t="shared" si="11"/>
        <v>0.83314137881964323</v>
      </c>
      <c r="N88" s="24">
        <f t="shared" si="6"/>
        <v>0.88273508191155259</v>
      </c>
      <c r="O88" s="24">
        <f t="shared" si="7"/>
        <v>1</v>
      </c>
      <c r="P88" s="24">
        <f t="shared" si="8"/>
        <v>0.84967261318361309</v>
      </c>
      <c r="Q88" s="24">
        <f t="shared" si="9"/>
        <v>0.9179635979820121</v>
      </c>
      <c r="R88" s="24">
        <f t="shared" si="10"/>
        <v>0.88026483390984822</v>
      </c>
    </row>
    <row r="89" spans="1:18" x14ac:dyDescent="0.25">
      <c r="A89" s="18">
        <v>135</v>
      </c>
      <c r="B89" s="36">
        <v>42139</v>
      </c>
      <c r="C89" s="23">
        <v>135</v>
      </c>
      <c r="D89" s="24">
        <v>0.92117302052785932</v>
      </c>
      <c r="E89" s="24">
        <v>0.81771720116618052</v>
      </c>
      <c r="F89" s="24">
        <v>0.80194871794871736</v>
      </c>
      <c r="G89" s="24">
        <v>0.82399712643678169</v>
      </c>
      <c r="H89" s="24">
        <v>0.93686554621848794</v>
      </c>
      <c r="I89" s="24">
        <v>0.84056565656565629</v>
      </c>
      <c r="J89" s="24">
        <v>1</v>
      </c>
      <c r="K89" s="24">
        <v>1</v>
      </c>
      <c r="L89" s="24">
        <v>0.82868115942028919</v>
      </c>
      <c r="M89" s="24">
        <f t="shared" si="11"/>
        <v>0.84120901651988478</v>
      </c>
      <c r="N89" s="24">
        <f t="shared" si="6"/>
        <v>0.88871560139207206</v>
      </c>
      <c r="O89" s="24">
        <f t="shared" si="7"/>
        <v>1</v>
      </c>
      <c r="P89" s="24">
        <f t="shared" si="8"/>
        <v>0.85704454481061398</v>
      </c>
      <c r="Q89" s="24">
        <f t="shared" si="9"/>
        <v>0.92122247244088662</v>
      </c>
      <c r="R89" s="24">
        <f t="shared" si="10"/>
        <v>0.88566093647599697</v>
      </c>
    </row>
    <row r="90" spans="1:18" x14ac:dyDescent="0.25">
      <c r="A90" s="18">
        <v>136</v>
      </c>
      <c r="B90" s="36">
        <v>42140</v>
      </c>
      <c r="C90" s="23">
        <v>136</v>
      </c>
      <c r="D90" s="24">
        <v>0.92568914956011739</v>
      </c>
      <c r="E90" s="24">
        <v>0.83010495626822134</v>
      </c>
      <c r="F90" s="24">
        <v>0.81156538461538408</v>
      </c>
      <c r="G90" s="24">
        <v>0.82974712643678172</v>
      </c>
      <c r="H90" s="24">
        <v>0.94000840336134506</v>
      </c>
      <c r="I90" s="24">
        <v>0.84938383838383802</v>
      </c>
      <c r="J90" s="24">
        <v>1</v>
      </c>
      <c r="K90" s="24">
        <v>1</v>
      </c>
      <c r="L90" s="24">
        <v>0.83301449275362249</v>
      </c>
      <c r="M90" s="24">
        <f t="shared" si="11"/>
        <v>0.8492766542201261</v>
      </c>
      <c r="N90" s="24">
        <f t="shared" si="6"/>
        <v>0.89469612087259154</v>
      </c>
      <c r="O90" s="24">
        <f t="shared" si="7"/>
        <v>1</v>
      </c>
      <c r="P90" s="24">
        <f t="shared" si="8"/>
        <v>0.86441647643761466</v>
      </c>
      <c r="Q90" s="24">
        <f t="shared" si="9"/>
        <v>0.92448134689976114</v>
      </c>
      <c r="R90" s="24">
        <f t="shared" si="10"/>
        <v>0.89105703904214573</v>
      </c>
    </row>
    <row r="91" spans="1:18" x14ac:dyDescent="0.25">
      <c r="A91" s="18">
        <v>137</v>
      </c>
      <c r="B91" s="36">
        <v>42141</v>
      </c>
      <c r="C91" s="23">
        <v>137</v>
      </c>
      <c r="D91" s="24">
        <v>0.93020527859237545</v>
      </c>
      <c r="E91" s="24">
        <v>0.84249271137026216</v>
      </c>
      <c r="F91" s="24">
        <v>0.82118205128205068</v>
      </c>
      <c r="G91" s="24">
        <v>0.83549712643678176</v>
      </c>
      <c r="H91" s="24">
        <v>0.94315126050420228</v>
      </c>
      <c r="I91" s="24">
        <v>0.85820202020201986</v>
      </c>
      <c r="J91" s="24">
        <v>1</v>
      </c>
      <c r="K91" s="24">
        <v>1</v>
      </c>
      <c r="L91" s="24">
        <v>0.83734782608695579</v>
      </c>
      <c r="M91" s="24">
        <f t="shared" si="11"/>
        <v>0.85734429192036743</v>
      </c>
      <c r="N91" s="24">
        <f t="shared" si="6"/>
        <v>0.90067664035311101</v>
      </c>
      <c r="O91" s="24">
        <f t="shared" si="7"/>
        <v>1</v>
      </c>
      <c r="P91" s="24">
        <f t="shared" si="8"/>
        <v>0.87178840806461533</v>
      </c>
      <c r="Q91" s="24">
        <f t="shared" si="9"/>
        <v>0.92774022135863565</v>
      </c>
      <c r="R91" s="24">
        <f t="shared" si="10"/>
        <v>0.89645314160829415</v>
      </c>
    </row>
    <row r="92" spans="1:18" x14ac:dyDescent="0.25">
      <c r="A92" s="18">
        <v>138</v>
      </c>
      <c r="B92" s="36">
        <v>42142</v>
      </c>
      <c r="C92" s="23">
        <v>138</v>
      </c>
      <c r="D92" s="24">
        <v>0.93472140762463352</v>
      </c>
      <c r="E92" s="24">
        <v>0.85488046647230298</v>
      </c>
      <c r="F92" s="24">
        <v>0.83079871794871729</v>
      </c>
      <c r="G92" s="24">
        <v>0.8412471264367819</v>
      </c>
      <c r="H92" s="24">
        <v>0.9462941176470594</v>
      </c>
      <c r="I92" s="24">
        <v>0.86702020202020158</v>
      </c>
      <c r="J92" s="24">
        <v>1</v>
      </c>
      <c r="K92" s="24">
        <v>1</v>
      </c>
      <c r="L92" s="24">
        <v>0.84168115942028909</v>
      </c>
      <c r="M92" s="24">
        <f t="shared" si="11"/>
        <v>0.86541192962060887</v>
      </c>
      <c r="N92" s="24">
        <f t="shared" si="6"/>
        <v>0.90665715983363049</v>
      </c>
      <c r="O92" s="24">
        <f t="shared" si="7"/>
        <v>1</v>
      </c>
      <c r="P92" s="24">
        <f t="shared" si="8"/>
        <v>0.879160339691616</v>
      </c>
      <c r="Q92" s="24">
        <f t="shared" si="9"/>
        <v>0.93099909581750995</v>
      </c>
      <c r="R92" s="24">
        <f t="shared" si="10"/>
        <v>0.90184924417444279</v>
      </c>
    </row>
    <row r="93" spans="1:18" x14ac:dyDescent="0.25">
      <c r="A93" s="18">
        <v>139</v>
      </c>
      <c r="B93" s="36">
        <v>42143</v>
      </c>
      <c r="C93" s="23">
        <v>139</v>
      </c>
      <c r="D93" s="24">
        <v>0.93923753665689158</v>
      </c>
      <c r="E93" s="24">
        <v>0.86734693877551017</v>
      </c>
      <c r="F93" s="24">
        <v>0.8404153846153839</v>
      </c>
      <c r="G93" s="24">
        <v>0.84699712643678193</v>
      </c>
      <c r="H93" s="24">
        <v>0.94943697478991662</v>
      </c>
      <c r="I93" s="24">
        <v>0.87583838383838331</v>
      </c>
      <c r="J93" s="24">
        <v>1</v>
      </c>
      <c r="K93" s="24">
        <v>1</v>
      </c>
      <c r="L93" s="24">
        <v>0.84601449275362239</v>
      </c>
      <c r="M93" s="24">
        <f t="shared" si="11"/>
        <v>0.87349924662114198</v>
      </c>
      <c r="N93" s="24">
        <f t="shared" si="6"/>
        <v>0.91263767931414996</v>
      </c>
      <c r="O93" s="24">
        <f t="shared" si="7"/>
        <v>1</v>
      </c>
      <c r="P93" s="24">
        <f t="shared" si="8"/>
        <v>0.88654539085214468</v>
      </c>
      <c r="Q93" s="24">
        <f t="shared" si="9"/>
        <v>0.93425797027638446</v>
      </c>
      <c r="R93" s="24">
        <f t="shared" si="10"/>
        <v>0.9072540930962768</v>
      </c>
    </row>
    <row r="94" spans="1:18" x14ac:dyDescent="0.25">
      <c r="A94" s="18">
        <v>140</v>
      </c>
      <c r="B94" s="36">
        <v>42144</v>
      </c>
      <c r="C94" s="23">
        <v>140</v>
      </c>
      <c r="D94" s="24">
        <v>0.94375366568914976</v>
      </c>
      <c r="E94" s="24">
        <v>0.87366375121477169</v>
      </c>
      <c r="F94" s="24">
        <v>0.85</v>
      </c>
      <c r="G94" s="24">
        <v>0.85274712643678197</v>
      </c>
      <c r="H94" s="24">
        <v>0.95257983193277374</v>
      </c>
      <c r="I94" s="24">
        <v>0.88465656565656514</v>
      </c>
      <c r="J94" s="24">
        <v>1</v>
      </c>
      <c r="K94" s="24">
        <v>1</v>
      </c>
      <c r="L94" s="24">
        <v>0.85034782608695569</v>
      </c>
      <c r="M94" s="24">
        <f t="shared" si="11"/>
        <v>0.88004113583517585</v>
      </c>
      <c r="N94" s="24">
        <f t="shared" si="6"/>
        <v>0.91861819879466944</v>
      </c>
      <c r="O94" s="24">
        <f t="shared" si="7"/>
        <v>1</v>
      </c>
      <c r="P94" s="24">
        <f t="shared" si="8"/>
        <v>0.89290015682167356</v>
      </c>
      <c r="Q94" s="24">
        <f t="shared" si="9"/>
        <v>0.93751684473525887</v>
      </c>
      <c r="R94" s="24">
        <f t="shared" si="10"/>
        <v>0.91197208522411088</v>
      </c>
    </row>
    <row r="95" spans="1:18" x14ac:dyDescent="0.25">
      <c r="A95" s="18">
        <v>141</v>
      </c>
      <c r="B95" s="36">
        <v>42145</v>
      </c>
      <c r="C95" s="23">
        <v>141</v>
      </c>
      <c r="D95" s="24">
        <v>0.94826979472140782</v>
      </c>
      <c r="E95" s="24">
        <v>0.87998007774538389</v>
      </c>
      <c r="F95" s="24">
        <v>0.85714285714285721</v>
      </c>
      <c r="G95" s="24">
        <v>0.85849712643678211</v>
      </c>
      <c r="H95" s="24">
        <v>0.95572268907563096</v>
      </c>
      <c r="I95" s="24">
        <v>0.89347474747474687</v>
      </c>
      <c r="J95" s="24">
        <v>1</v>
      </c>
      <c r="K95" s="24">
        <v>1</v>
      </c>
      <c r="L95" s="24">
        <v>0.85468115942028899</v>
      </c>
      <c r="M95" s="24">
        <f t="shared" si="11"/>
        <v>0.88597246401160779</v>
      </c>
      <c r="N95" s="24">
        <f t="shared" si="6"/>
        <v>0.92459871827518891</v>
      </c>
      <c r="O95" s="24">
        <f t="shared" si="7"/>
        <v>1</v>
      </c>
      <c r="P95" s="24">
        <f t="shared" si="8"/>
        <v>0.89884788209946809</v>
      </c>
      <c r="Q95" s="24">
        <f t="shared" si="9"/>
        <v>0.94077571919413339</v>
      </c>
      <c r="R95" s="24">
        <f t="shared" si="10"/>
        <v>0.91641871689078869</v>
      </c>
    </row>
    <row r="96" spans="1:18" x14ac:dyDescent="0.25">
      <c r="A96" s="18">
        <v>142</v>
      </c>
      <c r="B96" s="36">
        <v>42146</v>
      </c>
      <c r="C96" s="23">
        <v>142</v>
      </c>
      <c r="D96" s="24">
        <v>0.95278592375366589</v>
      </c>
      <c r="E96" s="24">
        <v>0.8862964042759961</v>
      </c>
      <c r="F96" s="24">
        <v>0.8642928571428572</v>
      </c>
      <c r="G96" s="24">
        <v>0.86424712643678214</v>
      </c>
      <c r="H96" s="24">
        <v>0.95886554621848819</v>
      </c>
      <c r="I96" s="24">
        <v>0.9022929292929287</v>
      </c>
      <c r="J96" s="24">
        <v>1</v>
      </c>
      <c r="K96" s="24">
        <v>1</v>
      </c>
      <c r="L96" s="24">
        <v>0.85901449275362229</v>
      </c>
      <c r="M96" s="24">
        <f t="shared" si="11"/>
        <v>0.89190557790232539</v>
      </c>
      <c r="N96" s="24">
        <f t="shared" si="6"/>
        <v>0.9305792377557085</v>
      </c>
      <c r="O96" s="24">
        <f t="shared" si="7"/>
        <v>1</v>
      </c>
      <c r="P96" s="24">
        <f t="shared" si="8"/>
        <v>0.90479679785345313</v>
      </c>
      <c r="Q96" s="24">
        <f t="shared" si="9"/>
        <v>0.9440345936530079</v>
      </c>
      <c r="R96" s="24">
        <f t="shared" si="10"/>
        <v>0.92086614220826013</v>
      </c>
    </row>
    <row r="97" spans="1:18" x14ac:dyDescent="0.25">
      <c r="A97" s="18">
        <v>143</v>
      </c>
      <c r="B97" s="36">
        <v>42147</v>
      </c>
      <c r="C97" s="23">
        <v>143</v>
      </c>
      <c r="D97" s="24">
        <v>0.95730205278592395</v>
      </c>
      <c r="E97" s="24">
        <v>0.89261273080660841</v>
      </c>
      <c r="F97" s="24">
        <v>0.8714428571428573</v>
      </c>
      <c r="G97" s="24">
        <v>0.86999712643678218</v>
      </c>
      <c r="H97" s="24">
        <v>0.9620084033613453</v>
      </c>
      <c r="I97" s="24">
        <v>0.91111111111111043</v>
      </c>
      <c r="J97" s="24">
        <v>1</v>
      </c>
      <c r="K97" s="24">
        <v>1</v>
      </c>
      <c r="L97" s="24">
        <v>0.86334782608695559</v>
      </c>
      <c r="M97" s="24">
        <f t="shared" si="11"/>
        <v>0.89783869179304288</v>
      </c>
      <c r="N97" s="24">
        <f t="shared" si="6"/>
        <v>0.93655975723622786</v>
      </c>
      <c r="O97" s="24">
        <f t="shared" si="7"/>
        <v>1</v>
      </c>
      <c r="P97" s="24">
        <f t="shared" si="8"/>
        <v>0.91074571360743795</v>
      </c>
      <c r="Q97" s="24">
        <f t="shared" si="9"/>
        <v>0.9472934681118822</v>
      </c>
      <c r="R97" s="24">
        <f t="shared" si="10"/>
        <v>0.92531356752573146</v>
      </c>
    </row>
    <row r="98" spans="1:18" x14ac:dyDescent="0.25">
      <c r="A98" s="18">
        <v>144</v>
      </c>
      <c r="B98" s="36">
        <v>42148</v>
      </c>
      <c r="C98" s="23">
        <v>144</v>
      </c>
      <c r="D98" s="24">
        <v>0.96181818181818202</v>
      </c>
      <c r="E98" s="24">
        <v>0.89892905733722062</v>
      </c>
      <c r="F98" s="24">
        <v>0.87859285714285729</v>
      </c>
      <c r="G98" s="24">
        <v>0.87574712643678232</v>
      </c>
      <c r="H98" s="24">
        <v>0.96515126050420252</v>
      </c>
      <c r="I98" s="24">
        <v>0.91992929292929226</v>
      </c>
      <c r="J98" s="24">
        <v>1</v>
      </c>
      <c r="K98" s="24">
        <v>1</v>
      </c>
      <c r="L98" s="24">
        <v>0.86768115942028889</v>
      </c>
      <c r="M98" s="24">
        <f t="shared" si="11"/>
        <v>0.90377180568376059</v>
      </c>
      <c r="N98" s="24">
        <f t="shared" si="6"/>
        <v>0.94254027671674745</v>
      </c>
      <c r="O98" s="24">
        <f t="shared" si="7"/>
        <v>1</v>
      </c>
      <c r="P98" s="24">
        <f t="shared" si="8"/>
        <v>0.91669462936142276</v>
      </c>
      <c r="Q98" s="24">
        <f t="shared" si="9"/>
        <v>0.95055234257075671</v>
      </c>
      <c r="R98" s="24">
        <f t="shared" si="10"/>
        <v>0.9297609928432029</v>
      </c>
    </row>
    <row r="99" spans="1:18" x14ac:dyDescent="0.25">
      <c r="A99" s="18">
        <v>145</v>
      </c>
      <c r="B99" s="36">
        <v>42149</v>
      </c>
      <c r="C99" s="23">
        <v>145</v>
      </c>
      <c r="D99" s="24">
        <v>0.96633431085044008</v>
      </c>
      <c r="E99" s="24">
        <v>0.90524538386783282</v>
      </c>
      <c r="F99" s="24">
        <v>0.88574285714285728</v>
      </c>
      <c r="G99" s="24">
        <v>0.88149712643678235</v>
      </c>
      <c r="H99" s="24">
        <v>0.96829411764705964</v>
      </c>
      <c r="I99" s="24">
        <v>0.92874747474747399</v>
      </c>
      <c r="J99" s="24">
        <v>1</v>
      </c>
      <c r="K99" s="24">
        <v>1</v>
      </c>
      <c r="L99" s="24">
        <v>0.87201449275362219</v>
      </c>
      <c r="M99" s="24">
        <f t="shared" si="11"/>
        <v>0.90970491957447808</v>
      </c>
      <c r="N99" s="24">
        <f t="shared" si="6"/>
        <v>0.94852079619726681</v>
      </c>
      <c r="O99" s="24">
        <f t="shared" si="7"/>
        <v>1</v>
      </c>
      <c r="P99" s="24">
        <f t="shared" si="8"/>
        <v>0.92264354511540769</v>
      </c>
      <c r="Q99" s="24">
        <f t="shared" si="9"/>
        <v>0.95381121702963123</v>
      </c>
      <c r="R99" s="24">
        <f t="shared" si="10"/>
        <v>0.93420841816067424</v>
      </c>
    </row>
    <row r="100" spans="1:18" x14ac:dyDescent="0.25">
      <c r="A100" s="18">
        <v>146</v>
      </c>
      <c r="B100" s="36">
        <v>42150</v>
      </c>
      <c r="C100" s="23">
        <v>146</v>
      </c>
      <c r="D100" s="24">
        <v>0.97085043988269826</v>
      </c>
      <c r="E100" s="24">
        <v>0.91156171039844514</v>
      </c>
      <c r="F100" s="24">
        <v>0.89289285714285738</v>
      </c>
      <c r="G100" s="24">
        <v>0.88724712643678239</v>
      </c>
      <c r="H100" s="24">
        <v>0.97143697478991686</v>
      </c>
      <c r="I100" s="24">
        <v>0.93756565656565583</v>
      </c>
      <c r="J100" s="24">
        <v>1</v>
      </c>
      <c r="K100" s="24">
        <v>1</v>
      </c>
      <c r="L100" s="24">
        <v>0.87634782608695549</v>
      </c>
      <c r="M100" s="24">
        <f t="shared" si="11"/>
        <v>0.91563803346519579</v>
      </c>
      <c r="N100" s="24">
        <f t="shared" si="6"/>
        <v>0.9545013156777864</v>
      </c>
      <c r="O100" s="24">
        <f t="shared" si="7"/>
        <v>1</v>
      </c>
      <c r="P100" s="24">
        <f t="shared" si="8"/>
        <v>0.92859246086939251</v>
      </c>
      <c r="Q100" s="24">
        <f t="shared" si="9"/>
        <v>0.95707009148850575</v>
      </c>
      <c r="R100" s="24">
        <f t="shared" si="10"/>
        <v>0.93865584347814568</v>
      </c>
    </row>
    <row r="101" spans="1:18" x14ac:dyDescent="0.25">
      <c r="A101" s="18">
        <v>147</v>
      </c>
      <c r="B101" s="36">
        <v>42151</v>
      </c>
      <c r="C101" s="23">
        <v>147</v>
      </c>
      <c r="D101" s="24">
        <v>0.97536656891495632</v>
      </c>
      <c r="E101" s="24">
        <v>0.91787803692905734</v>
      </c>
      <c r="F101" s="24">
        <v>0.90004285714285737</v>
      </c>
      <c r="G101" s="24">
        <v>0.89299712643678253</v>
      </c>
      <c r="H101" s="24">
        <v>0.97457983193277398</v>
      </c>
      <c r="I101" s="24">
        <v>0.94638383838383755</v>
      </c>
      <c r="J101" s="24">
        <v>1</v>
      </c>
      <c r="K101" s="24">
        <v>1</v>
      </c>
      <c r="L101" s="24">
        <v>0.88068115942028879</v>
      </c>
      <c r="M101" s="24">
        <f t="shared" si="11"/>
        <v>0.9215711473559135</v>
      </c>
      <c r="N101" s="24">
        <f t="shared" si="6"/>
        <v>0.96048183515830576</v>
      </c>
      <c r="O101" s="24">
        <f t="shared" si="7"/>
        <v>1</v>
      </c>
      <c r="P101" s="24">
        <f t="shared" si="8"/>
        <v>0.93454137662337766</v>
      </c>
      <c r="Q101" s="24">
        <f t="shared" si="9"/>
        <v>0.96032896594738004</v>
      </c>
      <c r="R101" s="24">
        <f t="shared" si="10"/>
        <v>0.94310326879561712</v>
      </c>
    </row>
    <row r="102" spans="1:18" x14ac:dyDescent="0.25">
      <c r="A102" s="18">
        <v>148</v>
      </c>
      <c r="B102" s="36">
        <v>42152</v>
      </c>
      <c r="C102" s="23">
        <v>148</v>
      </c>
      <c r="D102" s="24">
        <v>0.97988269794721439</v>
      </c>
      <c r="E102" s="24">
        <v>0.92419436345966954</v>
      </c>
      <c r="F102" s="24">
        <v>0.90719285714285747</v>
      </c>
      <c r="G102" s="24">
        <v>0.89874712643678256</v>
      </c>
      <c r="H102" s="24">
        <v>0.9777226890756312</v>
      </c>
      <c r="I102" s="24">
        <v>0.95520202020201939</v>
      </c>
      <c r="J102" s="24">
        <v>1</v>
      </c>
      <c r="K102" s="24">
        <v>1</v>
      </c>
      <c r="L102" s="24">
        <v>0.8850144927536221</v>
      </c>
      <c r="M102" s="24">
        <f t="shared" si="11"/>
        <v>0.92750426124663099</v>
      </c>
      <c r="N102" s="24">
        <f t="shared" si="6"/>
        <v>0.96646235463882535</v>
      </c>
      <c r="O102" s="24">
        <f t="shared" si="7"/>
        <v>1</v>
      </c>
      <c r="P102" s="24">
        <f t="shared" si="8"/>
        <v>0.94049029237736248</v>
      </c>
      <c r="Q102" s="24">
        <f t="shared" si="9"/>
        <v>0.96358784040625456</v>
      </c>
      <c r="R102" s="24">
        <f t="shared" si="10"/>
        <v>0.94755069411308868</v>
      </c>
    </row>
    <row r="103" spans="1:18" x14ac:dyDescent="0.25">
      <c r="A103" s="18">
        <v>149</v>
      </c>
      <c r="B103" s="36">
        <v>42153</v>
      </c>
      <c r="C103" s="23">
        <v>149</v>
      </c>
      <c r="D103" s="24">
        <v>0.98439882697947245</v>
      </c>
      <c r="E103" s="24">
        <v>0.93051068999028186</v>
      </c>
      <c r="F103" s="24">
        <v>0.91434285714285746</v>
      </c>
      <c r="G103" s="24">
        <v>0.90449712643678259</v>
      </c>
      <c r="H103" s="24">
        <v>0.98086554621848843</v>
      </c>
      <c r="I103" s="24">
        <v>0.96402020202020111</v>
      </c>
      <c r="J103" s="24">
        <v>1</v>
      </c>
      <c r="K103" s="24">
        <v>1</v>
      </c>
      <c r="L103" s="24">
        <v>0.8893478260869554</v>
      </c>
      <c r="M103" s="24">
        <f t="shared" si="11"/>
        <v>0.93343737513734859</v>
      </c>
      <c r="N103" s="24">
        <f t="shared" si="6"/>
        <v>0.97244287411934471</v>
      </c>
      <c r="O103" s="24">
        <f t="shared" si="7"/>
        <v>1</v>
      </c>
      <c r="P103" s="24">
        <f t="shared" si="8"/>
        <v>0.94643920813134741</v>
      </c>
      <c r="Q103" s="24">
        <f t="shared" si="9"/>
        <v>0.96684671486512896</v>
      </c>
      <c r="R103" s="24">
        <f t="shared" si="10"/>
        <v>0.9519981194305599</v>
      </c>
    </row>
    <row r="104" spans="1:18" x14ac:dyDescent="0.25">
      <c r="A104" s="18">
        <v>150</v>
      </c>
      <c r="B104" s="36">
        <v>42154</v>
      </c>
      <c r="C104" s="23">
        <v>150</v>
      </c>
      <c r="D104" s="24">
        <v>0.98891495601173052</v>
      </c>
      <c r="E104" s="24">
        <v>0.93682701652089406</v>
      </c>
      <c r="F104" s="24">
        <v>0.92149285714285745</v>
      </c>
      <c r="G104" s="24">
        <v>0.91024712643678274</v>
      </c>
      <c r="H104" s="24">
        <v>0.98400840336134554</v>
      </c>
      <c r="I104" s="24">
        <v>0.97283838383838284</v>
      </c>
      <c r="J104" s="24">
        <v>1</v>
      </c>
      <c r="K104" s="24">
        <v>1</v>
      </c>
      <c r="L104" s="24">
        <v>0.8936811594202887</v>
      </c>
      <c r="M104" s="24">
        <f t="shared" si="11"/>
        <v>0.93937048902806619</v>
      </c>
      <c r="N104" s="24">
        <f t="shared" si="6"/>
        <v>0.97842339359986419</v>
      </c>
      <c r="O104" s="24">
        <f t="shared" si="7"/>
        <v>1</v>
      </c>
      <c r="P104" s="24">
        <f t="shared" si="8"/>
        <v>0.95238812388533223</v>
      </c>
      <c r="Q104" s="24">
        <f t="shared" si="9"/>
        <v>0.97010558932400337</v>
      </c>
      <c r="R104" s="24">
        <f t="shared" si="10"/>
        <v>0.95644554474803145</v>
      </c>
    </row>
    <row r="105" spans="1:18" x14ac:dyDescent="0.25">
      <c r="A105" s="18">
        <v>151</v>
      </c>
      <c r="B105" s="36">
        <v>42155</v>
      </c>
      <c r="C105" s="23">
        <v>151</v>
      </c>
      <c r="D105" s="24">
        <v>0.99343108504398858</v>
      </c>
      <c r="E105" s="24">
        <v>0.94314334305150627</v>
      </c>
      <c r="F105" s="24">
        <v>0.92864285714285755</v>
      </c>
      <c r="G105" s="24">
        <v>0.91599712643678277</v>
      </c>
      <c r="H105" s="24">
        <v>0.98715126050420277</v>
      </c>
      <c r="I105" s="24">
        <v>0.98165656565656467</v>
      </c>
      <c r="J105" s="24">
        <v>1</v>
      </c>
      <c r="K105" s="24">
        <v>1</v>
      </c>
      <c r="L105" s="24">
        <v>0.898014492753622</v>
      </c>
      <c r="M105" s="24">
        <f t="shared" si="11"/>
        <v>0.94530360291878379</v>
      </c>
      <c r="N105" s="24">
        <f t="shared" si="6"/>
        <v>0.98440391308038366</v>
      </c>
      <c r="O105" s="24">
        <f t="shared" si="7"/>
        <v>1</v>
      </c>
      <c r="P105" s="24">
        <f t="shared" si="8"/>
        <v>0.95833703963931705</v>
      </c>
      <c r="Q105" s="24">
        <f t="shared" si="9"/>
        <v>0.97336446378287778</v>
      </c>
      <c r="R105" s="24">
        <f t="shared" si="10"/>
        <v>0.96089297006550267</v>
      </c>
    </row>
    <row r="106" spans="1:18" x14ac:dyDescent="0.25">
      <c r="A106" s="18">
        <v>152</v>
      </c>
      <c r="B106" s="36">
        <v>42156</v>
      </c>
      <c r="C106" s="23">
        <v>152</v>
      </c>
      <c r="D106" s="24">
        <v>0.99794721407624676</v>
      </c>
      <c r="E106" s="24">
        <v>0.94945966958211858</v>
      </c>
      <c r="F106" s="24">
        <v>0.93579285714285754</v>
      </c>
      <c r="G106" s="24">
        <v>0.9217471264367828</v>
      </c>
      <c r="H106" s="24">
        <v>0.99029411764705988</v>
      </c>
      <c r="I106" s="24">
        <v>0.9904747474747464</v>
      </c>
      <c r="J106" s="24">
        <v>1</v>
      </c>
      <c r="K106" s="24">
        <v>1</v>
      </c>
      <c r="L106" s="24">
        <v>0.9023478260869553</v>
      </c>
      <c r="M106" s="24">
        <f t="shared" si="11"/>
        <v>0.95123671680950139</v>
      </c>
      <c r="N106" s="24">
        <f t="shared" si="6"/>
        <v>0.99038443256090314</v>
      </c>
      <c r="O106" s="24">
        <f t="shared" si="7"/>
        <v>1</v>
      </c>
      <c r="P106" s="24">
        <f t="shared" si="8"/>
        <v>0.96428595539330197</v>
      </c>
      <c r="Q106" s="24">
        <f t="shared" si="9"/>
        <v>0.97662333824175229</v>
      </c>
      <c r="R106" s="24">
        <f t="shared" si="10"/>
        <v>0.96534039538297423</v>
      </c>
    </row>
    <row r="107" spans="1:18" x14ac:dyDescent="0.25">
      <c r="A107" s="18">
        <v>153</v>
      </c>
      <c r="B107" s="36">
        <v>42157</v>
      </c>
      <c r="C107" s="23">
        <v>153</v>
      </c>
      <c r="D107" s="24">
        <v>1</v>
      </c>
      <c r="E107" s="24">
        <v>0.95577599611273079</v>
      </c>
      <c r="F107" s="24">
        <v>0.94294285714285764</v>
      </c>
      <c r="G107" s="24">
        <v>0.92749712643678295</v>
      </c>
      <c r="H107" s="24">
        <v>0.9934369747899171</v>
      </c>
      <c r="I107" s="24">
        <v>1</v>
      </c>
      <c r="J107" s="24">
        <v>1</v>
      </c>
      <c r="K107" s="24">
        <v>1</v>
      </c>
      <c r="L107" s="24">
        <v>0.9066811594202886</v>
      </c>
      <c r="M107" s="24">
        <f t="shared" si="11"/>
        <v>0.9565539949230929</v>
      </c>
      <c r="N107" s="24">
        <f t="shared" si="6"/>
        <v>0.99671848739495861</v>
      </c>
      <c r="O107" s="24">
        <f t="shared" si="7"/>
        <v>1</v>
      </c>
      <c r="P107" s="24">
        <f t="shared" si="8"/>
        <v>0.96994215908038139</v>
      </c>
      <c r="Q107" s="24">
        <f t="shared" si="9"/>
        <v>0.98002362684204114</v>
      </c>
      <c r="R107" s="24">
        <f t="shared" si="10"/>
        <v>0.96959267932250859</v>
      </c>
    </row>
    <row r="108" spans="1:18" x14ac:dyDescent="0.25">
      <c r="A108" s="18">
        <v>154</v>
      </c>
      <c r="B108" s="36">
        <v>42158</v>
      </c>
      <c r="C108" s="23">
        <v>154</v>
      </c>
      <c r="D108" s="23"/>
      <c r="E108" s="24">
        <v>0.96209232264334299</v>
      </c>
      <c r="F108" s="24">
        <v>0.95009285714285763</v>
      </c>
      <c r="G108" s="24">
        <v>0.93324712643678298</v>
      </c>
      <c r="H108" s="24">
        <v>0.99657983193277422</v>
      </c>
      <c r="I108" s="24">
        <v>1</v>
      </c>
      <c r="J108" s="24">
        <v>1</v>
      </c>
      <c r="K108" s="24">
        <v>1</v>
      </c>
      <c r="L108" s="24">
        <v>0.9110144927536219</v>
      </c>
      <c r="M108" s="24">
        <f t="shared" si="11"/>
        <v>0.94847743540766116</v>
      </c>
      <c r="N108" s="24">
        <f t="shared" si="6"/>
        <v>0.99828991596638716</v>
      </c>
      <c r="O108" s="24">
        <f t="shared" si="7"/>
        <v>1</v>
      </c>
      <c r="P108" s="24">
        <f t="shared" si="8"/>
        <v>0.96840242763115147</v>
      </c>
      <c r="Q108" s="24">
        <f t="shared" si="9"/>
        <v>0.98151886493727925</v>
      </c>
      <c r="R108" s="24">
        <f t="shared" si="10"/>
        <v>0.96912832886367239</v>
      </c>
    </row>
    <row r="109" spans="1:18" x14ac:dyDescent="0.25">
      <c r="A109" s="18">
        <v>155</v>
      </c>
      <c r="B109" s="36">
        <v>42159</v>
      </c>
      <c r="C109" s="23">
        <v>155</v>
      </c>
      <c r="D109" s="23"/>
      <c r="E109" s="24">
        <v>0.9684086491739553</v>
      </c>
      <c r="F109" s="24">
        <v>0.95724285714285762</v>
      </c>
      <c r="G109" s="24">
        <v>0.93899712643678301</v>
      </c>
      <c r="H109" s="24">
        <v>1</v>
      </c>
      <c r="I109" s="24">
        <v>1</v>
      </c>
      <c r="J109" s="24">
        <v>1</v>
      </c>
      <c r="K109" s="24">
        <v>1</v>
      </c>
      <c r="L109" s="24">
        <v>0.9153478260869552</v>
      </c>
      <c r="M109" s="24">
        <f t="shared" si="11"/>
        <v>0.95488287758453205</v>
      </c>
      <c r="N109" s="24">
        <f t="shared" si="6"/>
        <v>1</v>
      </c>
      <c r="O109" s="24">
        <f t="shared" si="7"/>
        <v>1</v>
      </c>
      <c r="P109" s="24">
        <f t="shared" si="8"/>
        <v>0.97292972655071919</v>
      </c>
      <c r="Q109" s="24">
        <f t="shared" si="9"/>
        <v>0.98306956521739097</v>
      </c>
      <c r="R109" s="24">
        <f t="shared" si="10"/>
        <v>0.97249955735506888</v>
      </c>
    </row>
    <row r="110" spans="1:18" x14ac:dyDescent="0.25">
      <c r="A110" s="18">
        <v>156</v>
      </c>
      <c r="B110" s="36">
        <v>42160</v>
      </c>
      <c r="C110" s="23">
        <v>156</v>
      </c>
      <c r="D110" s="23"/>
      <c r="E110" s="24">
        <v>0.97472497570456751</v>
      </c>
      <c r="F110" s="24">
        <v>0.96439285714285772</v>
      </c>
      <c r="G110" s="24">
        <v>0.94474712643678316</v>
      </c>
      <c r="H110" s="24">
        <v>1</v>
      </c>
      <c r="I110" s="24">
        <v>1</v>
      </c>
      <c r="J110" s="24">
        <v>1</v>
      </c>
      <c r="K110" s="24">
        <v>1</v>
      </c>
      <c r="L110" s="24">
        <v>0.9196811594202885</v>
      </c>
      <c r="M110" s="24">
        <f t="shared" si="11"/>
        <v>0.96128831976140283</v>
      </c>
      <c r="N110" s="24">
        <f t="shared" si="6"/>
        <v>1</v>
      </c>
      <c r="O110" s="24">
        <f t="shared" si="7"/>
        <v>1</v>
      </c>
      <c r="P110" s="24">
        <f t="shared" si="8"/>
        <v>0.97677299185684174</v>
      </c>
      <c r="Q110" s="24">
        <f t="shared" si="9"/>
        <v>0.98393623188405765</v>
      </c>
      <c r="R110" s="24">
        <f t="shared" si="10"/>
        <v>0.9754432648380621</v>
      </c>
    </row>
    <row r="111" spans="1:18" x14ac:dyDescent="0.25">
      <c r="A111" s="18">
        <v>157</v>
      </c>
      <c r="B111" s="36">
        <v>42161</v>
      </c>
      <c r="C111" s="23">
        <v>157</v>
      </c>
      <c r="D111" s="23"/>
      <c r="E111" s="24">
        <v>0.98104130223517971</v>
      </c>
      <c r="F111" s="24">
        <v>0.97154285714285771</v>
      </c>
      <c r="G111" s="24">
        <v>0.95049712643678319</v>
      </c>
      <c r="H111" s="24">
        <v>1</v>
      </c>
      <c r="I111" s="24">
        <v>1</v>
      </c>
      <c r="J111" s="24">
        <v>1</v>
      </c>
      <c r="K111" s="24">
        <v>1</v>
      </c>
      <c r="L111" s="24">
        <v>0.9240144927536218</v>
      </c>
      <c r="M111" s="24">
        <f t="shared" si="11"/>
        <v>0.9676937619382735</v>
      </c>
      <c r="N111" s="24">
        <f t="shared" si="6"/>
        <v>1</v>
      </c>
      <c r="O111" s="24">
        <f t="shared" si="7"/>
        <v>1</v>
      </c>
      <c r="P111" s="24">
        <f t="shared" si="8"/>
        <v>0.98061625716296419</v>
      </c>
      <c r="Q111" s="24">
        <f t="shared" si="9"/>
        <v>0.98480289855072434</v>
      </c>
      <c r="R111" s="24">
        <f t="shared" si="10"/>
        <v>0.97838697232105531</v>
      </c>
    </row>
    <row r="112" spans="1:18" x14ac:dyDescent="0.25">
      <c r="A112" s="18">
        <v>158</v>
      </c>
      <c r="B112" s="36">
        <v>42162</v>
      </c>
      <c r="C112" s="23">
        <v>158</v>
      </c>
      <c r="D112" s="23"/>
      <c r="E112" s="24">
        <v>0.98735762876579203</v>
      </c>
      <c r="F112" s="24">
        <v>0.97869285714285781</v>
      </c>
      <c r="G112" s="24">
        <v>0.95624712643678322</v>
      </c>
      <c r="H112" s="24">
        <v>1</v>
      </c>
      <c r="I112" s="24">
        <v>1</v>
      </c>
      <c r="J112" s="24">
        <v>1</v>
      </c>
      <c r="K112" s="24">
        <v>1</v>
      </c>
      <c r="L112" s="24">
        <v>0.9283478260869551</v>
      </c>
      <c r="M112" s="24">
        <f t="shared" si="11"/>
        <v>0.97409920411514428</v>
      </c>
      <c r="N112" s="24">
        <f t="shared" si="6"/>
        <v>1</v>
      </c>
      <c r="O112" s="24">
        <f t="shared" si="7"/>
        <v>1</v>
      </c>
      <c r="P112" s="24">
        <f t="shared" si="8"/>
        <v>0.98445952246908663</v>
      </c>
      <c r="Q112" s="24">
        <f t="shared" si="9"/>
        <v>0.98566956521739102</v>
      </c>
      <c r="R112" s="24">
        <f t="shared" si="10"/>
        <v>0.98133067980404853</v>
      </c>
    </row>
    <row r="113" spans="1:18" x14ac:dyDescent="0.25">
      <c r="A113" s="18">
        <v>159</v>
      </c>
      <c r="B113" s="36">
        <v>42163</v>
      </c>
      <c r="C113" s="23">
        <v>159</v>
      </c>
      <c r="D113" s="23"/>
      <c r="E113" s="24">
        <v>0.99367395529640423</v>
      </c>
      <c r="F113" s="24">
        <v>0.9858428571428578</v>
      </c>
      <c r="G113" s="24">
        <v>0.96199712643678337</v>
      </c>
      <c r="H113" s="24">
        <v>1</v>
      </c>
      <c r="I113" s="24">
        <v>1</v>
      </c>
      <c r="J113" s="24">
        <v>1</v>
      </c>
      <c r="K113" s="24">
        <v>1</v>
      </c>
      <c r="L113" s="24">
        <v>0.93333333333333335</v>
      </c>
      <c r="M113" s="24">
        <f t="shared" si="11"/>
        <v>0.98050464629201517</v>
      </c>
      <c r="N113" s="24">
        <f t="shared" si="6"/>
        <v>1</v>
      </c>
      <c r="O113" s="24">
        <f t="shared" si="7"/>
        <v>1</v>
      </c>
      <c r="P113" s="24">
        <f t="shared" si="8"/>
        <v>0.98830278777520919</v>
      </c>
      <c r="Q113" s="24">
        <f t="shared" si="9"/>
        <v>0.98666666666666669</v>
      </c>
      <c r="R113" s="24">
        <f t="shared" si="10"/>
        <v>0.98435590902617243</v>
      </c>
    </row>
    <row r="114" spans="1:18" x14ac:dyDescent="0.25">
      <c r="A114" s="18">
        <v>160</v>
      </c>
      <c r="B114" s="36">
        <v>42164</v>
      </c>
      <c r="C114" s="23">
        <v>160</v>
      </c>
      <c r="D114" s="23"/>
      <c r="E114" s="24">
        <v>1</v>
      </c>
      <c r="F114" s="24">
        <v>0.99299285714285779</v>
      </c>
      <c r="G114" s="24">
        <v>0.9677471264367834</v>
      </c>
      <c r="H114" s="24">
        <v>1</v>
      </c>
      <c r="I114" s="24">
        <v>1</v>
      </c>
      <c r="J114" s="24">
        <v>1</v>
      </c>
      <c r="K114" s="24">
        <v>1</v>
      </c>
      <c r="L114" s="24">
        <v>0.94074074074074077</v>
      </c>
      <c r="M114" s="24">
        <f t="shared" si="11"/>
        <v>0.9869133278598804</v>
      </c>
      <c r="N114" s="24">
        <f t="shared" si="6"/>
        <v>1</v>
      </c>
      <c r="O114" s="24">
        <f t="shared" si="7"/>
        <v>1</v>
      </c>
      <c r="P114" s="24">
        <f t="shared" si="8"/>
        <v>0.99214799671592824</v>
      </c>
      <c r="Q114" s="24">
        <f t="shared" si="9"/>
        <v>0.98814814814814811</v>
      </c>
      <c r="R114" s="24">
        <f t="shared" si="10"/>
        <v>0.98768509054004772</v>
      </c>
    </row>
    <row r="115" spans="1:18" x14ac:dyDescent="0.25">
      <c r="A115" s="18">
        <v>161</v>
      </c>
      <c r="B115" s="36">
        <v>42165</v>
      </c>
      <c r="C115" s="23">
        <v>161</v>
      </c>
      <c r="D115" s="23"/>
      <c r="E115" s="23"/>
      <c r="F115" s="24">
        <v>1</v>
      </c>
      <c r="G115" s="24">
        <v>0.97349712643678343</v>
      </c>
      <c r="H115" s="24">
        <v>1</v>
      </c>
      <c r="I115" s="24">
        <v>1</v>
      </c>
      <c r="J115" s="24">
        <v>1</v>
      </c>
      <c r="K115" s="24">
        <v>1</v>
      </c>
      <c r="L115" s="24">
        <v>0.94814074074074073</v>
      </c>
      <c r="M115" s="24">
        <f t="shared" si="11"/>
        <v>0.98674856321839166</v>
      </c>
      <c r="N115" s="24">
        <f t="shared" si="6"/>
        <v>1</v>
      </c>
      <c r="O115" s="24">
        <f t="shared" si="7"/>
        <v>1</v>
      </c>
      <c r="P115" s="24">
        <f t="shared" si="8"/>
        <v>0.99337428160919583</v>
      </c>
      <c r="Q115" s="24">
        <f t="shared" si="9"/>
        <v>0.98962814814814803</v>
      </c>
      <c r="R115" s="24">
        <f t="shared" si="10"/>
        <v>0.98880540959678898</v>
      </c>
    </row>
    <row r="116" spans="1:18" x14ac:dyDescent="0.25">
      <c r="A116" s="18">
        <v>162</v>
      </c>
      <c r="B116" s="36">
        <v>42166</v>
      </c>
      <c r="C116" s="23">
        <v>162</v>
      </c>
      <c r="D116" s="23"/>
      <c r="E116" s="23"/>
      <c r="F116" s="24">
        <v>1</v>
      </c>
      <c r="G116" s="24">
        <v>0.97924712643678358</v>
      </c>
      <c r="H116" s="24">
        <v>1</v>
      </c>
      <c r="I116" s="24">
        <v>1</v>
      </c>
      <c r="J116" s="24">
        <v>1</v>
      </c>
      <c r="K116" s="24">
        <v>1</v>
      </c>
      <c r="L116" s="24">
        <v>0.9555407407407408</v>
      </c>
      <c r="M116" s="24">
        <f t="shared" si="11"/>
        <v>0.98962356321839184</v>
      </c>
      <c r="N116" s="24">
        <f t="shared" si="6"/>
        <v>1</v>
      </c>
      <c r="O116" s="24">
        <f t="shared" si="7"/>
        <v>1</v>
      </c>
      <c r="P116" s="24">
        <f t="shared" si="8"/>
        <v>0.99481178160919592</v>
      </c>
      <c r="Q116" s="24">
        <f t="shared" si="9"/>
        <v>0.99110814814814818</v>
      </c>
      <c r="R116" s="24">
        <f t="shared" si="10"/>
        <v>0.99068398102536059</v>
      </c>
    </row>
    <row r="117" spans="1:18" x14ac:dyDescent="0.25">
      <c r="A117" s="18">
        <v>163</v>
      </c>
      <c r="B117" s="36">
        <v>42167</v>
      </c>
      <c r="C117" s="23">
        <v>163</v>
      </c>
      <c r="D117" s="23"/>
      <c r="E117" s="23"/>
      <c r="F117" s="24">
        <v>1</v>
      </c>
      <c r="G117" s="24">
        <v>0.97916666666666663</v>
      </c>
      <c r="H117" s="24">
        <v>1</v>
      </c>
      <c r="I117" s="24">
        <v>1</v>
      </c>
      <c r="J117" s="24">
        <v>1</v>
      </c>
      <c r="K117" s="24">
        <v>1</v>
      </c>
      <c r="L117" s="24">
        <v>0.96294074074074087</v>
      </c>
      <c r="M117" s="24">
        <f t="shared" si="11"/>
        <v>0.98958333333333326</v>
      </c>
      <c r="N117" s="24">
        <f t="shared" si="6"/>
        <v>1</v>
      </c>
      <c r="O117" s="24">
        <f t="shared" si="7"/>
        <v>1</v>
      </c>
      <c r="P117" s="24">
        <f t="shared" si="8"/>
        <v>0.99479166666666663</v>
      </c>
      <c r="Q117" s="24">
        <f t="shared" si="9"/>
        <v>0.99258814814814822</v>
      </c>
      <c r="R117" s="24">
        <f t="shared" si="10"/>
        <v>0.99172962962962963</v>
      </c>
    </row>
    <row r="118" spans="1:18" x14ac:dyDescent="0.25">
      <c r="A118" s="18">
        <v>164</v>
      </c>
      <c r="B118" s="36">
        <v>42168</v>
      </c>
      <c r="C118" s="23">
        <v>164</v>
      </c>
      <c r="D118" s="23"/>
      <c r="E118" s="23"/>
      <c r="F118" s="24">
        <v>1</v>
      </c>
      <c r="G118" s="24">
        <v>0.98039215686274517</v>
      </c>
      <c r="H118" s="24">
        <v>1</v>
      </c>
      <c r="I118" s="24">
        <v>1</v>
      </c>
      <c r="J118" s="24">
        <v>1</v>
      </c>
      <c r="K118" s="24">
        <v>1</v>
      </c>
      <c r="L118" s="24">
        <v>0.97034074074074084</v>
      </c>
      <c r="M118" s="24">
        <f t="shared" si="11"/>
        <v>0.99019607843137258</v>
      </c>
      <c r="N118" s="24">
        <f t="shared" si="6"/>
        <v>1</v>
      </c>
      <c r="O118" s="24">
        <f t="shared" si="7"/>
        <v>1</v>
      </c>
      <c r="P118" s="24">
        <f t="shared" si="8"/>
        <v>0.99509803921568629</v>
      </c>
      <c r="Q118" s="24">
        <f t="shared" si="9"/>
        <v>0.99406814814814815</v>
      </c>
      <c r="R118" s="24">
        <f t="shared" si="10"/>
        <v>0.9929618425147837</v>
      </c>
    </row>
    <row r="119" spans="1:18" x14ac:dyDescent="0.25">
      <c r="A119" s="18">
        <v>165</v>
      </c>
      <c r="B119" s="36">
        <v>42169</v>
      </c>
      <c r="C119" s="23">
        <v>165</v>
      </c>
      <c r="D119" s="23"/>
      <c r="E119" s="23"/>
      <c r="F119" s="24">
        <v>1</v>
      </c>
      <c r="G119" s="24">
        <v>0.98161715686274509</v>
      </c>
      <c r="H119" s="24">
        <v>1</v>
      </c>
      <c r="I119" s="24">
        <v>1</v>
      </c>
      <c r="J119" s="24">
        <v>1</v>
      </c>
      <c r="K119" s="24">
        <v>1</v>
      </c>
      <c r="L119" s="24">
        <v>0.97774074074074091</v>
      </c>
      <c r="M119" s="24">
        <f t="shared" si="11"/>
        <v>0.99080857843137249</v>
      </c>
      <c r="N119" s="24">
        <f t="shared" si="6"/>
        <v>1</v>
      </c>
      <c r="O119" s="24">
        <f t="shared" si="7"/>
        <v>1</v>
      </c>
      <c r="P119" s="24"/>
      <c r="Q119" s="24">
        <f>AVERAGE(H119:L119)</f>
        <v>0.99554814814814807</v>
      </c>
      <c r="R119" s="24">
        <f t="shared" si="10"/>
        <v>0.99419398537192649</v>
      </c>
    </row>
    <row r="120" spans="1:18" x14ac:dyDescent="0.25">
      <c r="A120" s="18">
        <v>166</v>
      </c>
      <c r="B120" s="36">
        <v>42170</v>
      </c>
      <c r="C120" s="23">
        <v>166</v>
      </c>
      <c r="D120" s="23"/>
      <c r="E120" s="23"/>
      <c r="F120" s="24">
        <v>1</v>
      </c>
      <c r="G120" s="24">
        <v>0.98284215686274512</v>
      </c>
      <c r="H120" s="24">
        <v>1</v>
      </c>
      <c r="I120" s="24">
        <v>1</v>
      </c>
      <c r="J120" s="24">
        <v>1</v>
      </c>
      <c r="K120" s="24">
        <v>1</v>
      </c>
      <c r="L120" s="24">
        <v>0.98514074074074098</v>
      </c>
      <c r="M120" s="24">
        <f t="shared" si="11"/>
        <v>0.99142107843137262</v>
      </c>
      <c r="N120" s="24">
        <f t="shared" si="6"/>
        <v>1</v>
      </c>
      <c r="O120" s="24">
        <f t="shared" si="7"/>
        <v>1</v>
      </c>
      <c r="P120" s="24"/>
      <c r="Q120" s="24">
        <f>AVERAGE(H120:L120)</f>
        <v>0.99702814814814822</v>
      </c>
      <c r="R120" s="24">
        <f t="shared" si="10"/>
        <v>0.9954261282290694</v>
      </c>
    </row>
    <row r="121" spans="1:18" x14ac:dyDescent="0.25">
      <c r="A121" s="18">
        <v>167</v>
      </c>
      <c r="B121" s="36">
        <v>42171</v>
      </c>
      <c r="C121" s="23">
        <v>167</v>
      </c>
      <c r="D121" s="23"/>
      <c r="E121" s="23"/>
      <c r="F121" s="24">
        <v>1</v>
      </c>
      <c r="G121" s="24">
        <v>0.98406715686274504</v>
      </c>
      <c r="H121" s="24">
        <v>1</v>
      </c>
      <c r="I121" s="23"/>
      <c r="J121" s="23">
        <v>1</v>
      </c>
      <c r="K121" s="24">
        <v>1</v>
      </c>
      <c r="L121" s="24">
        <v>0.99254074074074106</v>
      </c>
      <c r="M121" s="24">
        <f t="shared" si="11"/>
        <v>0.99203357843137252</v>
      </c>
      <c r="N121" s="24">
        <f t="shared" si="6"/>
        <v>1</v>
      </c>
      <c r="O121" s="24">
        <f t="shared" si="7"/>
        <v>1</v>
      </c>
      <c r="P121" s="24"/>
      <c r="Q121" s="24">
        <f t="shared" ref="Q121:Q123" si="12">AVERAGE(H121:L121)</f>
        <v>0.99813518518518529</v>
      </c>
      <c r="R121" s="24">
        <f t="shared" si="10"/>
        <v>0.99610131626724752</v>
      </c>
    </row>
    <row r="122" spans="1:18" x14ac:dyDescent="0.25">
      <c r="A122" s="18">
        <v>168</v>
      </c>
      <c r="B122" s="36">
        <v>42172</v>
      </c>
      <c r="C122" s="23">
        <v>168</v>
      </c>
      <c r="D122" s="23"/>
      <c r="E122" s="23"/>
      <c r="F122" s="24">
        <v>1</v>
      </c>
      <c r="G122" s="24">
        <v>0.98529215686274496</v>
      </c>
      <c r="H122" s="24">
        <v>1</v>
      </c>
      <c r="I122" s="23"/>
      <c r="J122" s="23">
        <v>1</v>
      </c>
      <c r="K122" s="24">
        <v>1</v>
      </c>
      <c r="L122" s="24">
        <v>1</v>
      </c>
      <c r="M122" s="24">
        <f t="shared" si="11"/>
        <v>0.99264607843137243</v>
      </c>
      <c r="N122" s="24">
        <f t="shared" si="6"/>
        <v>1</v>
      </c>
      <c r="O122" s="24">
        <f t="shared" si="7"/>
        <v>1</v>
      </c>
      <c r="P122" s="24"/>
      <c r="Q122" s="24">
        <f t="shared" si="12"/>
        <v>1</v>
      </c>
      <c r="R122" s="24"/>
    </row>
    <row r="123" spans="1:18" x14ac:dyDescent="0.25">
      <c r="A123" s="18">
        <v>169</v>
      </c>
      <c r="B123" s="36">
        <v>42173</v>
      </c>
      <c r="C123" s="23">
        <v>169</v>
      </c>
      <c r="D123" s="23"/>
      <c r="E123" s="23"/>
      <c r="F123" s="24">
        <v>1</v>
      </c>
      <c r="G123" s="24">
        <v>0.98651715686274499</v>
      </c>
      <c r="H123" s="24">
        <v>1</v>
      </c>
      <c r="I123" s="23"/>
      <c r="J123" s="23">
        <v>1</v>
      </c>
      <c r="K123" s="23"/>
      <c r="L123" s="23"/>
      <c r="M123" s="24">
        <f t="shared" si="11"/>
        <v>0.99325857843137255</v>
      </c>
      <c r="N123" s="24">
        <f t="shared" si="6"/>
        <v>1</v>
      </c>
      <c r="O123" s="24"/>
      <c r="P123" s="24"/>
      <c r="Q123" s="24">
        <f t="shared" si="12"/>
        <v>1</v>
      </c>
      <c r="R123" s="24"/>
    </row>
    <row r="124" spans="1:18" x14ac:dyDescent="0.25">
      <c r="A124" s="18">
        <v>170</v>
      </c>
      <c r="B124" s="36">
        <v>42174</v>
      </c>
      <c r="C124" s="23">
        <v>170</v>
      </c>
      <c r="D124" s="23"/>
      <c r="E124" s="23"/>
      <c r="F124" s="24">
        <v>1</v>
      </c>
      <c r="G124" s="24">
        <v>0.98774215686274491</v>
      </c>
      <c r="H124" s="23"/>
      <c r="I124" s="23"/>
      <c r="J124" s="23">
        <v>1</v>
      </c>
      <c r="K124" s="23"/>
      <c r="L124" s="23"/>
      <c r="M124" s="24">
        <f t="shared" si="11"/>
        <v>0.99387107843137246</v>
      </c>
      <c r="N124" s="24"/>
      <c r="O124" s="23"/>
      <c r="P124" s="24"/>
      <c r="Q124" s="23"/>
      <c r="R124" s="24"/>
    </row>
    <row r="125" spans="1:18" x14ac:dyDescent="0.25">
      <c r="A125" s="18">
        <v>171</v>
      </c>
      <c r="B125" s="36">
        <v>42175</v>
      </c>
      <c r="C125" s="23">
        <v>171</v>
      </c>
      <c r="D125" s="23"/>
      <c r="E125" s="23"/>
      <c r="F125" s="24">
        <v>1</v>
      </c>
      <c r="G125" s="24">
        <v>0.98896715686274483</v>
      </c>
      <c r="H125" s="23"/>
      <c r="I125" s="23"/>
      <c r="J125" s="23">
        <v>1</v>
      </c>
      <c r="K125" s="23"/>
      <c r="L125" s="23"/>
      <c r="M125" s="24">
        <f t="shared" si="11"/>
        <v>0.99448357843137236</v>
      </c>
      <c r="N125" s="24"/>
      <c r="O125" s="23"/>
      <c r="P125" s="24"/>
      <c r="Q125" s="23"/>
      <c r="R125" s="24"/>
    </row>
    <row r="126" spans="1:18" x14ac:dyDescent="0.25">
      <c r="A126" s="18">
        <v>172</v>
      </c>
      <c r="B126" s="36">
        <v>42176</v>
      </c>
      <c r="C126" s="23">
        <v>172</v>
      </c>
      <c r="D126" s="23"/>
      <c r="E126" s="23"/>
      <c r="F126" s="24">
        <v>1</v>
      </c>
      <c r="G126" s="24">
        <v>0.99019215686274487</v>
      </c>
      <c r="H126" s="23"/>
      <c r="I126" s="23"/>
      <c r="J126" s="23">
        <v>1</v>
      </c>
      <c r="K126" s="23"/>
      <c r="L126" s="23"/>
      <c r="M126" s="24">
        <f t="shared" si="11"/>
        <v>0.99509607843137249</v>
      </c>
      <c r="N126" s="24"/>
      <c r="O126" s="23"/>
      <c r="P126" s="24"/>
      <c r="Q126" s="23"/>
      <c r="R126" s="24"/>
    </row>
    <row r="127" spans="1:18" x14ac:dyDescent="0.25">
      <c r="A127" s="18">
        <v>173</v>
      </c>
      <c r="B127" s="36">
        <v>42177</v>
      </c>
      <c r="C127" s="23">
        <v>173</v>
      </c>
      <c r="D127" s="23"/>
      <c r="E127" s="23"/>
      <c r="F127" s="24">
        <v>1</v>
      </c>
      <c r="G127" s="24">
        <v>0.99141715686274479</v>
      </c>
      <c r="H127" s="23"/>
      <c r="I127" s="23"/>
      <c r="J127" s="23">
        <v>1</v>
      </c>
      <c r="K127" s="23"/>
      <c r="L127" s="23"/>
      <c r="M127" s="24"/>
      <c r="N127" s="23"/>
      <c r="O127" s="23"/>
      <c r="P127" s="24"/>
      <c r="Q127" s="23"/>
      <c r="R127" s="24"/>
    </row>
    <row r="128" spans="1:18" x14ac:dyDescent="0.25">
      <c r="A128" s="18">
        <v>174</v>
      </c>
      <c r="B128" s="36">
        <v>42178</v>
      </c>
      <c r="C128" s="23">
        <v>174</v>
      </c>
      <c r="D128" s="23"/>
      <c r="E128" s="23"/>
      <c r="F128" s="24">
        <v>1</v>
      </c>
      <c r="G128" s="24">
        <v>0.99264215686274471</v>
      </c>
      <c r="H128" s="23"/>
      <c r="I128" s="23"/>
      <c r="J128" s="23">
        <v>1</v>
      </c>
      <c r="K128" s="23"/>
      <c r="L128" s="23"/>
      <c r="M128" s="24"/>
      <c r="N128" s="23"/>
      <c r="O128" s="23"/>
      <c r="P128" s="24"/>
      <c r="Q128" s="23"/>
      <c r="R128" s="24"/>
    </row>
    <row r="129" spans="1:18" x14ac:dyDescent="0.25">
      <c r="A129" s="18">
        <v>175</v>
      </c>
      <c r="B129" s="36">
        <v>42179</v>
      </c>
      <c r="C129" s="23">
        <v>175</v>
      </c>
      <c r="D129" s="23"/>
      <c r="E129" s="23"/>
      <c r="F129" s="23"/>
      <c r="G129" s="24">
        <v>0.99386715686274474</v>
      </c>
      <c r="H129" s="23"/>
      <c r="I129" s="23"/>
      <c r="J129" s="23">
        <v>1</v>
      </c>
      <c r="K129" s="23"/>
      <c r="L129" s="23"/>
      <c r="M129" s="24"/>
      <c r="N129" s="23"/>
      <c r="O129" s="23"/>
      <c r="P129" s="24"/>
      <c r="Q129" s="23"/>
      <c r="R129" s="24"/>
    </row>
    <row r="130" spans="1:18" x14ac:dyDescent="0.25">
      <c r="A130" s="18">
        <v>176</v>
      </c>
      <c r="B130" s="36">
        <v>42180</v>
      </c>
      <c r="C130" s="23">
        <v>176</v>
      </c>
      <c r="D130" s="23"/>
      <c r="E130" s="23"/>
      <c r="F130" s="23"/>
      <c r="G130" s="24">
        <v>0.99509215686274466</v>
      </c>
      <c r="H130" s="23"/>
      <c r="I130" s="23"/>
      <c r="J130" s="23">
        <v>1</v>
      </c>
      <c r="K130" s="23"/>
      <c r="L130" s="23"/>
      <c r="M130" s="24"/>
      <c r="N130" s="23"/>
      <c r="O130" s="23"/>
      <c r="P130" s="24"/>
      <c r="Q130" s="23"/>
      <c r="R130" s="24"/>
    </row>
    <row r="131" spans="1:18" x14ac:dyDescent="0.25">
      <c r="A131" s="18">
        <v>177</v>
      </c>
      <c r="B131" s="36">
        <v>42181</v>
      </c>
      <c r="C131" s="23">
        <v>177</v>
      </c>
      <c r="D131" s="23"/>
      <c r="E131" s="23"/>
      <c r="F131" s="23"/>
      <c r="G131" s="24">
        <v>0.99631715686274458</v>
      </c>
      <c r="H131" s="23"/>
      <c r="I131" s="23"/>
      <c r="J131" s="23">
        <v>1</v>
      </c>
      <c r="K131" s="23"/>
      <c r="L131" s="23"/>
      <c r="M131" s="23"/>
      <c r="N131" s="23"/>
      <c r="O131" s="23"/>
      <c r="P131" s="24"/>
      <c r="Q131" s="23"/>
      <c r="R131" s="23"/>
    </row>
    <row r="132" spans="1:18" x14ac:dyDescent="0.25">
      <c r="A132" s="18">
        <v>178</v>
      </c>
      <c r="B132" s="36">
        <v>42182</v>
      </c>
      <c r="C132" s="23">
        <v>178</v>
      </c>
      <c r="D132" s="23"/>
      <c r="E132" s="23"/>
      <c r="F132" s="23"/>
      <c r="G132" s="24">
        <v>0.99754215686274461</v>
      </c>
      <c r="H132" s="23"/>
      <c r="I132" s="23"/>
      <c r="J132" s="23">
        <v>1</v>
      </c>
      <c r="K132" s="23"/>
      <c r="L132" s="23"/>
      <c r="M132" s="23"/>
      <c r="N132" s="23"/>
      <c r="O132" s="23"/>
      <c r="P132" s="24"/>
      <c r="Q132" s="23"/>
      <c r="R132" s="23"/>
    </row>
    <row r="133" spans="1:18" x14ac:dyDescent="0.25">
      <c r="A133" s="18">
        <v>179</v>
      </c>
      <c r="B133" s="36">
        <v>42183</v>
      </c>
      <c r="C133" s="23">
        <v>179</v>
      </c>
      <c r="D133" s="23"/>
      <c r="E133" s="23"/>
      <c r="F133" s="23"/>
      <c r="G133" s="24">
        <v>0.99876715686274453</v>
      </c>
      <c r="H133" s="23"/>
      <c r="I133" s="23"/>
      <c r="J133" s="23">
        <v>1</v>
      </c>
      <c r="K133" s="23"/>
      <c r="L133" s="23"/>
      <c r="M133" s="23"/>
      <c r="N133" s="23"/>
      <c r="O133" s="23"/>
      <c r="P133" s="24"/>
      <c r="Q133" s="23"/>
      <c r="R133" s="23"/>
    </row>
    <row r="134" spans="1:18" x14ac:dyDescent="0.25">
      <c r="A134" s="18">
        <v>180</v>
      </c>
      <c r="B134" s="36">
        <v>42184</v>
      </c>
      <c r="C134" s="23">
        <v>180</v>
      </c>
      <c r="D134" s="23"/>
      <c r="E134" s="23"/>
      <c r="F134" s="23"/>
      <c r="G134" s="24">
        <v>1</v>
      </c>
      <c r="H134" s="23"/>
      <c r="I134" s="23"/>
      <c r="J134" s="23">
        <v>1</v>
      </c>
      <c r="K134" s="23"/>
      <c r="L134" s="23"/>
      <c r="M134" s="23"/>
      <c r="N134" s="23"/>
      <c r="O134" s="23"/>
      <c r="P134" s="24"/>
      <c r="Q134" s="23"/>
      <c r="R134" s="23"/>
    </row>
    <row r="135" spans="1:18" ht="15.75" thickBot="1" x14ac:dyDescent="0.3">
      <c r="A135" s="19">
        <v>181</v>
      </c>
      <c r="B135" s="37">
        <v>42185</v>
      </c>
      <c r="C135" s="25">
        <v>181</v>
      </c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</row>
  </sheetData>
  <mergeCells count="1">
    <mergeCell ref="D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4"/>
  <sheetViews>
    <sheetView workbookViewId="0">
      <selection activeCell="F171" sqref="F171"/>
    </sheetView>
  </sheetViews>
  <sheetFormatPr defaultRowHeight="15" x14ac:dyDescent="0.25"/>
  <cols>
    <col min="1" max="1" width="10.42578125" customWidth="1"/>
    <col min="2" max="2" width="11.28515625" customWidth="1"/>
    <col min="3" max="3" width="18.7109375" customWidth="1"/>
    <col min="4" max="4" width="12.7109375" customWidth="1"/>
    <col min="5" max="5" width="16.7109375" customWidth="1"/>
    <col min="6" max="6" width="27" customWidth="1"/>
    <col min="7" max="7" width="23.5703125" customWidth="1"/>
    <col min="8" max="8" width="19.5703125" customWidth="1"/>
    <col min="9" max="10" width="20.42578125" bestFit="1" customWidth="1"/>
    <col min="15" max="15" width="9.7109375" bestFit="1" customWidth="1"/>
  </cols>
  <sheetData>
    <row r="1" spans="1:15" x14ac:dyDescent="0.25">
      <c r="A1" s="231" t="s">
        <v>40</v>
      </c>
      <c r="B1" s="231"/>
      <c r="C1" s="231"/>
      <c r="D1" s="231"/>
      <c r="E1" s="231"/>
      <c r="F1" s="231"/>
    </row>
    <row r="2" spans="1:15" x14ac:dyDescent="0.25">
      <c r="A2" s="231" t="s">
        <v>38</v>
      </c>
      <c r="B2" s="231"/>
      <c r="C2" s="231"/>
      <c r="D2" s="231"/>
      <c r="E2" s="231"/>
      <c r="F2" s="231"/>
    </row>
    <row r="3" spans="1:15" x14ac:dyDescent="0.25">
      <c r="A3" s="231" t="s">
        <v>39</v>
      </c>
      <c r="B3" s="231"/>
      <c r="C3" s="231"/>
      <c r="D3" s="231"/>
      <c r="E3" s="231"/>
      <c r="F3" s="231"/>
    </row>
    <row r="4" spans="1:15" ht="15.75" thickBot="1" x14ac:dyDescent="0.3">
      <c r="A4" s="239">
        <v>2022</v>
      </c>
      <c r="B4" s="239"/>
      <c r="C4" s="239"/>
      <c r="D4" s="239"/>
      <c r="E4" s="239"/>
      <c r="F4" s="239"/>
      <c r="O4" s="45"/>
    </row>
    <row r="5" spans="1:15" ht="15.75" thickBot="1" x14ac:dyDescent="0.3">
      <c r="A5" s="7" t="s">
        <v>29</v>
      </c>
      <c r="B5" s="7" t="s">
        <v>33</v>
      </c>
      <c r="C5" s="7" t="s">
        <v>34</v>
      </c>
      <c r="D5" s="7" t="s">
        <v>35</v>
      </c>
      <c r="E5" s="7" t="s">
        <v>36</v>
      </c>
      <c r="F5" s="7" t="s">
        <v>135</v>
      </c>
      <c r="G5" s="159" t="s">
        <v>136</v>
      </c>
      <c r="H5" s="55"/>
      <c r="I5" s="55"/>
      <c r="J5" s="55"/>
      <c r="K5" s="55"/>
      <c r="O5" s="45"/>
    </row>
    <row r="6" spans="1:15" x14ac:dyDescent="0.25">
      <c r="A6" s="5"/>
      <c r="B6" s="8"/>
      <c r="C6" s="5"/>
      <c r="D6" s="5"/>
      <c r="E6" s="5"/>
      <c r="F6" s="5"/>
      <c r="O6" s="45"/>
    </row>
    <row r="7" spans="1:15" x14ac:dyDescent="0.25">
      <c r="A7" s="5">
        <v>25</v>
      </c>
      <c r="B7" s="8">
        <v>44586</v>
      </c>
      <c r="C7" s="5"/>
      <c r="D7" s="5"/>
      <c r="E7" s="5"/>
      <c r="F7" s="5"/>
      <c r="O7" s="45"/>
    </row>
    <row r="8" spans="1:15" x14ac:dyDescent="0.25">
      <c r="A8" s="5">
        <v>26</v>
      </c>
      <c r="B8" s="8">
        <v>44587</v>
      </c>
      <c r="C8" s="5"/>
      <c r="D8" s="5"/>
      <c r="E8" s="5"/>
      <c r="F8" s="5"/>
      <c r="O8" s="45"/>
    </row>
    <row r="9" spans="1:15" x14ac:dyDescent="0.25">
      <c r="A9" s="110">
        <v>27</v>
      </c>
      <c r="B9" s="8">
        <v>44588</v>
      </c>
      <c r="C9" s="5"/>
      <c r="D9" s="5"/>
      <c r="E9" s="5"/>
      <c r="F9" s="5"/>
    </row>
    <row r="10" spans="1:15" x14ac:dyDescent="0.25">
      <c r="A10" s="110">
        <v>28</v>
      </c>
      <c r="B10" s="8">
        <v>44589</v>
      </c>
      <c r="C10" s="5"/>
      <c r="D10" s="5"/>
      <c r="E10" s="5"/>
      <c r="F10" s="5"/>
    </row>
    <row r="11" spans="1:15" x14ac:dyDescent="0.25">
      <c r="A11" s="110">
        <v>29</v>
      </c>
      <c r="B11" s="8">
        <v>44590</v>
      </c>
      <c r="C11" s="5"/>
      <c r="D11" s="5"/>
      <c r="E11" s="5"/>
      <c r="F11" s="5"/>
    </row>
    <row r="12" spans="1:15" x14ac:dyDescent="0.25">
      <c r="A12" s="110">
        <v>30</v>
      </c>
      <c r="B12" s="8">
        <v>44591</v>
      </c>
      <c r="C12" s="5"/>
      <c r="D12" s="5"/>
      <c r="E12" s="5"/>
      <c r="F12" s="5"/>
    </row>
    <row r="13" spans="1:15" x14ac:dyDescent="0.25">
      <c r="A13" s="110">
        <v>31</v>
      </c>
      <c r="B13" s="8">
        <v>44592</v>
      </c>
      <c r="C13" s="5"/>
      <c r="D13" s="5"/>
      <c r="E13" s="5"/>
      <c r="F13" s="12"/>
    </row>
    <row r="14" spans="1:15" x14ac:dyDescent="0.25">
      <c r="A14" s="110">
        <v>32</v>
      </c>
      <c r="B14" s="8">
        <v>44593</v>
      </c>
      <c r="C14" s="5"/>
      <c r="D14" s="10"/>
      <c r="E14" s="10"/>
      <c r="F14" s="12"/>
    </row>
    <row r="15" spans="1:15" x14ac:dyDescent="0.25">
      <c r="A15" s="110">
        <v>33</v>
      </c>
      <c r="B15" s="8">
        <v>44594</v>
      </c>
      <c r="C15" s="5"/>
      <c r="D15" s="10"/>
      <c r="E15" s="10"/>
      <c r="F15" s="12"/>
    </row>
    <row r="16" spans="1:15" x14ac:dyDescent="0.25">
      <c r="A16" s="110">
        <v>34</v>
      </c>
      <c r="B16" s="8">
        <v>44595</v>
      </c>
      <c r="C16" s="5"/>
      <c r="D16" s="10"/>
      <c r="E16" s="10"/>
      <c r="F16" s="12"/>
    </row>
    <row r="17" spans="1:11" x14ac:dyDescent="0.25">
      <c r="A17" s="110">
        <v>35</v>
      </c>
      <c r="B17" s="8">
        <v>44596</v>
      </c>
      <c r="C17" s="5"/>
      <c r="D17" s="10"/>
      <c r="E17" s="10"/>
      <c r="F17" s="12"/>
    </row>
    <row r="18" spans="1:11" x14ac:dyDescent="0.25">
      <c r="A18" s="110">
        <v>36</v>
      </c>
      <c r="B18" s="8">
        <v>44597</v>
      </c>
      <c r="C18" s="5"/>
      <c r="D18" s="10"/>
      <c r="E18" s="10"/>
      <c r="F18" s="12"/>
    </row>
    <row r="19" spans="1:11" x14ac:dyDescent="0.25">
      <c r="A19" s="110">
        <v>37</v>
      </c>
      <c r="B19" s="8">
        <v>44598</v>
      </c>
      <c r="C19" s="5"/>
      <c r="D19" s="10"/>
      <c r="E19" s="10"/>
      <c r="F19" s="12"/>
    </row>
    <row r="20" spans="1:11" x14ac:dyDescent="0.25">
      <c r="A20" s="110">
        <v>38</v>
      </c>
      <c r="B20" s="8">
        <v>44599</v>
      </c>
      <c r="C20" s="5"/>
      <c r="D20" s="10"/>
      <c r="E20" s="10"/>
      <c r="F20" s="12"/>
    </row>
    <row r="21" spans="1:11" x14ac:dyDescent="0.25">
      <c r="A21" s="110">
        <v>39</v>
      </c>
      <c r="B21" s="8">
        <v>44600</v>
      </c>
      <c r="C21" s="5"/>
      <c r="D21" s="10"/>
      <c r="E21" s="10"/>
      <c r="F21" s="12"/>
    </row>
    <row r="22" spans="1:11" x14ac:dyDescent="0.25">
      <c r="A22" s="110">
        <v>40</v>
      </c>
      <c r="B22" s="8">
        <v>44601</v>
      </c>
      <c r="C22" s="5"/>
      <c r="D22" s="10"/>
      <c r="E22" s="10"/>
      <c r="F22" s="12"/>
    </row>
    <row r="23" spans="1:11" x14ac:dyDescent="0.25">
      <c r="A23" s="110">
        <v>41</v>
      </c>
      <c r="B23" s="8">
        <v>44602</v>
      </c>
      <c r="C23" s="5"/>
      <c r="D23" s="10"/>
      <c r="E23" s="10"/>
      <c r="F23" s="12"/>
    </row>
    <row r="24" spans="1:11" x14ac:dyDescent="0.25">
      <c r="A24" s="110">
        <v>42</v>
      </c>
      <c r="B24" s="8">
        <v>44603</v>
      </c>
      <c r="C24" s="5"/>
      <c r="D24" s="10"/>
      <c r="E24" s="10"/>
      <c r="F24" s="12"/>
    </row>
    <row r="25" spans="1:11" x14ac:dyDescent="0.25">
      <c r="A25" s="110">
        <v>43</v>
      </c>
      <c r="B25" s="8">
        <v>44604</v>
      </c>
      <c r="C25" s="5"/>
      <c r="D25" s="10"/>
      <c r="E25" s="10"/>
      <c r="F25" s="12"/>
    </row>
    <row r="26" spans="1:11" x14ac:dyDescent="0.25">
      <c r="A26" s="110">
        <v>44</v>
      </c>
      <c r="B26" s="8">
        <v>44605</v>
      </c>
      <c r="C26" s="5"/>
      <c r="D26" s="5"/>
      <c r="E26" s="11"/>
      <c r="F26" s="12"/>
    </row>
    <row r="27" spans="1:11" x14ac:dyDescent="0.25">
      <c r="A27" s="110">
        <v>45</v>
      </c>
      <c r="B27" s="8">
        <v>44606</v>
      </c>
      <c r="C27" s="5"/>
      <c r="D27" s="10"/>
      <c r="E27" s="10"/>
      <c r="F27" s="12"/>
    </row>
    <row r="28" spans="1:11" x14ac:dyDescent="0.25">
      <c r="A28" s="110">
        <v>46</v>
      </c>
      <c r="B28" s="8">
        <v>44607</v>
      </c>
      <c r="C28" s="5"/>
      <c r="D28" s="10"/>
      <c r="E28" s="10"/>
      <c r="F28" s="12"/>
    </row>
    <row r="29" spans="1:11" x14ac:dyDescent="0.25">
      <c r="A29" s="110">
        <v>47</v>
      </c>
      <c r="B29" s="8">
        <v>44608</v>
      </c>
      <c r="C29" s="5"/>
      <c r="D29" s="10"/>
      <c r="E29" s="10"/>
      <c r="F29" s="12"/>
    </row>
    <row r="30" spans="1:11" x14ac:dyDescent="0.25">
      <c r="A30" s="110">
        <v>48</v>
      </c>
      <c r="B30" s="8">
        <v>44609</v>
      </c>
      <c r="C30" s="5"/>
      <c r="D30" s="10"/>
      <c r="E30" s="10"/>
      <c r="F30" s="12"/>
    </row>
    <row r="31" spans="1:11" x14ac:dyDescent="0.25">
      <c r="A31" s="110">
        <v>49</v>
      </c>
      <c r="B31" s="8">
        <v>44610</v>
      </c>
      <c r="C31" s="50"/>
      <c r="D31" s="10"/>
      <c r="E31" s="10"/>
      <c r="F31" s="12"/>
      <c r="H31" s="49"/>
      <c r="K31" s="53"/>
    </row>
    <row r="32" spans="1:11" x14ac:dyDescent="0.25">
      <c r="A32" s="110">
        <v>50</v>
      </c>
      <c r="B32" s="8">
        <v>44611</v>
      </c>
      <c r="C32" s="5"/>
      <c r="D32" s="10"/>
      <c r="E32" s="10"/>
      <c r="F32" s="12"/>
      <c r="H32" s="49"/>
      <c r="I32" s="49"/>
      <c r="K32" s="53"/>
    </row>
    <row r="33" spans="1:12" x14ac:dyDescent="0.25">
      <c r="A33" s="110">
        <v>51</v>
      </c>
      <c r="B33" s="8">
        <v>44612</v>
      </c>
      <c r="C33" s="5"/>
      <c r="D33" s="10"/>
      <c r="E33" s="10"/>
      <c r="F33" s="12"/>
      <c r="H33" s="49"/>
      <c r="I33" s="49"/>
      <c r="J33" s="41"/>
      <c r="K33" s="53"/>
    </row>
    <row r="34" spans="1:12" x14ac:dyDescent="0.25">
      <c r="A34" s="110">
        <v>52</v>
      </c>
      <c r="B34" s="8">
        <v>44613</v>
      </c>
      <c r="C34" s="5"/>
      <c r="D34" s="10"/>
      <c r="E34" s="10"/>
      <c r="F34" s="12"/>
      <c r="G34" s="41"/>
      <c r="H34" s="49"/>
      <c r="I34" s="49"/>
      <c r="J34" s="41"/>
      <c r="K34" s="53"/>
    </row>
    <row r="35" spans="1:12" x14ac:dyDescent="0.25">
      <c r="A35" s="110">
        <v>53</v>
      </c>
      <c r="B35" s="8">
        <v>44614</v>
      </c>
      <c r="C35" s="5">
        <v>0</v>
      </c>
      <c r="D35" s="10"/>
      <c r="E35" s="10"/>
      <c r="F35" s="12"/>
      <c r="G35" s="41"/>
      <c r="H35" s="49"/>
      <c r="I35" s="49"/>
      <c r="J35" s="41"/>
      <c r="K35" s="53"/>
    </row>
    <row r="36" spans="1:12" x14ac:dyDescent="0.25">
      <c r="A36" s="110">
        <v>54</v>
      </c>
      <c r="B36" s="8">
        <v>44615</v>
      </c>
      <c r="C36" s="5"/>
      <c r="D36" s="10"/>
      <c r="E36" s="10"/>
      <c r="F36" s="12"/>
      <c r="G36" s="41"/>
      <c r="H36" s="123"/>
      <c r="I36" s="123"/>
      <c r="J36" s="118"/>
      <c r="K36" s="126"/>
      <c r="L36" s="118"/>
    </row>
    <row r="37" spans="1:12" x14ac:dyDescent="0.25">
      <c r="A37" s="110">
        <v>55</v>
      </c>
      <c r="B37" s="8">
        <v>44616</v>
      </c>
      <c r="C37" s="5"/>
      <c r="D37" s="10"/>
      <c r="E37" s="10"/>
      <c r="F37" s="12"/>
      <c r="G37" s="123"/>
      <c r="H37" s="123"/>
      <c r="I37" s="123"/>
      <c r="J37" s="118"/>
      <c r="K37" s="127"/>
      <c r="L37" s="118"/>
    </row>
    <row r="38" spans="1:12" x14ac:dyDescent="0.25">
      <c r="A38" s="110">
        <v>56</v>
      </c>
      <c r="B38" s="8">
        <v>44617</v>
      </c>
      <c r="C38" s="5"/>
      <c r="D38" s="10"/>
      <c r="E38" s="10"/>
      <c r="F38" s="153" t="s">
        <v>133</v>
      </c>
      <c r="G38" s="41"/>
      <c r="H38" s="49"/>
      <c r="I38" s="49"/>
      <c r="J38" s="41"/>
      <c r="K38" s="114"/>
    </row>
    <row r="39" spans="1:12" x14ac:dyDescent="0.25">
      <c r="A39" s="110">
        <v>57</v>
      </c>
      <c r="B39" s="8">
        <v>44618</v>
      </c>
      <c r="C39" s="5"/>
      <c r="D39" s="10"/>
      <c r="E39" s="10"/>
      <c r="F39" s="152">
        <v>3.2258064516129031E-2</v>
      </c>
      <c r="G39" s="41"/>
      <c r="H39" s="49"/>
      <c r="I39" s="49"/>
      <c r="J39" s="41"/>
      <c r="K39" s="114"/>
    </row>
    <row r="40" spans="1:12" x14ac:dyDescent="0.25">
      <c r="A40" s="110">
        <v>58</v>
      </c>
      <c r="B40" s="8">
        <v>44619</v>
      </c>
      <c r="C40" s="5"/>
      <c r="D40" s="10"/>
      <c r="E40" s="10"/>
      <c r="F40" s="152">
        <v>3.7220843672456573E-2</v>
      </c>
      <c r="G40" s="41"/>
      <c r="H40" s="49"/>
      <c r="I40" s="49"/>
      <c r="J40" s="41"/>
      <c r="K40" s="114"/>
    </row>
    <row r="41" spans="1:12" x14ac:dyDescent="0.25">
      <c r="A41" s="110">
        <v>59</v>
      </c>
      <c r="B41" s="8">
        <v>44620</v>
      </c>
      <c r="C41" s="5"/>
      <c r="D41" s="10"/>
      <c r="E41" s="10"/>
      <c r="F41" s="152">
        <v>4.2183746898263028E-2</v>
      </c>
      <c r="G41" s="41"/>
      <c r="H41" s="49"/>
      <c r="I41" s="49"/>
      <c r="J41" s="41"/>
      <c r="K41" s="114"/>
    </row>
    <row r="42" spans="1:12" x14ac:dyDescent="0.25">
      <c r="A42" s="110">
        <v>60</v>
      </c>
      <c r="B42" s="8">
        <v>44621</v>
      </c>
      <c r="C42" s="5"/>
      <c r="D42" s="10"/>
      <c r="E42" s="10"/>
      <c r="F42" s="152">
        <v>4.7146650124069475E-2</v>
      </c>
      <c r="G42" s="41"/>
      <c r="H42" s="49"/>
      <c r="I42" s="49"/>
      <c r="J42" s="41"/>
      <c r="K42" s="114"/>
    </row>
    <row r="43" spans="1:12" x14ac:dyDescent="0.25">
      <c r="A43" s="110">
        <v>61</v>
      </c>
      <c r="B43" s="8">
        <v>44622</v>
      </c>
      <c r="C43" s="5"/>
      <c r="D43" s="10"/>
      <c r="E43" s="10"/>
      <c r="F43" s="152">
        <v>5.210955334987593E-2</v>
      </c>
      <c r="G43" s="41"/>
      <c r="H43" s="49"/>
      <c r="I43" s="49"/>
      <c r="J43" s="41"/>
      <c r="K43" s="114"/>
    </row>
    <row r="44" spans="1:12" x14ac:dyDescent="0.25">
      <c r="A44" s="110">
        <v>62</v>
      </c>
      <c r="B44" s="8">
        <v>44623</v>
      </c>
      <c r="C44" s="5"/>
      <c r="D44" s="10"/>
      <c r="E44" s="10"/>
      <c r="F44" s="152">
        <v>5.7072456575682384E-2</v>
      </c>
      <c r="G44" s="41"/>
      <c r="H44" s="49"/>
      <c r="I44" s="49"/>
      <c r="J44" s="41"/>
      <c r="K44" s="114"/>
    </row>
    <row r="45" spans="1:12" x14ac:dyDescent="0.25">
      <c r="A45" s="110">
        <v>63</v>
      </c>
      <c r="B45" s="8">
        <v>44624</v>
      </c>
      <c r="C45" s="5"/>
      <c r="D45" s="10"/>
      <c r="E45" s="10"/>
      <c r="F45" s="152">
        <v>6.2035359801488839E-2</v>
      </c>
      <c r="G45" s="41"/>
      <c r="H45" s="49"/>
      <c r="I45" s="49"/>
      <c r="J45" s="41"/>
      <c r="K45" s="114"/>
    </row>
    <row r="46" spans="1:12" x14ac:dyDescent="0.25">
      <c r="A46" s="110">
        <v>64</v>
      </c>
      <c r="B46" s="8">
        <v>44625</v>
      </c>
      <c r="C46" s="5"/>
      <c r="D46" s="10"/>
      <c r="E46" s="10"/>
      <c r="F46" s="152">
        <v>6.6998263027295293E-2</v>
      </c>
      <c r="H46" s="49"/>
      <c r="I46" s="49"/>
      <c r="K46" s="114"/>
    </row>
    <row r="47" spans="1:12" x14ac:dyDescent="0.25">
      <c r="A47" s="110">
        <v>65</v>
      </c>
      <c r="B47" s="8">
        <v>44626</v>
      </c>
      <c r="C47" s="5"/>
      <c r="D47" s="10"/>
      <c r="E47" s="10"/>
      <c r="F47" s="152">
        <v>7.1961166253101741E-2</v>
      </c>
      <c r="H47" s="49"/>
      <c r="I47" s="47"/>
      <c r="J47" s="52"/>
      <c r="K47" s="114"/>
    </row>
    <row r="48" spans="1:12" x14ac:dyDescent="0.25">
      <c r="A48" s="110">
        <v>66</v>
      </c>
      <c r="B48" s="8">
        <v>44627</v>
      </c>
      <c r="C48" s="5"/>
      <c r="D48" s="10"/>
      <c r="E48" s="10"/>
      <c r="F48" s="152">
        <v>7.6924069478908189E-2</v>
      </c>
      <c r="H48" s="49"/>
      <c r="I48" s="47"/>
      <c r="J48" s="52"/>
      <c r="K48" s="114"/>
    </row>
    <row r="49" spans="1:11" x14ac:dyDescent="0.25">
      <c r="A49" s="110">
        <v>67</v>
      </c>
      <c r="B49" s="8">
        <v>44628</v>
      </c>
      <c r="C49" s="5"/>
      <c r="D49" s="10"/>
      <c r="E49" s="10"/>
      <c r="F49" s="152">
        <v>8.1886972704714622E-2</v>
      </c>
      <c r="H49" s="49"/>
      <c r="I49" s="47"/>
      <c r="J49" s="52"/>
      <c r="K49" s="114"/>
    </row>
    <row r="50" spans="1:11" x14ac:dyDescent="0.25">
      <c r="A50" s="110">
        <v>68</v>
      </c>
      <c r="B50" s="8">
        <v>44629</v>
      </c>
      <c r="C50" s="5">
        <v>0</v>
      </c>
      <c r="D50" s="10"/>
      <c r="E50" s="10"/>
      <c r="F50" s="152">
        <v>8.684987593052107E-2</v>
      </c>
      <c r="H50" s="49"/>
      <c r="I50" s="47"/>
      <c r="J50" s="52"/>
      <c r="K50" s="114"/>
    </row>
    <row r="51" spans="1:11" x14ac:dyDescent="0.25">
      <c r="A51" s="110">
        <v>69</v>
      </c>
      <c r="B51" s="8">
        <v>44630</v>
      </c>
      <c r="C51" s="5"/>
      <c r="D51" s="10"/>
      <c r="E51" s="10"/>
      <c r="F51" s="152">
        <v>9.1812779156327518E-2</v>
      </c>
      <c r="H51" s="49"/>
      <c r="I51" s="47"/>
      <c r="J51" s="52"/>
      <c r="K51" s="114"/>
    </row>
    <row r="52" spans="1:11" x14ac:dyDescent="0.25">
      <c r="A52" s="110">
        <v>70</v>
      </c>
      <c r="B52" s="8">
        <v>44631</v>
      </c>
      <c r="C52" s="5"/>
      <c r="D52" s="10"/>
      <c r="E52" s="10"/>
      <c r="F52" s="152">
        <v>9.6774193548387094E-2</v>
      </c>
      <c r="H52" s="49"/>
      <c r="I52" s="47"/>
      <c r="J52" s="52"/>
      <c r="K52" s="114"/>
    </row>
    <row r="53" spans="1:11" x14ac:dyDescent="0.25">
      <c r="A53" s="110">
        <v>71</v>
      </c>
      <c r="B53" s="8">
        <v>44632</v>
      </c>
      <c r="C53" s="5"/>
      <c r="D53" s="10"/>
      <c r="E53" s="10"/>
      <c r="F53" s="152">
        <v>9.8387096774193536E-2</v>
      </c>
      <c r="G53" s="114"/>
      <c r="H53" s="12"/>
      <c r="I53" s="47"/>
      <c r="J53" s="53"/>
      <c r="K53" s="114"/>
    </row>
    <row r="54" spans="1:11" x14ac:dyDescent="0.25">
      <c r="A54" s="110">
        <v>72</v>
      </c>
      <c r="B54" s="8">
        <v>44633</v>
      </c>
      <c r="C54" s="5"/>
      <c r="D54" s="10"/>
      <c r="E54" s="10"/>
      <c r="F54" s="152">
        <v>9.9999999999999992E-2</v>
      </c>
      <c r="H54" s="49"/>
      <c r="I54" s="47"/>
      <c r="J54" s="52"/>
      <c r="K54" s="114"/>
    </row>
    <row r="55" spans="1:11" x14ac:dyDescent="0.25">
      <c r="A55" s="110">
        <v>73</v>
      </c>
      <c r="B55" s="8">
        <v>44634</v>
      </c>
      <c r="C55" s="5"/>
      <c r="D55" s="10"/>
      <c r="E55" s="10"/>
      <c r="F55" s="152">
        <v>0.10161290322580643</v>
      </c>
      <c r="H55" s="49"/>
      <c r="I55" s="12"/>
      <c r="J55" s="53">
        <f>F55-F39</f>
        <v>6.9354838709677402E-2</v>
      </c>
      <c r="K55" s="114"/>
    </row>
    <row r="56" spans="1:11" x14ac:dyDescent="0.25">
      <c r="A56" s="110">
        <v>74</v>
      </c>
      <c r="B56" s="8">
        <v>44635</v>
      </c>
      <c r="C56" s="5">
        <v>0</v>
      </c>
      <c r="D56" s="10"/>
      <c r="E56" s="10">
        <v>0</v>
      </c>
      <c r="F56" s="152">
        <v>0.10322580645161288</v>
      </c>
      <c r="H56" s="49"/>
      <c r="I56" s="47"/>
      <c r="J56" s="52"/>
      <c r="K56" s="114"/>
    </row>
    <row r="57" spans="1:11" x14ac:dyDescent="0.25">
      <c r="A57" s="110">
        <v>75</v>
      </c>
      <c r="B57" s="8">
        <v>44636</v>
      </c>
      <c r="C57" s="5"/>
      <c r="D57" s="10">
        <f>(C91-C56)/(A91-A56)</f>
        <v>0.17142857142857143</v>
      </c>
      <c r="E57" s="10">
        <f>D57+E56</f>
        <v>0.17142857142857143</v>
      </c>
      <c r="F57" s="152">
        <v>0.10483870967741933</v>
      </c>
      <c r="G57">
        <f>E57/F57</f>
        <v>1.6351648351648356</v>
      </c>
      <c r="H57" s="10"/>
      <c r="I57" s="47"/>
      <c r="J57" s="52"/>
      <c r="K57" s="114"/>
    </row>
    <row r="58" spans="1:11" x14ac:dyDescent="0.25">
      <c r="A58" s="110">
        <v>76</v>
      </c>
      <c r="B58" s="8">
        <v>44637</v>
      </c>
      <c r="C58" s="5"/>
      <c r="D58" s="10">
        <v>0.17142857142857143</v>
      </c>
      <c r="E58" s="10">
        <f t="shared" ref="E58:E90" si="0">D58+E57</f>
        <v>0.34285714285714286</v>
      </c>
      <c r="F58" s="152">
        <v>0.10645161290322577</v>
      </c>
      <c r="G58" s="41">
        <f t="shared" ref="G58:G90" si="1">E58/F58</f>
        <v>3.2207792207792219</v>
      </c>
      <c r="H58" s="10"/>
      <c r="I58" s="47"/>
      <c r="J58" s="52"/>
      <c r="K58" s="114"/>
    </row>
    <row r="59" spans="1:11" x14ac:dyDescent="0.25">
      <c r="A59" s="110">
        <v>77</v>
      </c>
      <c r="B59" s="8">
        <v>44638</v>
      </c>
      <c r="C59" s="5"/>
      <c r="D59" s="10">
        <v>0.17142857142857143</v>
      </c>
      <c r="E59" s="10">
        <f t="shared" si="0"/>
        <v>0.51428571428571423</v>
      </c>
      <c r="F59" s="152">
        <v>0.10806451612903221</v>
      </c>
      <c r="G59" s="41">
        <f t="shared" si="1"/>
        <v>4.7590618336887012</v>
      </c>
      <c r="H59" s="10"/>
      <c r="I59" s="47"/>
      <c r="J59" s="52"/>
      <c r="K59" s="114"/>
    </row>
    <row r="60" spans="1:11" x14ac:dyDescent="0.25">
      <c r="A60" s="110">
        <v>78</v>
      </c>
      <c r="B60" s="8">
        <v>44639</v>
      </c>
      <c r="C60" s="5"/>
      <c r="D60" s="10">
        <v>0.17142857142857143</v>
      </c>
      <c r="E60" s="10">
        <f t="shared" si="0"/>
        <v>0.68571428571428572</v>
      </c>
      <c r="F60" s="152">
        <v>0.10967741935483867</v>
      </c>
      <c r="G60" s="41">
        <f t="shared" si="1"/>
        <v>6.2521008403361371</v>
      </c>
      <c r="H60" s="10"/>
      <c r="I60" s="47"/>
      <c r="J60" s="52"/>
      <c r="K60" s="114"/>
    </row>
    <row r="61" spans="1:11" x14ac:dyDescent="0.25">
      <c r="A61" s="110">
        <v>79</v>
      </c>
      <c r="B61" s="8">
        <v>44640</v>
      </c>
      <c r="C61" s="5"/>
      <c r="D61" s="10">
        <v>0.17142857142857143</v>
      </c>
      <c r="E61" s="10">
        <f t="shared" si="0"/>
        <v>0.85714285714285721</v>
      </c>
      <c r="F61" s="152">
        <v>0.11129032258064511</v>
      </c>
      <c r="G61" s="41">
        <f t="shared" si="1"/>
        <v>7.701863354037271</v>
      </c>
      <c r="H61" s="10"/>
      <c r="I61" s="47"/>
      <c r="J61" s="52"/>
      <c r="K61" s="114"/>
    </row>
    <row r="62" spans="1:11" x14ac:dyDescent="0.25">
      <c r="A62" s="110">
        <v>80</v>
      </c>
      <c r="B62" s="8">
        <v>44641</v>
      </c>
      <c r="C62" s="5"/>
      <c r="D62" s="10">
        <v>0.17142857142857143</v>
      </c>
      <c r="E62" s="10">
        <f t="shared" si="0"/>
        <v>1.0285714285714287</v>
      </c>
      <c r="F62" s="152">
        <v>0.11290322580645155</v>
      </c>
      <c r="G62" s="41">
        <f t="shared" si="1"/>
        <v>9.1102040816326593</v>
      </c>
      <c r="H62" s="10"/>
      <c r="I62" s="47"/>
      <c r="J62" s="52"/>
      <c r="K62" s="114"/>
    </row>
    <row r="63" spans="1:11" x14ac:dyDescent="0.25">
      <c r="A63" s="110">
        <v>81</v>
      </c>
      <c r="B63" s="8">
        <v>44642</v>
      </c>
      <c r="C63" s="5"/>
      <c r="D63" s="10">
        <v>0.17142857142857143</v>
      </c>
      <c r="E63" s="10">
        <f t="shared" si="0"/>
        <v>1.2000000000000002</v>
      </c>
      <c r="F63" s="152">
        <v>0.114516129032258</v>
      </c>
      <c r="G63" s="41">
        <f t="shared" si="1"/>
        <v>10.478873239436627</v>
      </c>
      <c r="H63" s="10"/>
      <c r="I63" s="47"/>
      <c r="J63" s="52"/>
      <c r="K63" s="114"/>
    </row>
    <row r="64" spans="1:11" x14ac:dyDescent="0.25">
      <c r="A64" s="110">
        <v>82</v>
      </c>
      <c r="B64" s="8">
        <v>44643</v>
      </c>
      <c r="C64" s="5"/>
      <c r="D64" s="10">
        <v>0.17142857142857143</v>
      </c>
      <c r="E64" s="10">
        <f t="shared" si="0"/>
        <v>1.3714285714285717</v>
      </c>
      <c r="F64" s="152">
        <v>0.11612903225806445</v>
      </c>
      <c r="G64" s="41">
        <f t="shared" si="1"/>
        <v>11.809523809523817</v>
      </c>
      <c r="H64" s="10"/>
      <c r="I64" s="47"/>
      <c r="J64" s="52"/>
      <c r="K64" s="114"/>
    </row>
    <row r="65" spans="1:11" x14ac:dyDescent="0.25">
      <c r="A65" s="110">
        <v>83</v>
      </c>
      <c r="B65" s="8">
        <v>44644</v>
      </c>
      <c r="C65" s="5"/>
      <c r="D65" s="10">
        <v>0.17142857142857143</v>
      </c>
      <c r="E65" s="10">
        <f t="shared" si="0"/>
        <v>1.5428571428571431</v>
      </c>
      <c r="F65" s="152">
        <v>0.11774193548387089</v>
      </c>
      <c r="G65" s="41">
        <f t="shared" si="1"/>
        <v>13.103718199608622</v>
      </c>
      <c r="H65" s="10"/>
      <c r="I65" s="47"/>
      <c r="J65" s="52"/>
      <c r="K65" s="114"/>
    </row>
    <row r="66" spans="1:11" x14ac:dyDescent="0.25">
      <c r="A66" s="110">
        <v>84</v>
      </c>
      <c r="B66" s="8">
        <v>44645</v>
      </c>
      <c r="C66" s="5"/>
      <c r="D66" s="10">
        <v>0.17142857142857143</v>
      </c>
      <c r="E66" s="10">
        <f t="shared" si="0"/>
        <v>1.7142857142857146</v>
      </c>
      <c r="F66" s="152">
        <v>0.11935483870967734</v>
      </c>
      <c r="G66" s="41">
        <f t="shared" si="1"/>
        <v>14.362934362934375</v>
      </c>
      <c r="H66" s="10"/>
      <c r="I66" s="47"/>
      <c r="J66" s="52"/>
      <c r="K66" s="114"/>
    </row>
    <row r="67" spans="1:11" x14ac:dyDescent="0.25">
      <c r="A67" s="110">
        <v>85</v>
      </c>
      <c r="B67" s="8">
        <v>44646</v>
      </c>
      <c r="C67" s="5"/>
      <c r="D67" s="10">
        <v>0.17142857142857143</v>
      </c>
      <c r="E67" s="10">
        <f t="shared" si="0"/>
        <v>1.8857142857142861</v>
      </c>
      <c r="F67" s="152">
        <v>0.12096774193548379</v>
      </c>
      <c r="G67" s="41">
        <f t="shared" si="1"/>
        <v>15.588571428571441</v>
      </c>
      <c r="H67" s="10"/>
      <c r="I67" s="47"/>
      <c r="J67" s="52"/>
      <c r="K67" s="114"/>
    </row>
    <row r="68" spans="1:11" x14ac:dyDescent="0.25">
      <c r="A68" s="110">
        <v>86</v>
      </c>
      <c r="B68" s="8">
        <v>44647</v>
      </c>
      <c r="C68" s="5"/>
      <c r="D68" s="10">
        <v>0.17142857142857143</v>
      </c>
      <c r="E68" s="10">
        <f t="shared" si="0"/>
        <v>2.0571428571428574</v>
      </c>
      <c r="F68" s="152">
        <v>0.12258064516129023</v>
      </c>
      <c r="G68" s="41">
        <f t="shared" si="1"/>
        <v>16.78195488721806</v>
      </c>
      <c r="H68" s="10"/>
      <c r="I68" s="49"/>
      <c r="K68" s="114"/>
    </row>
    <row r="69" spans="1:11" x14ac:dyDescent="0.25">
      <c r="A69" s="110">
        <v>87</v>
      </c>
      <c r="B69" s="8">
        <v>44648</v>
      </c>
      <c r="C69" s="5"/>
      <c r="D69" s="10">
        <v>0.17142857142857143</v>
      </c>
      <c r="E69" s="10">
        <f t="shared" si="0"/>
        <v>2.2285714285714286</v>
      </c>
      <c r="F69" s="152">
        <v>0.12419354838709667</v>
      </c>
      <c r="G69" s="41">
        <f t="shared" si="1"/>
        <v>17.944341372912817</v>
      </c>
      <c r="H69" s="10"/>
      <c r="I69" s="49"/>
      <c r="J69" s="52"/>
      <c r="K69" s="114"/>
    </row>
    <row r="70" spans="1:11" x14ac:dyDescent="0.25">
      <c r="A70" s="110">
        <v>88</v>
      </c>
      <c r="B70" s="8">
        <v>44649</v>
      </c>
      <c r="C70" s="5"/>
      <c r="D70" s="10">
        <v>0.17142857142857143</v>
      </c>
      <c r="E70" s="10">
        <f t="shared" si="0"/>
        <v>2.4</v>
      </c>
      <c r="F70" s="152">
        <v>0.12580645161290313</v>
      </c>
      <c r="G70" s="41">
        <f t="shared" si="1"/>
        <v>19.076923076923091</v>
      </c>
      <c r="H70" s="10"/>
      <c r="I70" s="47"/>
      <c r="J70" s="52"/>
      <c r="K70" s="114"/>
    </row>
    <row r="71" spans="1:11" x14ac:dyDescent="0.25">
      <c r="A71" s="110">
        <v>89</v>
      </c>
      <c r="B71" s="8">
        <v>44650</v>
      </c>
      <c r="C71" s="5"/>
      <c r="D71" s="10">
        <v>0.17142857142857143</v>
      </c>
      <c r="E71" s="10">
        <f t="shared" si="0"/>
        <v>2.5714285714285712</v>
      </c>
      <c r="F71" s="152">
        <v>0.12741935483870956</v>
      </c>
      <c r="G71" s="41">
        <f t="shared" si="1"/>
        <v>20.180831826401462</v>
      </c>
      <c r="H71" s="10"/>
      <c r="I71" s="47"/>
      <c r="J71" s="52"/>
      <c r="K71" s="114"/>
    </row>
    <row r="72" spans="1:11" x14ac:dyDescent="0.25">
      <c r="A72" s="110">
        <v>90</v>
      </c>
      <c r="B72" s="8">
        <v>44651</v>
      </c>
      <c r="C72" s="5"/>
      <c r="D72" s="10">
        <v>0.17142857142857143</v>
      </c>
      <c r="E72" s="10">
        <f t="shared" si="0"/>
        <v>2.7428571428571424</v>
      </c>
      <c r="F72" s="152">
        <v>0.12903225806451613</v>
      </c>
      <c r="G72" s="41">
        <f t="shared" si="1"/>
        <v>21.257142857142856</v>
      </c>
      <c r="H72" s="10"/>
      <c r="I72" s="47"/>
      <c r="J72" s="52"/>
      <c r="K72" s="114"/>
    </row>
    <row r="73" spans="1:11" x14ac:dyDescent="0.25">
      <c r="A73" s="110">
        <v>91</v>
      </c>
      <c r="B73" s="8">
        <v>44652</v>
      </c>
      <c r="C73" s="5"/>
      <c r="D73" s="10">
        <v>0.17142857142857143</v>
      </c>
      <c r="E73" s="10">
        <f t="shared" si="0"/>
        <v>2.9142857142857137</v>
      </c>
      <c r="F73" s="152">
        <v>0.13636363636363638</v>
      </c>
      <c r="G73" s="41">
        <f t="shared" si="1"/>
        <v>21.371428571428563</v>
      </c>
      <c r="H73" s="10"/>
      <c r="I73" s="47"/>
      <c r="J73" s="52"/>
      <c r="K73" s="114"/>
    </row>
    <row r="74" spans="1:11" x14ac:dyDescent="0.25">
      <c r="A74" s="110">
        <v>92</v>
      </c>
      <c r="B74" s="8">
        <v>44653</v>
      </c>
      <c r="C74" s="5"/>
      <c r="D74" s="10">
        <v>0.17142857142857143</v>
      </c>
      <c r="E74" s="10">
        <f t="shared" si="0"/>
        <v>3.085714285714285</v>
      </c>
      <c r="F74" s="152">
        <v>0.14378299120234606</v>
      </c>
      <c r="G74" s="41">
        <f t="shared" si="1"/>
        <v>21.460913143556414</v>
      </c>
      <c r="H74" s="10"/>
      <c r="I74" s="47"/>
      <c r="J74" s="52"/>
      <c r="K74" s="114"/>
    </row>
    <row r="75" spans="1:11" x14ac:dyDescent="0.25">
      <c r="A75" s="110">
        <v>93</v>
      </c>
      <c r="B75" s="8">
        <v>44654</v>
      </c>
      <c r="C75" s="5"/>
      <c r="D75" s="10">
        <v>0.17142857142857143</v>
      </c>
      <c r="E75" s="10">
        <f t="shared" si="0"/>
        <v>3.2571428571428562</v>
      </c>
      <c r="F75" s="152">
        <v>0.15120234604105576</v>
      </c>
      <c r="G75" s="41">
        <f t="shared" si="1"/>
        <v>21.54161587055302</v>
      </c>
      <c r="H75" s="10"/>
      <c r="I75" s="47"/>
      <c r="J75" s="52"/>
      <c r="K75" s="114"/>
    </row>
    <row r="76" spans="1:11" x14ac:dyDescent="0.25">
      <c r="A76" s="110">
        <v>94</v>
      </c>
      <c r="B76" s="8">
        <v>44655</v>
      </c>
      <c r="C76" s="5"/>
      <c r="D76" s="10">
        <v>0.17142857142857143</v>
      </c>
      <c r="E76" s="10">
        <f t="shared" si="0"/>
        <v>3.4285714285714275</v>
      </c>
      <c r="F76" s="152">
        <v>0.15862170087976543</v>
      </c>
      <c r="G76" s="41">
        <f t="shared" si="1"/>
        <v>21.614769035734081</v>
      </c>
      <c r="H76" s="10"/>
      <c r="I76" s="47"/>
      <c r="J76" s="52"/>
      <c r="K76" s="114"/>
    </row>
    <row r="77" spans="1:11" x14ac:dyDescent="0.25">
      <c r="A77" s="110">
        <v>95</v>
      </c>
      <c r="B77" s="8">
        <v>44656</v>
      </c>
      <c r="C77" s="5"/>
      <c r="D77" s="10">
        <v>0.17142857142857143</v>
      </c>
      <c r="E77" s="10">
        <f t="shared" si="0"/>
        <v>3.5999999999999988</v>
      </c>
      <c r="F77" s="152">
        <v>0.16604105571847513</v>
      </c>
      <c r="G77" s="41">
        <f t="shared" si="1"/>
        <v>21.681384669727997</v>
      </c>
      <c r="H77" s="10"/>
      <c r="I77" s="47"/>
      <c r="J77" s="52"/>
      <c r="K77" s="114"/>
    </row>
    <row r="78" spans="1:11" x14ac:dyDescent="0.25">
      <c r="A78" s="110">
        <v>96</v>
      </c>
      <c r="B78" s="8">
        <v>44657</v>
      </c>
      <c r="C78" s="5"/>
      <c r="D78" s="10">
        <v>0.17142857142857143</v>
      </c>
      <c r="E78" s="10">
        <f t="shared" si="0"/>
        <v>3.77142857142857</v>
      </c>
      <c r="F78" s="152">
        <v>0.17346041055718484</v>
      </c>
      <c r="G78" s="41">
        <f t="shared" si="1"/>
        <v>21.742301654389546</v>
      </c>
      <c r="H78" s="10"/>
      <c r="I78" s="47"/>
      <c r="J78" s="52"/>
      <c r="K78" s="114"/>
    </row>
    <row r="79" spans="1:11" x14ac:dyDescent="0.25">
      <c r="A79" s="110">
        <v>97</v>
      </c>
      <c r="B79" s="8">
        <v>44658</v>
      </c>
      <c r="C79" s="5"/>
      <c r="D79" s="10">
        <v>0.17142857142857143</v>
      </c>
      <c r="E79" s="10">
        <f t="shared" si="0"/>
        <v>3.9428571428571413</v>
      </c>
      <c r="F79" s="152">
        <v>0.18087976539589451</v>
      </c>
      <c r="G79" s="41">
        <f t="shared" si="1"/>
        <v>21.798221234018882</v>
      </c>
      <c r="H79" s="10"/>
      <c r="I79" s="47"/>
      <c r="J79" s="52"/>
      <c r="K79" s="114"/>
    </row>
    <row r="80" spans="1:11" x14ac:dyDescent="0.25">
      <c r="A80" s="110">
        <v>98</v>
      </c>
      <c r="B80" s="8">
        <v>44659</v>
      </c>
      <c r="C80" s="5"/>
      <c r="D80" s="10">
        <v>0.17142857142857143</v>
      </c>
      <c r="E80" s="10">
        <f t="shared" si="0"/>
        <v>4.114285714285713</v>
      </c>
      <c r="F80" s="152">
        <v>0.18829912023460421</v>
      </c>
      <c r="G80" s="41">
        <f t="shared" si="1"/>
        <v>21.849734131310189</v>
      </c>
      <c r="H80" s="10"/>
      <c r="I80" s="47"/>
      <c r="J80" s="52"/>
      <c r="K80" s="114"/>
    </row>
    <row r="81" spans="1:12" x14ac:dyDescent="0.25">
      <c r="A81" s="110">
        <v>99</v>
      </c>
      <c r="B81" s="8">
        <v>44660</v>
      </c>
      <c r="C81" s="5"/>
      <c r="D81" s="10">
        <v>0.17142857142857143</v>
      </c>
      <c r="E81" s="10">
        <f t="shared" si="0"/>
        <v>4.2857142857142847</v>
      </c>
      <c r="F81" s="152">
        <v>0.19571847507331391</v>
      </c>
      <c r="G81" s="41">
        <f t="shared" si="1"/>
        <v>21.897341495783191</v>
      </c>
      <c r="H81" s="10"/>
      <c r="I81" s="47"/>
      <c r="J81" s="52"/>
      <c r="K81" s="114"/>
    </row>
    <row r="82" spans="1:12" x14ac:dyDescent="0.25">
      <c r="A82" s="110">
        <v>100</v>
      </c>
      <c r="B82" s="8">
        <v>44661</v>
      </c>
      <c r="C82" s="5"/>
      <c r="D82" s="10">
        <v>0.17142857142857143</v>
      </c>
      <c r="E82" s="10">
        <f t="shared" si="0"/>
        <v>4.4571428571428564</v>
      </c>
      <c r="F82" s="152">
        <v>0.20313782991202359</v>
      </c>
      <c r="G82" s="41">
        <f t="shared" si="1"/>
        <v>21.941471261523215</v>
      </c>
      <c r="H82" s="10"/>
      <c r="I82" s="47"/>
      <c r="J82" s="52"/>
      <c r="K82" s="114"/>
    </row>
    <row r="83" spans="1:12" x14ac:dyDescent="0.25">
      <c r="A83" s="110">
        <v>101</v>
      </c>
      <c r="B83" s="8">
        <v>44662</v>
      </c>
      <c r="C83" s="5"/>
      <c r="D83" s="10">
        <v>0.17142857142857143</v>
      </c>
      <c r="E83" s="10">
        <f t="shared" si="0"/>
        <v>4.6285714285714281</v>
      </c>
      <c r="F83" s="152">
        <v>0.21055718475073329</v>
      </c>
      <c r="G83" s="41">
        <f t="shared" si="1"/>
        <v>21.982491046557882</v>
      </c>
      <c r="H83" s="10"/>
      <c r="I83" s="47"/>
      <c r="J83" s="52"/>
      <c r="K83" s="114"/>
      <c r="L83" s="2"/>
    </row>
    <row r="84" spans="1:12" x14ac:dyDescent="0.25">
      <c r="A84" s="110">
        <v>102</v>
      </c>
      <c r="B84" s="8">
        <v>44663</v>
      </c>
      <c r="C84" s="5"/>
      <c r="D84" s="10">
        <v>0.17142857142857143</v>
      </c>
      <c r="E84" s="10">
        <f t="shared" si="0"/>
        <v>4.8</v>
      </c>
      <c r="F84" s="152">
        <v>0.21797653958944296</v>
      </c>
      <c r="G84" s="41">
        <f t="shared" si="1"/>
        <v>22.020718417866256</v>
      </c>
      <c r="H84" s="10"/>
      <c r="I84" s="47"/>
      <c r="J84" s="52"/>
      <c r="K84" s="114"/>
    </row>
    <row r="85" spans="1:12" x14ac:dyDescent="0.25">
      <c r="A85" s="110">
        <v>103</v>
      </c>
      <c r="B85" s="8">
        <v>44664</v>
      </c>
      <c r="C85" s="5"/>
      <c r="D85" s="10">
        <v>0.17142857142857143</v>
      </c>
      <c r="E85" s="10">
        <f t="shared" si="0"/>
        <v>4.9714285714285715</v>
      </c>
      <c r="F85" s="152">
        <v>0.22539589442815267</v>
      </c>
      <c r="G85" s="41">
        <f t="shared" si="1"/>
        <v>22.056429129028643</v>
      </c>
      <c r="H85" s="10"/>
      <c r="I85" s="47"/>
      <c r="J85" s="52"/>
      <c r="K85" s="114"/>
    </row>
    <row r="86" spans="1:12" x14ac:dyDescent="0.25">
      <c r="A86" s="110">
        <v>104</v>
      </c>
      <c r="B86" s="8">
        <v>44665</v>
      </c>
      <c r="C86" s="5"/>
      <c r="D86" s="10">
        <v>0.17142857142857143</v>
      </c>
      <c r="E86" s="10">
        <f t="shared" si="0"/>
        <v>5.1428571428571432</v>
      </c>
      <c r="F86" s="152">
        <v>0.23281524926686237</v>
      </c>
      <c r="G86" s="41">
        <f t="shared" si="1"/>
        <v>22.089863782772191</v>
      </c>
      <c r="H86" s="10"/>
      <c r="I86" s="47"/>
      <c r="J86" s="52"/>
      <c r="K86" s="114"/>
    </row>
    <row r="87" spans="1:12" x14ac:dyDescent="0.25">
      <c r="A87" s="110">
        <v>105</v>
      </c>
      <c r="B87" s="8">
        <v>44666</v>
      </c>
      <c r="C87" s="5"/>
      <c r="D87" s="10">
        <v>0.17142857142857143</v>
      </c>
      <c r="E87" s="10">
        <f t="shared" si="0"/>
        <v>5.3142857142857149</v>
      </c>
      <c r="F87" s="152">
        <v>0.24023460410557204</v>
      </c>
      <c r="G87" s="41">
        <f t="shared" si="1"/>
        <v>22.121233258928555</v>
      </c>
      <c r="H87" s="10"/>
      <c r="I87" s="47"/>
      <c r="J87" s="52"/>
      <c r="K87" s="114"/>
    </row>
    <row r="88" spans="1:12" x14ac:dyDescent="0.25">
      <c r="A88" s="110">
        <v>106</v>
      </c>
      <c r="B88" s="8">
        <v>44667</v>
      </c>
      <c r="C88" s="5"/>
      <c r="D88" s="10">
        <v>0.17142857142857143</v>
      </c>
      <c r="E88" s="10">
        <f t="shared" si="0"/>
        <v>5.4857142857142867</v>
      </c>
      <c r="F88" s="152">
        <v>0.24765395894428174</v>
      </c>
      <c r="G88" s="41">
        <f t="shared" si="1"/>
        <v>22.150723166708943</v>
      </c>
      <c r="H88" s="10"/>
      <c r="K88" s="114"/>
    </row>
    <row r="89" spans="1:12" x14ac:dyDescent="0.25">
      <c r="A89" s="110">
        <v>107</v>
      </c>
      <c r="B89" s="8">
        <v>44668</v>
      </c>
      <c r="C89" s="5"/>
      <c r="D89" s="10">
        <v>0.17142857142857143</v>
      </c>
      <c r="E89" s="10">
        <f t="shared" si="0"/>
        <v>5.6571428571428584</v>
      </c>
      <c r="F89" s="152">
        <v>0.25507331378299142</v>
      </c>
      <c r="G89" s="41">
        <f t="shared" si="1"/>
        <v>22.178497519955311</v>
      </c>
      <c r="H89" s="10"/>
      <c r="I89" s="10"/>
      <c r="J89" s="51"/>
      <c r="K89" s="114"/>
    </row>
    <row r="90" spans="1:12" x14ac:dyDescent="0.25">
      <c r="A90" s="110">
        <v>108</v>
      </c>
      <c r="B90" s="8">
        <v>44669</v>
      </c>
      <c r="C90" s="5"/>
      <c r="D90" s="10">
        <v>0.17142857142857143</v>
      </c>
      <c r="E90" s="10">
        <f t="shared" si="0"/>
        <v>5.8285714285714301</v>
      </c>
      <c r="F90" s="152">
        <v>0.26249266862170112</v>
      </c>
      <c r="G90" s="41">
        <f t="shared" si="1"/>
        <v>22.204701789105751</v>
      </c>
      <c r="H90" s="10"/>
      <c r="I90" s="10"/>
      <c r="J90" s="51"/>
      <c r="K90" s="114"/>
    </row>
    <row r="91" spans="1:12" x14ac:dyDescent="0.25">
      <c r="A91" s="110">
        <v>109</v>
      </c>
      <c r="B91" s="8">
        <v>44670</v>
      </c>
      <c r="C91" s="5">
        <v>6</v>
      </c>
      <c r="D91" s="10">
        <v>0.17142857142857143</v>
      </c>
      <c r="E91" s="10">
        <v>6</v>
      </c>
      <c r="F91" s="152">
        <v>0.26991202346041077</v>
      </c>
      <c r="G91">
        <f>E91/F91</f>
        <v>22.229465449804415</v>
      </c>
      <c r="H91" s="10"/>
      <c r="I91" s="10"/>
      <c r="J91" s="51"/>
      <c r="K91" s="114"/>
    </row>
    <row r="92" spans="1:12" x14ac:dyDescent="0.25">
      <c r="A92" s="110">
        <v>110</v>
      </c>
      <c r="B92" s="8">
        <v>44671</v>
      </c>
      <c r="C92" s="5"/>
      <c r="D92" s="10">
        <f>(C106-C91)/(A106-A91)</f>
        <v>1.3333333333333333</v>
      </c>
      <c r="E92" s="10">
        <f>D92+E91</f>
        <v>7.333333333333333</v>
      </c>
      <c r="F92" s="152">
        <v>0.27733137829912047</v>
      </c>
      <c r="G92" s="41">
        <f t="shared" ref="G92:G105" si="2">E92/F92</f>
        <v>26.442494096084005</v>
      </c>
      <c r="H92" s="10"/>
      <c r="I92" s="10"/>
      <c r="J92" s="51"/>
      <c r="K92" s="114"/>
    </row>
    <row r="93" spans="1:12" x14ac:dyDescent="0.25">
      <c r="A93" s="110">
        <v>111</v>
      </c>
      <c r="B93" s="8">
        <v>44672</v>
      </c>
      <c r="C93" s="5"/>
      <c r="D93" s="10">
        <v>1.3333333333333333</v>
      </c>
      <c r="E93" s="10">
        <f t="shared" ref="E93:E105" si="3">D93+E92</f>
        <v>8.6666666666666661</v>
      </c>
      <c r="F93" s="152">
        <v>0.28475073313783017</v>
      </c>
      <c r="G93" s="41">
        <f t="shared" si="2"/>
        <v>30.435976656367977</v>
      </c>
      <c r="H93" s="10"/>
      <c r="I93" s="10"/>
      <c r="J93" s="51"/>
      <c r="K93" s="114"/>
    </row>
    <row r="94" spans="1:12" x14ac:dyDescent="0.25">
      <c r="A94" s="110">
        <v>112</v>
      </c>
      <c r="B94" s="8">
        <v>44673</v>
      </c>
      <c r="C94" s="5"/>
      <c r="D94" s="10">
        <v>1.3333333333333333</v>
      </c>
      <c r="E94" s="10">
        <f t="shared" si="3"/>
        <v>10</v>
      </c>
      <c r="F94" s="152">
        <v>0.29032258064516131</v>
      </c>
      <c r="G94" s="41">
        <f t="shared" si="2"/>
        <v>34.444444444444443</v>
      </c>
      <c r="H94" s="10"/>
      <c r="I94" s="10"/>
      <c r="J94" s="51"/>
      <c r="K94" s="114"/>
    </row>
    <row r="95" spans="1:12" x14ac:dyDescent="0.25">
      <c r="A95" s="110">
        <v>113</v>
      </c>
      <c r="B95" s="8">
        <v>44674</v>
      </c>
      <c r="C95" s="5"/>
      <c r="D95" s="10">
        <v>1.3333333333333333</v>
      </c>
      <c r="E95" s="10">
        <f t="shared" si="3"/>
        <v>11.333333333333334</v>
      </c>
      <c r="F95" s="152">
        <v>0.32096774193548383</v>
      </c>
      <c r="G95" s="41">
        <f t="shared" si="2"/>
        <v>35.309882747068684</v>
      </c>
      <c r="H95" s="10"/>
      <c r="I95" s="10"/>
      <c r="J95" s="51"/>
      <c r="K95" s="114"/>
    </row>
    <row r="96" spans="1:12" x14ac:dyDescent="0.25">
      <c r="A96" s="110">
        <v>114</v>
      </c>
      <c r="B96" s="8">
        <v>44675</v>
      </c>
      <c r="C96" s="5"/>
      <c r="D96" s="10">
        <v>1.3333333333333333</v>
      </c>
      <c r="E96" s="10">
        <f t="shared" si="3"/>
        <v>12.666666666666668</v>
      </c>
      <c r="F96" s="152">
        <v>0.35161290322580641</v>
      </c>
      <c r="G96" s="41">
        <f t="shared" si="2"/>
        <v>36.024464831804288</v>
      </c>
      <c r="H96" s="10"/>
      <c r="I96" s="10"/>
      <c r="J96" s="51"/>
      <c r="K96" s="114"/>
    </row>
    <row r="97" spans="1:11" x14ac:dyDescent="0.25">
      <c r="A97" s="110">
        <v>115</v>
      </c>
      <c r="B97" s="8">
        <v>44676</v>
      </c>
      <c r="C97" s="5"/>
      <c r="D97" s="10">
        <v>1.3333333333333333</v>
      </c>
      <c r="E97" s="10">
        <f t="shared" si="3"/>
        <v>14.000000000000002</v>
      </c>
      <c r="F97" s="152">
        <v>0.38225806451612898</v>
      </c>
      <c r="G97" s="41">
        <f t="shared" si="2"/>
        <v>36.624472573839675</v>
      </c>
      <c r="H97" s="10"/>
      <c r="I97" s="10"/>
      <c r="J97" s="51"/>
      <c r="K97" s="114"/>
    </row>
    <row r="98" spans="1:11" x14ac:dyDescent="0.25">
      <c r="A98" s="110">
        <v>116</v>
      </c>
      <c r="B98" s="8">
        <v>44677</v>
      </c>
      <c r="C98" s="5"/>
      <c r="D98" s="10">
        <v>1.3333333333333333</v>
      </c>
      <c r="E98" s="10">
        <f t="shared" si="3"/>
        <v>15.333333333333336</v>
      </c>
      <c r="F98" s="152">
        <v>0.4129032258064515</v>
      </c>
      <c r="G98" s="41">
        <f t="shared" si="2"/>
        <v>37.135416666666686</v>
      </c>
      <c r="H98" s="10"/>
      <c r="I98" s="10"/>
      <c r="J98" s="51"/>
      <c r="K98" s="114"/>
    </row>
    <row r="99" spans="1:11" x14ac:dyDescent="0.25">
      <c r="A99" s="110">
        <v>117</v>
      </c>
      <c r="B99" s="8">
        <v>44678</v>
      </c>
      <c r="C99" s="5"/>
      <c r="D99" s="10">
        <v>1.3333333333333333</v>
      </c>
      <c r="E99" s="10">
        <f t="shared" si="3"/>
        <v>16.666666666666668</v>
      </c>
      <c r="F99" s="152">
        <v>0.44354838709677408</v>
      </c>
      <c r="G99" s="41">
        <f t="shared" si="2"/>
        <v>37.575757575757585</v>
      </c>
      <c r="H99" s="10"/>
      <c r="I99" s="10"/>
      <c r="J99" s="51"/>
      <c r="K99" s="114"/>
    </row>
    <row r="100" spans="1:11" x14ac:dyDescent="0.25">
      <c r="A100" s="110">
        <v>118</v>
      </c>
      <c r="B100" s="8">
        <v>44679</v>
      </c>
      <c r="C100" s="5"/>
      <c r="D100" s="10">
        <v>1.3333333333333333</v>
      </c>
      <c r="E100" s="10">
        <f t="shared" si="3"/>
        <v>18</v>
      </c>
      <c r="F100" s="152">
        <v>0.47419354838709665</v>
      </c>
      <c r="G100" s="41">
        <f t="shared" si="2"/>
        <v>37.959183673469397</v>
      </c>
      <c r="H100" s="10"/>
      <c r="I100" s="10"/>
      <c r="J100" s="51"/>
      <c r="K100" s="114"/>
    </row>
    <row r="101" spans="1:11" x14ac:dyDescent="0.25">
      <c r="A101" s="110">
        <v>119</v>
      </c>
      <c r="B101" s="8">
        <v>44680</v>
      </c>
      <c r="C101" s="5"/>
      <c r="D101" s="10">
        <v>1.3333333333333333</v>
      </c>
      <c r="E101" s="10">
        <f t="shared" si="3"/>
        <v>19.333333333333332</v>
      </c>
      <c r="F101" s="152">
        <v>0.50483870967741917</v>
      </c>
      <c r="G101" s="41">
        <f t="shared" si="2"/>
        <v>38.296059637912684</v>
      </c>
      <c r="H101" s="10"/>
      <c r="I101" s="10"/>
      <c r="J101" s="51"/>
      <c r="K101" s="114"/>
    </row>
    <row r="102" spans="1:11" x14ac:dyDescent="0.25">
      <c r="A102" s="110">
        <v>120</v>
      </c>
      <c r="B102" s="8">
        <v>44681</v>
      </c>
      <c r="C102" s="5"/>
      <c r="D102" s="10">
        <v>1.3333333333333333</v>
      </c>
      <c r="E102" s="10">
        <f t="shared" si="3"/>
        <v>20.666666666666664</v>
      </c>
      <c r="F102" s="152">
        <v>0.53548387096774175</v>
      </c>
      <c r="G102" s="41">
        <f t="shared" si="2"/>
        <v>38.594377510040168</v>
      </c>
      <c r="H102" s="10"/>
      <c r="I102" s="10"/>
      <c r="J102" s="51"/>
      <c r="K102" s="114"/>
    </row>
    <row r="103" spans="1:11" x14ac:dyDescent="0.25">
      <c r="A103" s="110">
        <v>121</v>
      </c>
      <c r="B103" s="8">
        <v>44682</v>
      </c>
      <c r="C103" s="5"/>
      <c r="D103" s="10">
        <v>1.3333333333333333</v>
      </c>
      <c r="E103" s="10">
        <f t="shared" si="3"/>
        <v>21.999999999999996</v>
      </c>
      <c r="F103" s="152">
        <v>0.56612903225806432</v>
      </c>
      <c r="G103" s="41">
        <f t="shared" si="2"/>
        <v>38.860398860398867</v>
      </c>
      <c r="H103" s="10"/>
      <c r="I103" s="10"/>
      <c r="J103" s="51"/>
      <c r="K103" s="114"/>
    </row>
    <row r="104" spans="1:11" x14ac:dyDescent="0.25">
      <c r="A104" s="110">
        <v>122</v>
      </c>
      <c r="B104" s="8">
        <v>44683</v>
      </c>
      <c r="C104" s="5"/>
      <c r="D104" s="10">
        <v>1.3333333333333333</v>
      </c>
      <c r="E104" s="10">
        <f t="shared" si="3"/>
        <v>23.333333333333329</v>
      </c>
      <c r="F104" s="152">
        <v>0.5967741935483869</v>
      </c>
      <c r="G104" s="41">
        <f t="shared" si="2"/>
        <v>39.099099099099107</v>
      </c>
      <c r="H104" s="10"/>
      <c r="I104" s="10"/>
      <c r="J104" s="51"/>
      <c r="K104" s="114"/>
    </row>
    <row r="105" spans="1:11" x14ac:dyDescent="0.25">
      <c r="A105" s="110">
        <v>123</v>
      </c>
      <c r="B105" s="8">
        <v>44684</v>
      </c>
      <c r="C105" s="5"/>
      <c r="D105" s="10">
        <v>1.3333333333333333</v>
      </c>
      <c r="E105" s="10">
        <f t="shared" si="3"/>
        <v>24.666666666666661</v>
      </c>
      <c r="F105" s="152">
        <v>0.62741935483870948</v>
      </c>
      <c r="G105" s="41">
        <f t="shared" si="2"/>
        <v>39.31448157669238</v>
      </c>
      <c r="H105" s="10"/>
      <c r="I105" s="10"/>
      <c r="J105" s="51"/>
      <c r="K105" s="114"/>
    </row>
    <row r="106" spans="1:11" x14ac:dyDescent="0.25">
      <c r="A106" s="110">
        <v>124</v>
      </c>
      <c r="B106" s="8">
        <v>44685</v>
      </c>
      <c r="C106" s="5">
        <v>26</v>
      </c>
      <c r="D106" s="10">
        <v>1.3333333333333333</v>
      </c>
      <c r="E106" s="10">
        <v>26</v>
      </c>
      <c r="F106" s="152">
        <v>0.65806451612903194</v>
      </c>
      <c r="G106">
        <f>E106/F106</f>
        <v>39.509803921568647</v>
      </c>
      <c r="H106" s="10"/>
      <c r="I106" s="10"/>
      <c r="J106" s="51"/>
      <c r="K106" s="114"/>
    </row>
    <row r="107" spans="1:11" x14ac:dyDescent="0.25">
      <c r="A107" s="110">
        <v>125</v>
      </c>
      <c r="B107" s="8">
        <v>44686</v>
      </c>
      <c r="C107" s="5"/>
      <c r="D107" s="10">
        <f>(C115-C106)/(A115-A106)</f>
        <v>0.88888888888888884</v>
      </c>
      <c r="E107" s="10">
        <f>D107+E106</f>
        <v>26.888888888888889</v>
      </c>
      <c r="F107" s="152">
        <v>0.68870967741935452</v>
      </c>
      <c r="G107" s="41">
        <f t="shared" ref="G107:G114" si="4">E107/F107</f>
        <v>39.042414780119714</v>
      </c>
      <c r="H107" s="10"/>
      <c r="I107" s="10"/>
      <c r="J107" s="51"/>
      <c r="K107" s="114"/>
    </row>
    <row r="108" spans="1:11" x14ac:dyDescent="0.25">
      <c r="A108" s="110">
        <v>126</v>
      </c>
      <c r="B108" s="8">
        <v>44687</v>
      </c>
      <c r="C108" s="5"/>
      <c r="D108" s="10">
        <v>0.88888888888888884</v>
      </c>
      <c r="E108" s="10">
        <f t="shared" ref="E108:E114" si="5">D108+E107</f>
        <v>27.777777777777779</v>
      </c>
      <c r="F108" s="152">
        <v>0.71935483870967709</v>
      </c>
      <c r="G108" s="41">
        <f t="shared" si="4"/>
        <v>38.614848031888407</v>
      </c>
      <c r="H108" s="10"/>
      <c r="I108" s="10"/>
      <c r="J108" s="51"/>
      <c r="K108" s="114"/>
    </row>
    <row r="109" spans="1:11" x14ac:dyDescent="0.25">
      <c r="A109" s="110">
        <v>127</v>
      </c>
      <c r="B109" s="8">
        <v>44688</v>
      </c>
      <c r="C109" s="5"/>
      <c r="D109" s="10">
        <v>0.88888888888888884</v>
      </c>
      <c r="E109" s="10">
        <f t="shared" si="5"/>
        <v>28.666666666666668</v>
      </c>
      <c r="F109" s="152">
        <v>0.74999999999999967</v>
      </c>
      <c r="G109" s="41">
        <f t="shared" si="4"/>
        <v>38.222222222222243</v>
      </c>
      <c r="H109" s="10"/>
      <c r="I109" s="10"/>
      <c r="J109" s="51"/>
      <c r="K109" s="114"/>
    </row>
    <row r="110" spans="1:11" x14ac:dyDescent="0.25">
      <c r="A110" s="110">
        <v>128</v>
      </c>
      <c r="B110" s="8">
        <v>44689</v>
      </c>
      <c r="C110" s="5"/>
      <c r="D110" s="10">
        <v>0.88888888888888884</v>
      </c>
      <c r="E110" s="10">
        <f t="shared" si="5"/>
        <v>29.555555555555557</v>
      </c>
      <c r="F110" s="152">
        <v>0.78064516129032224</v>
      </c>
      <c r="G110" s="41">
        <f t="shared" si="4"/>
        <v>37.860422405876967</v>
      </c>
      <c r="H110" s="10"/>
      <c r="K110" s="114"/>
    </row>
    <row r="111" spans="1:11" x14ac:dyDescent="0.25">
      <c r="A111" s="110">
        <v>129</v>
      </c>
      <c r="B111" s="8">
        <v>44690</v>
      </c>
      <c r="C111" s="5"/>
      <c r="D111" s="10">
        <v>0.88888888888888884</v>
      </c>
      <c r="E111" s="10">
        <f t="shared" si="5"/>
        <v>30.444444444444446</v>
      </c>
      <c r="F111" s="152">
        <v>0.81129032258064482</v>
      </c>
      <c r="G111" s="41">
        <f t="shared" si="4"/>
        <v>37.525955378838098</v>
      </c>
      <c r="H111" s="10"/>
      <c r="K111" s="114"/>
    </row>
    <row r="112" spans="1:11" x14ac:dyDescent="0.25">
      <c r="A112" s="110">
        <v>130</v>
      </c>
      <c r="B112" s="8">
        <v>44691</v>
      </c>
      <c r="C112" s="5"/>
      <c r="D112" s="10">
        <v>0.88888888888888884</v>
      </c>
      <c r="E112" s="10">
        <f t="shared" si="5"/>
        <v>31.333333333333336</v>
      </c>
      <c r="F112" s="152">
        <v>0.84193548387096728</v>
      </c>
      <c r="G112" s="41">
        <f t="shared" si="4"/>
        <v>37.215836526181377</v>
      </c>
      <c r="H112" s="10"/>
      <c r="K112" s="114"/>
    </row>
    <row r="113" spans="1:11" x14ac:dyDescent="0.25">
      <c r="A113" s="110">
        <v>131</v>
      </c>
      <c r="B113" s="8">
        <v>44692</v>
      </c>
      <c r="C113" s="5"/>
      <c r="D113" s="10">
        <v>0.88888888888888884</v>
      </c>
      <c r="E113" s="10">
        <f t="shared" si="5"/>
        <v>32.222222222222221</v>
      </c>
      <c r="F113" s="152">
        <v>0.87258064516128986</v>
      </c>
      <c r="G113" s="41">
        <f t="shared" si="4"/>
        <v>36.927500513452472</v>
      </c>
      <c r="H113" s="10"/>
      <c r="K113" s="114"/>
    </row>
    <row r="114" spans="1:11" x14ac:dyDescent="0.25">
      <c r="A114" s="110">
        <v>132</v>
      </c>
      <c r="B114" s="8">
        <v>44693</v>
      </c>
      <c r="C114" s="5"/>
      <c r="D114" s="10">
        <v>0.88888888888888884</v>
      </c>
      <c r="E114" s="10">
        <f t="shared" si="5"/>
        <v>33.111111111111107</v>
      </c>
      <c r="F114" s="152">
        <v>0.90322580645161288</v>
      </c>
      <c r="G114" s="41">
        <f t="shared" si="4"/>
        <v>36.658730158730158</v>
      </c>
      <c r="H114" s="10"/>
      <c r="K114" s="114"/>
    </row>
    <row r="115" spans="1:11" x14ac:dyDescent="0.25">
      <c r="A115" s="110">
        <v>133</v>
      </c>
      <c r="B115" s="8">
        <v>44694</v>
      </c>
      <c r="C115" s="5">
        <v>34</v>
      </c>
      <c r="D115" s="5"/>
      <c r="E115" s="5">
        <v>34</v>
      </c>
      <c r="F115" s="152">
        <v>0.90762463343108502</v>
      </c>
      <c r="G115" s="32">
        <f>E115/F115</f>
        <v>37.460420032310182</v>
      </c>
      <c r="H115" s="10"/>
      <c r="J115" s="52"/>
      <c r="K115" s="114"/>
    </row>
    <row r="116" spans="1:11" x14ac:dyDescent="0.25">
      <c r="A116" s="110">
        <v>134</v>
      </c>
      <c r="B116" s="8">
        <v>44695</v>
      </c>
      <c r="C116" s="5"/>
      <c r="D116" s="10"/>
      <c r="E116" s="10"/>
      <c r="F116" s="152">
        <v>0.91214076246334319</v>
      </c>
      <c r="H116" s="181"/>
      <c r="K116" s="114"/>
    </row>
    <row r="117" spans="1:11" x14ac:dyDescent="0.25">
      <c r="A117" s="110">
        <v>135</v>
      </c>
      <c r="B117" s="8">
        <v>44696</v>
      </c>
      <c r="C117" s="5"/>
      <c r="D117" s="10"/>
      <c r="E117" s="10"/>
      <c r="F117" s="152">
        <v>0.91665689149560126</v>
      </c>
      <c r="H117" s="181"/>
      <c r="K117" s="114"/>
    </row>
    <row r="118" spans="1:11" x14ac:dyDescent="0.25">
      <c r="A118" s="110">
        <v>136</v>
      </c>
      <c r="B118" s="8">
        <v>44697</v>
      </c>
      <c r="C118" s="5"/>
      <c r="D118" s="10"/>
      <c r="E118" s="10"/>
      <c r="F118" s="152">
        <v>0.92117302052785932</v>
      </c>
      <c r="H118" s="181"/>
      <c r="K118" s="114"/>
    </row>
    <row r="119" spans="1:11" x14ac:dyDescent="0.25">
      <c r="A119" s="110">
        <v>137</v>
      </c>
      <c r="B119" s="8">
        <v>44698</v>
      </c>
      <c r="C119" s="5"/>
      <c r="D119" s="10"/>
      <c r="E119" s="10"/>
      <c r="F119" s="152">
        <v>0.92568914956011739</v>
      </c>
      <c r="H119" s="181"/>
      <c r="K119" s="114"/>
    </row>
    <row r="120" spans="1:11" x14ac:dyDescent="0.25">
      <c r="A120" s="110">
        <v>138</v>
      </c>
      <c r="B120" s="8">
        <v>44699</v>
      </c>
      <c r="C120" s="5"/>
      <c r="D120" s="10"/>
      <c r="E120" s="10"/>
      <c r="F120" s="5">
        <v>0.93020527859237545</v>
      </c>
      <c r="H120" s="56"/>
      <c r="K120" s="114"/>
    </row>
    <row r="121" spans="1:11" x14ac:dyDescent="0.25">
      <c r="A121" s="110">
        <v>139</v>
      </c>
      <c r="B121" s="8">
        <v>44700</v>
      </c>
      <c r="C121" s="5"/>
      <c r="D121" s="10"/>
      <c r="E121" s="10"/>
      <c r="F121" s="5">
        <v>0.93472140762463352</v>
      </c>
      <c r="H121" s="56"/>
      <c r="J121" s="53">
        <f>F136-F116</f>
        <v>8.7859237536656809E-2</v>
      </c>
      <c r="K121" s="114"/>
    </row>
    <row r="122" spans="1:11" x14ac:dyDescent="0.25">
      <c r="A122" s="110">
        <v>140</v>
      </c>
      <c r="B122" s="8">
        <v>44701</v>
      </c>
      <c r="C122" s="5"/>
      <c r="D122" s="10"/>
      <c r="E122" s="10"/>
      <c r="F122" s="5">
        <v>0.93923753665689158</v>
      </c>
      <c r="H122" s="56"/>
      <c r="K122" s="114"/>
    </row>
    <row r="123" spans="1:11" x14ac:dyDescent="0.25">
      <c r="A123" s="110">
        <v>141</v>
      </c>
      <c r="B123" s="8">
        <v>44702</v>
      </c>
      <c r="C123" s="5"/>
      <c r="D123" s="10"/>
      <c r="E123" s="10"/>
      <c r="F123" s="5">
        <v>0.94375366568914976</v>
      </c>
      <c r="H123" s="56"/>
      <c r="K123" s="114"/>
    </row>
    <row r="124" spans="1:11" x14ac:dyDescent="0.25">
      <c r="A124" s="110">
        <v>142</v>
      </c>
      <c r="B124" s="8">
        <v>44703</v>
      </c>
      <c r="C124" s="5"/>
      <c r="D124" s="10"/>
      <c r="E124" s="10"/>
      <c r="F124" s="5">
        <v>0.94826979472140782</v>
      </c>
      <c r="H124" s="56"/>
      <c r="I124" s="113"/>
      <c r="J124" s="52"/>
      <c r="K124" s="114"/>
    </row>
    <row r="125" spans="1:11" x14ac:dyDescent="0.25">
      <c r="A125" s="110">
        <v>143</v>
      </c>
      <c r="B125" s="8">
        <v>44704</v>
      </c>
      <c r="C125" s="5"/>
      <c r="D125" s="10"/>
      <c r="E125" s="10"/>
      <c r="F125" s="5">
        <v>0.95278592375366589</v>
      </c>
      <c r="H125" s="56"/>
      <c r="K125" s="114"/>
    </row>
    <row r="126" spans="1:11" x14ac:dyDescent="0.25">
      <c r="A126" s="110">
        <v>144</v>
      </c>
      <c r="B126" s="8">
        <v>44705</v>
      </c>
      <c r="C126" s="5"/>
      <c r="D126" s="10"/>
      <c r="E126" s="10"/>
      <c r="F126" s="5">
        <v>0.95730205278592395</v>
      </c>
      <c r="H126" s="56"/>
      <c r="K126" s="114"/>
    </row>
    <row r="127" spans="1:11" x14ac:dyDescent="0.25">
      <c r="A127" s="110">
        <v>145</v>
      </c>
      <c r="B127" s="8">
        <v>44706</v>
      </c>
      <c r="C127" s="5"/>
      <c r="D127" s="10"/>
      <c r="E127" s="10"/>
      <c r="F127" s="5">
        <v>0.96181818181818202</v>
      </c>
      <c r="H127" s="56"/>
      <c r="J127" s="52"/>
      <c r="K127" s="114"/>
    </row>
    <row r="128" spans="1:11" x14ac:dyDescent="0.25">
      <c r="A128" s="110">
        <v>146</v>
      </c>
      <c r="B128" s="8">
        <v>44707</v>
      </c>
      <c r="C128" s="5"/>
      <c r="D128" s="10"/>
      <c r="E128" s="10"/>
      <c r="F128" s="5">
        <v>0.96633431085044008</v>
      </c>
      <c r="H128" s="56"/>
      <c r="K128" s="114"/>
    </row>
    <row r="129" spans="1:11" x14ac:dyDescent="0.25">
      <c r="A129" s="110">
        <v>147</v>
      </c>
      <c r="B129" s="8">
        <v>44708</v>
      </c>
      <c r="C129" s="5"/>
      <c r="D129" s="10"/>
      <c r="E129" s="10"/>
      <c r="F129" s="5">
        <v>0.97085043988269826</v>
      </c>
      <c r="H129" s="56"/>
      <c r="K129" s="114"/>
    </row>
    <row r="130" spans="1:11" x14ac:dyDescent="0.25">
      <c r="A130" s="110">
        <v>148</v>
      </c>
      <c r="B130" s="8">
        <v>44709</v>
      </c>
      <c r="C130" s="5"/>
      <c r="D130" s="10"/>
      <c r="E130" s="10"/>
      <c r="F130" s="5">
        <v>0.97536656891495632</v>
      </c>
      <c r="H130" s="56"/>
      <c r="K130" s="114"/>
    </row>
    <row r="131" spans="1:11" x14ac:dyDescent="0.25">
      <c r="A131" s="110">
        <v>149</v>
      </c>
      <c r="B131" s="8">
        <v>44710</v>
      </c>
      <c r="C131" s="5"/>
      <c r="D131" s="10"/>
      <c r="E131" s="10"/>
      <c r="F131" s="5">
        <v>0.97988269794721439</v>
      </c>
      <c r="H131" s="56"/>
      <c r="K131" s="114"/>
    </row>
    <row r="132" spans="1:11" x14ac:dyDescent="0.25">
      <c r="A132" s="110">
        <v>150</v>
      </c>
      <c r="B132" s="8">
        <v>44711</v>
      </c>
      <c r="C132" s="5"/>
      <c r="D132" s="10"/>
      <c r="E132" s="10"/>
      <c r="F132" s="5">
        <v>0.98439882697947245</v>
      </c>
      <c r="H132" s="56"/>
      <c r="J132" s="52"/>
      <c r="K132" s="114"/>
    </row>
    <row r="133" spans="1:11" x14ac:dyDescent="0.25">
      <c r="A133" s="110">
        <v>151</v>
      </c>
      <c r="B133" s="8">
        <v>44712</v>
      </c>
      <c r="C133" s="5"/>
      <c r="D133" s="10"/>
      <c r="E133" s="10"/>
      <c r="F133" s="5">
        <v>0.98891495601173052</v>
      </c>
      <c r="H133" s="56"/>
      <c r="K133" s="114"/>
    </row>
    <row r="134" spans="1:11" x14ac:dyDescent="0.25">
      <c r="A134" s="110">
        <v>152</v>
      </c>
      <c r="B134" s="8">
        <v>44713</v>
      </c>
      <c r="C134" s="5"/>
      <c r="D134" s="10"/>
      <c r="E134" s="10"/>
      <c r="F134" s="5">
        <v>0.99343108504398858</v>
      </c>
      <c r="H134" s="56"/>
      <c r="K134" s="114"/>
    </row>
    <row r="135" spans="1:11" x14ac:dyDescent="0.25">
      <c r="A135" s="110">
        <v>153</v>
      </c>
      <c r="B135" s="8">
        <v>44714</v>
      </c>
      <c r="C135" s="5"/>
      <c r="D135" s="10"/>
      <c r="E135" s="10"/>
      <c r="F135" s="5">
        <v>0.99794721407624676</v>
      </c>
      <c r="H135" s="56"/>
    </row>
    <row r="136" spans="1:11" x14ac:dyDescent="0.25">
      <c r="A136" s="110">
        <v>154</v>
      </c>
      <c r="B136" s="8">
        <v>44715</v>
      </c>
      <c r="C136" s="5"/>
      <c r="D136" s="10"/>
      <c r="E136" s="10"/>
      <c r="F136" s="5">
        <v>1</v>
      </c>
      <c r="G136" s="51"/>
      <c r="H136" s="56"/>
    </row>
    <row r="137" spans="1:11" x14ac:dyDescent="0.25">
      <c r="A137" s="110">
        <v>155</v>
      </c>
      <c r="B137" s="8">
        <v>44716</v>
      </c>
      <c r="C137" s="5"/>
      <c r="D137" s="5"/>
      <c r="E137" s="5"/>
      <c r="F137" s="5"/>
      <c r="G137" s="184"/>
      <c r="H137" s="187"/>
      <c r="I137" s="183"/>
      <c r="J137" s="184"/>
      <c r="K137" s="184"/>
    </row>
    <row r="138" spans="1:11" x14ac:dyDescent="0.25">
      <c r="A138" s="110">
        <v>156</v>
      </c>
      <c r="B138" s="8">
        <v>44717</v>
      </c>
      <c r="C138" s="5"/>
      <c r="D138" s="5"/>
      <c r="E138" s="5"/>
      <c r="F138" s="5"/>
    </row>
    <row r="139" spans="1:11" x14ac:dyDescent="0.25">
      <c r="A139" s="110">
        <v>157</v>
      </c>
      <c r="B139" s="8">
        <v>44718</v>
      </c>
      <c r="H139" s="53"/>
    </row>
    <row r="140" spans="1:11" x14ac:dyDescent="0.25">
      <c r="A140" s="110">
        <v>158</v>
      </c>
      <c r="B140" s="8">
        <v>44719</v>
      </c>
    </row>
    <row r="141" spans="1:11" x14ac:dyDescent="0.25">
      <c r="A141" s="110">
        <v>159</v>
      </c>
      <c r="B141" s="8">
        <v>44720</v>
      </c>
    </row>
    <row r="142" spans="1:11" x14ac:dyDescent="0.25">
      <c r="A142" s="110">
        <v>160</v>
      </c>
      <c r="B142" s="8">
        <v>44721</v>
      </c>
    </row>
    <row r="143" spans="1:11" x14ac:dyDescent="0.25">
      <c r="A143" s="110">
        <v>161</v>
      </c>
      <c r="B143" s="8">
        <v>44722</v>
      </c>
      <c r="I143" s="175"/>
      <c r="J143" s="115"/>
    </row>
    <row r="144" spans="1:11" x14ac:dyDescent="0.25">
      <c r="A144" s="110">
        <v>162</v>
      </c>
      <c r="B144" s="8">
        <v>44723</v>
      </c>
    </row>
    <row r="145" spans="1:2" x14ac:dyDescent="0.25">
      <c r="A145" s="110">
        <v>163</v>
      </c>
      <c r="B145" s="8">
        <v>44724</v>
      </c>
    </row>
    <row r="146" spans="1:2" x14ac:dyDescent="0.25">
      <c r="A146" s="110">
        <v>164</v>
      </c>
      <c r="B146" s="8">
        <v>44725</v>
      </c>
    </row>
    <row r="147" spans="1:2" x14ac:dyDescent="0.25">
      <c r="A147" s="110">
        <v>165</v>
      </c>
      <c r="B147" s="8">
        <v>44726</v>
      </c>
    </row>
    <row r="148" spans="1:2" x14ac:dyDescent="0.25">
      <c r="A148" s="110">
        <v>166</v>
      </c>
      <c r="B148" s="8">
        <v>44727</v>
      </c>
    </row>
    <row r="149" spans="1:2" x14ac:dyDescent="0.25">
      <c r="A149" s="110">
        <v>167</v>
      </c>
      <c r="B149" s="8">
        <v>44728</v>
      </c>
    </row>
    <row r="150" spans="1:2" x14ac:dyDescent="0.25">
      <c r="A150" s="110">
        <v>168</v>
      </c>
      <c r="B150" s="8">
        <v>44729</v>
      </c>
    </row>
    <row r="151" spans="1:2" x14ac:dyDescent="0.25">
      <c r="A151" s="110">
        <v>169</v>
      </c>
      <c r="B151" s="8">
        <v>44730</v>
      </c>
    </row>
    <row r="152" spans="1:2" x14ac:dyDescent="0.25">
      <c r="A152" s="110">
        <v>170</v>
      </c>
      <c r="B152" s="8">
        <v>44731</v>
      </c>
    </row>
    <row r="153" spans="1:2" x14ac:dyDescent="0.25">
      <c r="A153" s="110">
        <v>171</v>
      </c>
      <c r="B153" s="8">
        <v>44732</v>
      </c>
    </row>
    <row r="154" spans="1:2" x14ac:dyDescent="0.25">
      <c r="A154" s="110">
        <v>172</v>
      </c>
      <c r="B154" s="8">
        <v>44733</v>
      </c>
    </row>
    <row r="155" spans="1:2" x14ac:dyDescent="0.25">
      <c r="A155" s="110">
        <v>173</v>
      </c>
      <c r="B155" s="8">
        <v>44734</v>
      </c>
    </row>
    <row r="156" spans="1:2" x14ac:dyDescent="0.25">
      <c r="A156" s="110">
        <v>174</v>
      </c>
      <c r="B156" s="8">
        <v>44735</v>
      </c>
    </row>
    <row r="157" spans="1:2" x14ac:dyDescent="0.25">
      <c r="A157" s="110">
        <v>175</v>
      </c>
      <c r="B157" s="8">
        <v>44736</v>
      </c>
    </row>
    <row r="158" spans="1:2" x14ac:dyDescent="0.25">
      <c r="A158" s="110">
        <v>176</v>
      </c>
      <c r="B158" s="8">
        <v>44737</v>
      </c>
    </row>
    <row r="159" spans="1:2" x14ac:dyDescent="0.25">
      <c r="A159" s="110">
        <v>177</v>
      </c>
      <c r="B159" s="8">
        <v>44738</v>
      </c>
    </row>
    <row r="160" spans="1:2" x14ac:dyDescent="0.25">
      <c r="A160" s="110">
        <v>178</v>
      </c>
      <c r="B160" s="8">
        <v>44739</v>
      </c>
    </row>
    <row r="161" spans="1:8" x14ac:dyDescent="0.25">
      <c r="A161" s="110">
        <v>179</v>
      </c>
      <c r="B161" s="8">
        <v>44740</v>
      </c>
    </row>
    <row r="162" spans="1:8" x14ac:dyDescent="0.25">
      <c r="A162" s="110">
        <v>180</v>
      </c>
      <c r="B162" s="8">
        <v>44741</v>
      </c>
    </row>
    <row r="163" spans="1:8" x14ac:dyDescent="0.25">
      <c r="A163" s="110">
        <v>181</v>
      </c>
      <c r="B163" s="8">
        <v>44742</v>
      </c>
    </row>
    <row r="164" spans="1:8" x14ac:dyDescent="0.25">
      <c r="A164" s="110"/>
      <c r="B164" s="8"/>
    </row>
    <row r="165" spans="1:8" x14ac:dyDescent="0.25">
      <c r="A165" s="110"/>
      <c r="B165" s="8"/>
    </row>
    <row r="166" spans="1:8" x14ac:dyDescent="0.25">
      <c r="A166" s="110"/>
      <c r="B166" s="8"/>
    </row>
    <row r="167" spans="1:8" x14ac:dyDescent="0.25">
      <c r="A167" s="110"/>
      <c r="B167" s="8"/>
    </row>
    <row r="168" spans="1:8" ht="15.75" thickBot="1" x14ac:dyDescent="0.3"/>
    <row r="169" spans="1:8" ht="15.75" thickTop="1" x14ac:dyDescent="0.25">
      <c r="E169" s="148" t="s">
        <v>144</v>
      </c>
      <c r="F169" s="148" t="s">
        <v>96</v>
      </c>
      <c r="G169" s="148" t="s">
        <v>143</v>
      </c>
      <c r="H169" s="167" t="s">
        <v>102</v>
      </c>
    </row>
    <row r="170" spans="1:8" ht="15.75" thickBot="1" x14ac:dyDescent="0.3">
      <c r="E170" s="110">
        <v>34</v>
      </c>
      <c r="F170" s="30">
        <f>G115</f>
        <v>37.460420032310182</v>
      </c>
      <c r="G170" s="110">
        <f>E170*(0.81*2)</f>
        <v>55.080000000000005</v>
      </c>
      <c r="H170" s="168">
        <f>F170*(0.81*2)</f>
        <v>60.685880452342502</v>
      </c>
    </row>
    <row r="171" spans="1:8" ht="15.75" thickTop="1" x14ac:dyDescent="0.25">
      <c r="D171" s="110" t="s">
        <v>103</v>
      </c>
      <c r="E171" s="110">
        <f>E170/3</f>
        <v>11.333333333333334</v>
      </c>
      <c r="F171" s="110">
        <f>F170/3</f>
        <v>12.486806677436727</v>
      </c>
    </row>
    <row r="174" spans="1:8" x14ac:dyDescent="0.25">
      <c r="F174" s="43"/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76"/>
  <sheetViews>
    <sheetView topLeftCell="A83" workbookViewId="0">
      <selection activeCell="G96" sqref="G96"/>
    </sheetView>
  </sheetViews>
  <sheetFormatPr defaultRowHeight="15" x14ac:dyDescent="0.25"/>
  <cols>
    <col min="1" max="1" width="12.7109375" customWidth="1"/>
    <col min="2" max="2" width="12.85546875" customWidth="1"/>
    <col min="3" max="3" width="20.140625" customWidth="1"/>
    <col min="4" max="4" width="14.140625" customWidth="1"/>
    <col min="5" max="5" width="18.7109375" customWidth="1"/>
    <col min="6" max="6" width="28.140625" customWidth="1"/>
    <col min="7" max="7" width="26" customWidth="1"/>
    <col min="8" max="8" width="12.5703125" customWidth="1"/>
    <col min="9" max="9" width="9.7109375" bestFit="1" customWidth="1"/>
    <col min="10" max="10" width="16.7109375" bestFit="1" customWidth="1"/>
  </cols>
  <sheetData>
    <row r="1" spans="1:11" x14ac:dyDescent="0.25">
      <c r="A1" s="231" t="s">
        <v>40</v>
      </c>
      <c r="B1" s="231"/>
      <c r="C1" s="231"/>
      <c r="D1" s="231"/>
      <c r="E1" s="231"/>
      <c r="F1" s="231"/>
    </row>
    <row r="2" spans="1:11" x14ac:dyDescent="0.25">
      <c r="A2" s="231" t="s">
        <v>38</v>
      </c>
      <c r="B2" s="231"/>
      <c r="C2" s="231"/>
      <c r="D2" s="231"/>
      <c r="E2" s="231"/>
      <c r="F2" s="231"/>
    </row>
    <row r="3" spans="1:11" x14ac:dyDescent="0.25">
      <c r="A3" s="231" t="s">
        <v>42</v>
      </c>
      <c r="B3" s="231"/>
      <c r="C3" s="231"/>
      <c r="D3" s="231"/>
      <c r="E3" s="231"/>
      <c r="F3" s="231"/>
    </row>
    <row r="4" spans="1:11" ht="15.75" thickBot="1" x14ac:dyDescent="0.3">
      <c r="A4" s="239">
        <v>2022</v>
      </c>
      <c r="B4" s="239"/>
      <c r="C4" s="239"/>
      <c r="D4" s="239"/>
      <c r="E4" s="239"/>
      <c r="F4" s="239"/>
    </row>
    <row r="5" spans="1:11" ht="15.75" thickBot="1" x14ac:dyDescent="0.3">
      <c r="A5" s="7" t="s">
        <v>29</v>
      </c>
      <c r="B5" s="7" t="s">
        <v>33</v>
      </c>
      <c r="C5" s="7" t="s">
        <v>34</v>
      </c>
      <c r="D5" s="7" t="s">
        <v>35</v>
      </c>
      <c r="E5" s="7" t="s">
        <v>41</v>
      </c>
      <c r="F5" s="7" t="s">
        <v>135</v>
      </c>
      <c r="G5" s="158" t="s">
        <v>37</v>
      </c>
      <c r="H5" s="55"/>
      <c r="I5" s="55"/>
      <c r="J5" s="55"/>
      <c r="K5" s="55"/>
    </row>
    <row r="6" spans="1:11" x14ac:dyDescent="0.25">
      <c r="A6" s="110"/>
      <c r="B6" s="8"/>
      <c r="C6" s="5"/>
      <c r="D6" s="5"/>
      <c r="E6" s="5"/>
      <c r="F6" s="5"/>
      <c r="H6" s="49"/>
      <c r="I6" s="45"/>
    </row>
    <row r="7" spans="1:11" x14ac:dyDescent="0.25">
      <c r="A7" s="110">
        <v>25</v>
      </c>
      <c r="B7" s="8">
        <v>44586</v>
      </c>
      <c r="C7" s="5">
        <v>0</v>
      </c>
      <c r="D7" s="5"/>
      <c r="E7" s="5">
        <v>0</v>
      </c>
      <c r="F7" s="5"/>
      <c r="H7" s="49"/>
      <c r="I7" s="45"/>
    </row>
    <row r="8" spans="1:11" x14ac:dyDescent="0.25">
      <c r="A8" s="110">
        <v>26</v>
      </c>
      <c r="B8" s="8">
        <v>44587</v>
      </c>
      <c r="C8" s="5"/>
      <c r="D8" s="5">
        <f>(C20-C7)/(A20-A7)</f>
        <v>7.6923076923076927E-2</v>
      </c>
      <c r="E8" s="5">
        <f>D8+E7</f>
        <v>7.6923076923076927E-2</v>
      </c>
      <c r="F8" s="5"/>
      <c r="H8" s="49"/>
      <c r="I8" s="45"/>
    </row>
    <row r="9" spans="1:11" x14ac:dyDescent="0.25">
      <c r="A9" s="110">
        <v>27</v>
      </c>
      <c r="B9" s="8">
        <v>44588</v>
      </c>
      <c r="C9" s="5"/>
      <c r="D9" s="5">
        <v>7.6923076923076927E-2</v>
      </c>
      <c r="E9" s="110">
        <f t="shared" ref="E9:E19" si="0">D9+E8</f>
        <v>0.15384615384615385</v>
      </c>
      <c r="F9" s="5"/>
      <c r="H9" s="49"/>
      <c r="I9" s="45"/>
    </row>
    <row r="10" spans="1:11" x14ac:dyDescent="0.25">
      <c r="A10" s="110">
        <v>28</v>
      </c>
      <c r="B10" s="8">
        <v>44589</v>
      </c>
      <c r="C10" s="5"/>
      <c r="D10" s="110">
        <v>7.6923076923076927E-2</v>
      </c>
      <c r="E10" s="110">
        <f t="shared" si="0"/>
        <v>0.23076923076923078</v>
      </c>
      <c r="F10" s="5"/>
      <c r="H10" s="49"/>
      <c r="I10" s="45"/>
    </row>
    <row r="11" spans="1:11" x14ac:dyDescent="0.25">
      <c r="A11" s="110">
        <v>29</v>
      </c>
      <c r="B11" s="8">
        <v>44590</v>
      </c>
      <c r="C11" s="5"/>
      <c r="D11" s="110">
        <v>7.6923076923076927E-2</v>
      </c>
      <c r="E11" s="110">
        <f t="shared" si="0"/>
        <v>0.30769230769230771</v>
      </c>
      <c r="F11" s="5"/>
      <c r="H11" s="49"/>
    </row>
    <row r="12" spans="1:11" x14ac:dyDescent="0.25">
      <c r="A12" s="110">
        <v>30</v>
      </c>
      <c r="B12" s="8">
        <v>44591</v>
      </c>
      <c r="C12" s="5"/>
      <c r="D12" s="110">
        <v>7.6923076923076927E-2</v>
      </c>
      <c r="E12" s="110">
        <f t="shared" si="0"/>
        <v>0.38461538461538464</v>
      </c>
      <c r="F12" s="5"/>
      <c r="H12" s="49"/>
    </row>
    <row r="13" spans="1:11" x14ac:dyDescent="0.25">
      <c r="A13" s="110">
        <v>31</v>
      </c>
      <c r="B13" s="8">
        <v>44592</v>
      </c>
      <c r="C13" s="5"/>
      <c r="D13" s="110">
        <v>7.6923076923076927E-2</v>
      </c>
      <c r="E13" s="110">
        <f t="shared" si="0"/>
        <v>0.46153846153846156</v>
      </c>
      <c r="F13" s="5"/>
      <c r="H13" s="49"/>
    </row>
    <row r="14" spans="1:11" x14ac:dyDescent="0.25">
      <c r="A14" s="110">
        <v>32</v>
      </c>
      <c r="B14" s="8">
        <v>44593</v>
      </c>
      <c r="C14" s="5"/>
      <c r="D14" s="110">
        <v>7.6923076923076927E-2</v>
      </c>
      <c r="E14" s="110">
        <f t="shared" si="0"/>
        <v>0.53846153846153855</v>
      </c>
      <c r="F14" s="12"/>
      <c r="H14" s="49"/>
    </row>
    <row r="15" spans="1:11" x14ac:dyDescent="0.25">
      <c r="A15" s="110">
        <v>33</v>
      </c>
      <c r="B15" s="8">
        <v>44594</v>
      </c>
      <c r="C15" s="5"/>
      <c r="D15" s="110">
        <v>7.6923076923076927E-2</v>
      </c>
      <c r="E15" s="110">
        <f t="shared" si="0"/>
        <v>0.61538461538461542</v>
      </c>
      <c r="F15" s="12"/>
      <c r="H15" s="49"/>
    </row>
    <row r="16" spans="1:11" x14ac:dyDescent="0.25">
      <c r="A16" s="110">
        <v>34</v>
      </c>
      <c r="B16" s="8">
        <v>44595</v>
      </c>
      <c r="C16" s="5"/>
      <c r="D16" s="110">
        <v>7.6923076923076927E-2</v>
      </c>
      <c r="E16" s="110">
        <f t="shared" si="0"/>
        <v>0.69230769230769229</v>
      </c>
      <c r="F16" s="12"/>
      <c r="H16" s="49"/>
    </row>
    <row r="17" spans="1:11" x14ac:dyDescent="0.25">
      <c r="A17" s="110">
        <v>35</v>
      </c>
      <c r="B17" s="8">
        <v>44596</v>
      </c>
      <c r="C17" s="5"/>
      <c r="D17" s="110">
        <v>7.6923076923076927E-2</v>
      </c>
      <c r="E17" s="110">
        <f t="shared" si="0"/>
        <v>0.76923076923076916</v>
      </c>
      <c r="F17" s="12"/>
      <c r="H17" s="49"/>
    </row>
    <row r="18" spans="1:11" x14ac:dyDescent="0.25">
      <c r="A18" s="110">
        <v>36</v>
      </c>
      <c r="B18" s="8">
        <v>44597</v>
      </c>
      <c r="C18" s="5"/>
      <c r="D18" s="110">
        <v>7.6923076923076927E-2</v>
      </c>
      <c r="E18" s="110">
        <f t="shared" si="0"/>
        <v>0.84615384615384603</v>
      </c>
      <c r="F18" s="12"/>
      <c r="H18" s="49"/>
    </row>
    <row r="19" spans="1:11" x14ac:dyDescent="0.25">
      <c r="A19" s="110">
        <v>37</v>
      </c>
      <c r="B19" s="8">
        <v>44598</v>
      </c>
      <c r="C19" s="5"/>
      <c r="D19" s="110">
        <v>7.6923076923076927E-2</v>
      </c>
      <c r="E19" s="110">
        <f t="shared" si="0"/>
        <v>0.92307692307692291</v>
      </c>
      <c r="F19" s="12"/>
      <c r="H19" s="49"/>
    </row>
    <row r="20" spans="1:11" x14ac:dyDescent="0.25">
      <c r="A20" s="110">
        <v>38</v>
      </c>
      <c r="B20" s="8">
        <v>44599</v>
      </c>
      <c r="C20" s="5">
        <v>1</v>
      </c>
      <c r="D20" s="110">
        <v>7.6923076923076927E-2</v>
      </c>
      <c r="E20" s="110">
        <v>1</v>
      </c>
      <c r="F20" s="12"/>
      <c r="H20" s="49"/>
    </row>
    <row r="21" spans="1:11" x14ac:dyDescent="0.25">
      <c r="A21" s="110">
        <v>39</v>
      </c>
      <c r="B21" s="8">
        <v>44600</v>
      </c>
      <c r="C21" s="5"/>
      <c r="D21" s="112">
        <f>(C36-C20)/(A36-A20)</f>
        <v>6.25E-2</v>
      </c>
      <c r="E21" s="112">
        <f>D21+E20</f>
        <v>1.0625</v>
      </c>
      <c r="F21" s="12"/>
      <c r="H21" s="49"/>
    </row>
    <row r="22" spans="1:11" x14ac:dyDescent="0.25">
      <c r="A22" s="110">
        <v>40</v>
      </c>
      <c r="B22" s="8">
        <v>44601</v>
      </c>
      <c r="C22" s="5"/>
      <c r="D22" s="112">
        <v>6.25E-2</v>
      </c>
      <c r="E22" s="112">
        <f t="shared" ref="E22:E35" si="1">D22+E21</f>
        <v>1.125</v>
      </c>
      <c r="F22" s="12"/>
      <c r="H22" s="49"/>
    </row>
    <row r="23" spans="1:11" x14ac:dyDescent="0.25">
      <c r="A23" s="110">
        <v>41</v>
      </c>
      <c r="B23" s="8">
        <v>44602</v>
      </c>
      <c r="C23" s="5"/>
      <c r="D23" s="112">
        <v>6.25E-2</v>
      </c>
      <c r="E23" s="112">
        <f t="shared" si="1"/>
        <v>1.1875</v>
      </c>
      <c r="F23" s="12"/>
      <c r="H23" s="49"/>
    </row>
    <row r="24" spans="1:11" x14ac:dyDescent="0.25">
      <c r="A24" s="110">
        <v>42</v>
      </c>
      <c r="B24" s="8">
        <v>44603</v>
      </c>
      <c r="C24" s="5"/>
      <c r="D24" s="112">
        <v>6.25E-2</v>
      </c>
      <c r="E24" s="112">
        <f t="shared" si="1"/>
        <v>1.25</v>
      </c>
      <c r="F24" s="12"/>
      <c r="H24" s="49"/>
    </row>
    <row r="25" spans="1:11" x14ac:dyDescent="0.25">
      <c r="A25" s="110">
        <v>43</v>
      </c>
      <c r="B25" s="8">
        <v>44604</v>
      </c>
      <c r="C25" s="5"/>
      <c r="D25" s="112">
        <v>6.25E-2</v>
      </c>
      <c r="E25" s="112">
        <f t="shared" si="1"/>
        <v>1.3125</v>
      </c>
      <c r="F25" s="12"/>
      <c r="H25" s="49"/>
    </row>
    <row r="26" spans="1:11" x14ac:dyDescent="0.25">
      <c r="A26" s="110">
        <v>44</v>
      </c>
      <c r="B26" s="8">
        <v>44605</v>
      </c>
      <c r="C26" s="5"/>
      <c r="D26" s="112">
        <v>6.25E-2</v>
      </c>
      <c r="E26" s="112">
        <f t="shared" si="1"/>
        <v>1.375</v>
      </c>
      <c r="F26" s="12"/>
      <c r="H26" s="49"/>
    </row>
    <row r="27" spans="1:11" x14ac:dyDescent="0.25">
      <c r="A27" s="110">
        <v>45</v>
      </c>
      <c r="B27" s="8">
        <v>44606</v>
      </c>
      <c r="C27" s="5"/>
      <c r="D27" s="112">
        <v>6.25E-2</v>
      </c>
      <c r="E27" s="112">
        <f t="shared" si="1"/>
        <v>1.4375</v>
      </c>
      <c r="F27" s="12"/>
      <c r="H27" s="49"/>
    </row>
    <row r="28" spans="1:11" x14ac:dyDescent="0.25">
      <c r="A28" s="110">
        <v>46</v>
      </c>
      <c r="B28" s="8">
        <v>44607</v>
      </c>
      <c r="C28" s="5"/>
      <c r="D28" s="112">
        <v>6.25E-2</v>
      </c>
      <c r="E28" s="112">
        <f t="shared" si="1"/>
        <v>1.5</v>
      </c>
      <c r="F28" s="12"/>
      <c r="H28" s="49"/>
    </row>
    <row r="29" spans="1:11" x14ac:dyDescent="0.25">
      <c r="A29" s="110">
        <v>47</v>
      </c>
      <c r="B29" s="8">
        <v>44608</v>
      </c>
      <c r="C29" s="5"/>
      <c r="D29" s="112">
        <v>6.25E-2</v>
      </c>
      <c r="E29" s="112">
        <f t="shared" si="1"/>
        <v>1.5625</v>
      </c>
      <c r="F29" s="12"/>
      <c r="H29" s="49"/>
    </row>
    <row r="30" spans="1:11" x14ac:dyDescent="0.25">
      <c r="A30" s="110">
        <v>48</v>
      </c>
      <c r="B30" s="8">
        <v>44609</v>
      </c>
      <c r="C30" s="5"/>
      <c r="D30" s="112">
        <v>6.25E-2</v>
      </c>
      <c r="E30" s="112">
        <f t="shared" si="1"/>
        <v>1.625</v>
      </c>
      <c r="F30" s="12"/>
      <c r="H30" s="49"/>
    </row>
    <row r="31" spans="1:11" x14ac:dyDescent="0.25">
      <c r="A31" s="110">
        <v>49</v>
      </c>
      <c r="B31" s="8">
        <v>44610</v>
      </c>
      <c r="C31" s="5"/>
      <c r="D31" s="112">
        <v>6.25E-2</v>
      </c>
      <c r="E31" s="112">
        <f t="shared" si="1"/>
        <v>1.6875</v>
      </c>
      <c r="F31" s="12"/>
      <c r="H31" s="56"/>
      <c r="K31" s="53"/>
    </row>
    <row r="32" spans="1:11" x14ac:dyDescent="0.25">
      <c r="A32" s="110">
        <v>50</v>
      </c>
      <c r="B32" s="8">
        <v>44611</v>
      </c>
      <c r="C32" s="5"/>
      <c r="D32" s="112">
        <v>6.25E-2</v>
      </c>
      <c r="E32" s="112">
        <f t="shared" si="1"/>
        <v>1.75</v>
      </c>
      <c r="F32" s="12"/>
      <c r="H32" s="49"/>
      <c r="J32" s="51"/>
      <c r="K32" s="53"/>
    </row>
    <row r="33" spans="1:11" x14ac:dyDescent="0.25">
      <c r="A33" s="110">
        <v>51</v>
      </c>
      <c r="B33" s="8">
        <v>44612</v>
      </c>
      <c r="C33" s="5"/>
      <c r="D33" s="112">
        <v>6.25E-2</v>
      </c>
      <c r="E33" s="112">
        <f t="shared" si="1"/>
        <v>1.8125</v>
      </c>
      <c r="F33" s="12"/>
      <c r="H33" s="49"/>
      <c r="J33" s="51"/>
      <c r="K33" s="53"/>
    </row>
    <row r="34" spans="1:11" x14ac:dyDescent="0.25">
      <c r="A34" s="110">
        <v>52</v>
      </c>
      <c r="B34" s="8">
        <v>44613</v>
      </c>
      <c r="C34" s="5"/>
      <c r="D34" s="112">
        <v>6.25E-2</v>
      </c>
      <c r="E34" s="112">
        <f t="shared" si="1"/>
        <v>1.875</v>
      </c>
      <c r="F34" s="12"/>
      <c r="H34" s="49"/>
      <c r="I34" s="41"/>
      <c r="J34" s="51"/>
      <c r="K34" s="53"/>
    </row>
    <row r="35" spans="1:11" x14ac:dyDescent="0.25">
      <c r="A35" s="110">
        <v>53</v>
      </c>
      <c r="B35" s="8">
        <v>44614</v>
      </c>
      <c r="C35" s="5"/>
      <c r="D35" s="112">
        <v>6.25E-2</v>
      </c>
      <c r="E35" s="112">
        <f t="shared" si="1"/>
        <v>1.9375</v>
      </c>
      <c r="F35" s="12"/>
      <c r="H35" s="49"/>
      <c r="I35" s="41"/>
      <c r="J35" s="51"/>
      <c r="K35" s="53"/>
    </row>
    <row r="36" spans="1:11" x14ac:dyDescent="0.25">
      <c r="A36" s="110">
        <v>54</v>
      </c>
      <c r="B36" s="8">
        <v>44615</v>
      </c>
      <c r="C36" s="5">
        <v>2</v>
      </c>
      <c r="D36" s="112">
        <v>6.25E-2</v>
      </c>
      <c r="E36" s="110">
        <v>2</v>
      </c>
      <c r="F36" s="12"/>
      <c r="H36" s="49"/>
      <c r="I36" s="41"/>
      <c r="J36" s="51"/>
      <c r="K36" s="53"/>
    </row>
    <row r="37" spans="1:11" x14ac:dyDescent="0.25">
      <c r="A37" s="110">
        <v>55</v>
      </c>
      <c r="B37" s="8">
        <v>44616</v>
      </c>
      <c r="C37" s="5"/>
      <c r="D37" s="5">
        <f>(C55-C36)/(A55-A36)</f>
        <v>0</v>
      </c>
      <c r="E37" s="110">
        <f>D37+E36</f>
        <v>2</v>
      </c>
      <c r="F37" s="12"/>
      <c r="H37" s="123"/>
      <c r="I37" s="41"/>
      <c r="J37" s="125"/>
      <c r="K37" s="53"/>
    </row>
    <row r="38" spans="1:11" x14ac:dyDescent="0.25">
      <c r="A38" s="110">
        <v>56</v>
      </c>
      <c r="B38" s="8">
        <v>44617</v>
      </c>
      <c r="C38" s="5"/>
      <c r="D38" s="110">
        <f t="shared" ref="D38:D55" si="2">(C56-C37)/(A56-A37)</f>
        <v>0</v>
      </c>
      <c r="E38" s="110">
        <f t="shared" ref="E38:E54" si="3">D38+E37</f>
        <v>2</v>
      </c>
      <c r="F38" s="12"/>
      <c r="H38" s="49"/>
      <c r="I38" s="41"/>
      <c r="J38" s="51"/>
      <c r="K38" s="53"/>
    </row>
    <row r="39" spans="1:11" x14ac:dyDescent="0.25">
      <c r="A39" s="110">
        <v>57</v>
      </c>
      <c r="B39" s="8">
        <v>44618</v>
      </c>
      <c r="C39" s="5"/>
      <c r="D39" s="110">
        <f t="shared" si="2"/>
        <v>0</v>
      </c>
      <c r="E39" s="110">
        <f t="shared" si="3"/>
        <v>2</v>
      </c>
      <c r="F39" s="152">
        <v>1.020408163265306E-2</v>
      </c>
      <c r="G39" s="41"/>
      <c r="H39" s="49"/>
      <c r="I39" s="41"/>
      <c r="J39" s="51"/>
      <c r="K39" s="53"/>
    </row>
    <row r="40" spans="1:11" x14ac:dyDescent="0.25">
      <c r="A40" s="110">
        <v>58</v>
      </c>
      <c r="B40" s="8">
        <v>44619</v>
      </c>
      <c r="C40" s="5"/>
      <c r="D40" s="110">
        <f t="shared" si="2"/>
        <v>0</v>
      </c>
      <c r="E40" s="110">
        <f t="shared" si="3"/>
        <v>2</v>
      </c>
      <c r="F40" s="152">
        <v>1.7006802721088433E-2</v>
      </c>
      <c r="G40" s="41"/>
      <c r="H40" s="49"/>
      <c r="I40" s="41"/>
      <c r="J40" s="51"/>
      <c r="K40" s="53"/>
    </row>
    <row r="41" spans="1:11" x14ac:dyDescent="0.25">
      <c r="A41" s="110">
        <v>59</v>
      </c>
      <c r="B41" s="8">
        <v>44620</v>
      </c>
      <c r="C41" s="5"/>
      <c r="D41" s="110">
        <f t="shared" si="2"/>
        <v>0</v>
      </c>
      <c r="E41" s="110">
        <f t="shared" si="3"/>
        <v>2</v>
      </c>
      <c r="F41" s="152">
        <v>2.3812925170068028E-2</v>
      </c>
      <c r="G41" s="41"/>
      <c r="H41" s="49"/>
      <c r="I41" s="41"/>
      <c r="J41" s="51"/>
      <c r="K41" s="53"/>
    </row>
    <row r="42" spans="1:11" x14ac:dyDescent="0.25">
      <c r="A42" s="110">
        <v>60</v>
      </c>
      <c r="B42" s="8">
        <v>44621</v>
      </c>
      <c r="C42" s="5"/>
      <c r="D42" s="110">
        <f t="shared" si="2"/>
        <v>0</v>
      </c>
      <c r="E42" s="110">
        <f t="shared" si="3"/>
        <v>2</v>
      </c>
      <c r="F42" s="152">
        <v>3.0619047619047619E-2</v>
      </c>
      <c r="G42" s="41"/>
      <c r="H42" s="49"/>
      <c r="I42" s="41"/>
      <c r="J42" s="51"/>
      <c r="K42" s="53"/>
    </row>
    <row r="43" spans="1:11" x14ac:dyDescent="0.25">
      <c r="A43" s="110">
        <v>61</v>
      </c>
      <c r="B43" s="8">
        <v>44622</v>
      </c>
      <c r="C43" s="5"/>
      <c r="D43" s="110">
        <f t="shared" si="2"/>
        <v>0</v>
      </c>
      <c r="E43" s="110">
        <f t="shared" si="3"/>
        <v>2</v>
      </c>
      <c r="F43" s="152">
        <v>3.742517006802721E-2</v>
      </c>
      <c r="G43" s="41"/>
      <c r="H43" s="49"/>
      <c r="I43" s="41"/>
      <c r="J43" s="51"/>
      <c r="K43" s="117"/>
    </row>
    <row r="44" spans="1:11" x14ac:dyDescent="0.25">
      <c r="A44" s="110">
        <v>62</v>
      </c>
      <c r="B44" s="8">
        <v>44623</v>
      </c>
      <c r="C44" s="5"/>
      <c r="D44" s="110">
        <f t="shared" si="2"/>
        <v>0</v>
      </c>
      <c r="E44" s="110">
        <f t="shared" si="3"/>
        <v>2</v>
      </c>
      <c r="F44" s="152">
        <v>4.4231292517006797E-2</v>
      </c>
      <c r="G44" s="41"/>
      <c r="H44" s="49"/>
      <c r="I44" s="41"/>
      <c r="J44" s="51"/>
      <c r="K44" s="53"/>
    </row>
    <row r="45" spans="1:11" x14ac:dyDescent="0.25">
      <c r="A45" s="110">
        <v>63</v>
      </c>
      <c r="B45" s="8">
        <v>44624</v>
      </c>
      <c r="C45" s="5"/>
      <c r="D45" s="110">
        <f t="shared" si="2"/>
        <v>0</v>
      </c>
      <c r="E45" s="110">
        <f t="shared" si="3"/>
        <v>2</v>
      </c>
      <c r="F45" s="152">
        <v>5.1037414965986391E-2</v>
      </c>
      <c r="G45" s="41"/>
      <c r="H45" s="49"/>
      <c r="I45" s="41"/>
      <c r="J45" s="51"/>
      <c r="K45" s="53"/>
    </row>
    <row r="46" spans="1:11" x14ac:dyDescent="0.25">
      <c r="A46" s="110">
        <v>64</v>
      </c>
      <c r="B46" s="8">
        <v>44625</v>
      </c>
      <c r="C46" s="5"/>
      <c r="D46" s="110">
        <f t="shared" si="2"/>
        <v>0</v>
      </c>
      <c r="E46" s="110">
        <f t="shared" si="3"/>
        <v>2</v>
      </c>
      <c r="F46" s="152">
        <v>5.7843537414965979E-2</v>
      </c>
      <c r="G46" s="41"/>
      <c r="H46" s="49"/>
      <c r="I46" s="41"/>
      <c r="J46" s="51"/>
      <c r="K46" s="53"/>
    </row>
    <row r="47" spans="1:11" x14ac:dyDescent="0.25">
      <c r="A47" s="110">
        <v>65</v>
      </c>
      <c r="B47" s="8">
        <v>44626</v>
      </c>
      <c r="C47" s="5"/>
      <c r="D47" s="110">
        <f t="shared" si="2"/>
        <v>0</v>
      </c>
      <c r="E47" s="110">
        <f t="shared" si="3"/>
        <v>2</v>
      </c>
      <c r="F47" s="152">
        <v>6.4649659863945566E-2</v>
      </c>
      <c r="G47" s="41"/>
      <c r="H47" s="49"/>
      <c r="I47" s="41"/>
      <c r="J47" s="51"/>
      <c r="K47" s="53"/>
    </row>
    <row r="48" spans="1:11" x14ac:dyDescent="0.25">
      <c r="A48" s="110">
        <v>66</v>
      </c>
      <c r="B48" s="8">
        <v>44627</v>
      </c>
      <c r="C48" s="5"/>
      <c r="D48" s="110">
        <f t="shared" si="2"/>
        <v>0</v>
      </c>
      <c r="E48" s="110">
        <f t="shared" si="3"/>
        <v>2</v>
      </c>
      <c r="F48" s="152">
        <v>7.1455782312925153E-2</v>
      </c>
      <c r="G48" s="41"/>
      <c r="H48" s="49"/>
      <c r="I48" s="41"/>
      <c r="J48" s="51"/>
      <c r="K48" s="53"/>
    </row>
    <row r="49" spans="1:11" x14ac:dyDescent="0.25">
      <c r="A49" s="110">
        <v>67</v>
      </c>
      <c r="B49" s="8">
        <v>44628</v>
      </c>
      <c r="C49" s="5"/>
      <c r="D49" s="110">
        <f t="shared" si="2"/>
        <v>0</v>
      </c>
      <c r="E49" s="110">
        <f t="shared" si="3"/>
        <v>2</v>
      </c>
      <c r="F49" s="152">
        <v>7.8261904761904755E-2</v>
      </c>
      <c r="G49" s="41"/>
      <c r="H49" s="49"/>
      <c r="I49" s="41"/>
      <c r="J49" s="51"/>
      <c r="K49" s="53"/>
    </row>
    <row r="50" spans="1:11" x14ac:dyDescent="0.25">
      <c r="A50" s="110">
        <v>68</v>
      </c>
      <c r="B50" s="8">
        <v>44629</v>
      </c>
      <c r="C50" s="5"/>
      <c r="D50" s="110">
        <f t="shared" si="2"/>
        <v>0</v>
      </c>
      <c r="E50" s="110">
        <f t="shared" si="3"/>
        <v>2</v>
      </c>
      <c r="F50" s="152">
        <v>8.5068027210884342E-2</v>
      </c>
      <c r="G50" s="41"/>
      <c r="H50" s="49"/>
      <c r="K50" s="53"/>
    </row>
    <row r="51" spans="1:11" x14ac:dyDescent="0.25">
      <c r="A51" s="110">
        <v>69</v>
      </c>
      <c r="B51" s="8">
        <v>44630</v>
      </c>
      <c r="C51" s="5"/>
      <c r="D51" s="110">
        <v>0</v>
      </c>
      <c r="E51" s="110">
        <f t="shared" si="3"/>
        <v>2</v>
      </c>
      <c r="F51" s="152">
        <v>9.1836734693877556E-2</v>
      </c>
      <c r="G51" s="41"/>
      <c r="H51" s="49"/>
      <c r="I51" s="51"/>
      <c r="J51" s="51"/>
      <c r="K51" s="53"/>
    </row>
    <row r="52" spans="1:11" x14ac:dyDescent="0.25">
      <c r="A52" s="110">
        <v>70</v>
      </c>
      <c r="B52" s="8">
        <v>44631</v>
      </c>
      <c r="C52" s="5"/>
      <c r="D52" s="110">
        <f t="shared" si="2"/>
        <v>0</v>
      </c>
      <c r="E52" s="110">
        <f t="shared" si="3"/>
        <v>2</v>
      </c>
      <c r="F52" s="152">
        <v>0.10034013605442177</v>
      </c>
      <c r="G52" s="41"/>
      <c r="H52" s="49"/>
      <c r="I52" s="41"/>
      <c r="J52" s="51"/>
      <c r="K52" s="53"/>
    </row>
    <row r="53" spans="1:11" x14ac:dyDescent="0.25">
      <c r="A53" s="110">
        <v>71</v>
      </c>
      <c r="B53" s="8">
        <v>44632</v>
      </c>
      <c r="C53" s="5"/>
      <c r="D53" s="110">
        <f t="shared" si="2"/>
        <v>0</v>
      </c>
      <c r="E53" s="110">
        <f t="shared" si="3"/>
        <v>2</v>
      </c>
      <c r="F53" s="152">
        <v>0.10884013605442178</v>
      </c>
      <c r="G53" s="41"/>
      <c r="H53" s="49"/>
      <c r="I53" s="41"/>
      <c r="J53" s="51"/>
      <c r="K53" s="53"/>
    </row>
    <row r="54" spans="1:11" x14ac:dyDescent="0.25">
      <c r="A54" s="110">
        <v>72</v>
      </c>
      <c r="B54" s="8">
        <v>44633</v>
      </c>
      <c r="C54" s="5"/>
      <c r="D54" s="110">
        <f t="shared" si="2"/>
        <v>0</v>
      </c>
      <c r="E54" s="110">
        <f t="shared" si="3"/>
        <v>2</v>
      </c>
      <c r="F54" s="152">
        <v>0.11734013605442178</v>
      </c>
      <c r="G54" s="41"/>
      <c r="H54" s="49"/>
      <c r="I54" s="41"/>
      <c r="J54" s="51"/>
      <c r="K54" s="53"/>
    </row>
    <row r="55" spans="1:11" x14ac:dyDescent="0.25">
      <c r="A55" s="110">
        <v>73</v>
      </c>
      <c r="B55" s="8">
        <v>44634</v>
      </c>
      <c r="C55" s="5">
        <v>2</v>
      </c>
      <c r="D55" s="110">
        <f t="shared" si="2"/>
        <v>0</v>
      </c>
      <c r="E55" s="10">
        <v>2</v>
      </c>
      <c r="F55" s="152">
        <v>0.12584013605442179</v>
      </c>
      <c r="H55" s="49"/>
      <c r="I55" s="41"/>
      <c r="J55" s="51"/>
      <c r="K55" s="53"/>
    </row>
    <row r="56" spans="1:11" x14ac:dyDescent="0.25">
      <c r="A56" s="110">
        <v>74</v>
      </c>
      <c r="B56" s="8">
        <v>44635</v>
      </c>
      <c r="C56" s="5"/>
      <c r="D56" s="5">
        <f>(C69-C55)/(A69-A55)</f>
        <v>0.14285714285714285</v>
      </c>
      <c r="E56" s="10">
        <f>D56+E55</f>
        <v>2.1428571428571428</v>
      </c>
      <c r="F56" s="152">
        <v>0.13434013605442177</v>
      </c>
      <c r="G56" s="41"/>
      <c r="H56" s="49"/>
      <c r="I56" s="41"/>
      <c r="J56" s="51"/>
      <c r="K56" s="117"/>
    </row>
    <row r="57" spans="1:11" x14ac:dyDescent="0.25">
      <c r="A57" s="110">
        <v>75</v>
      </c>
      <c r="B57" s="8">
        <v>44636</v>
      </c>
      <c r="C57" s="5"/>
      <c r="D57" s="5">
        <v>0.14285714285714285</v>
      </c>
      <c r="E57" s="10">
        <f t="shared" ref="E57:E68" si="4">D57+E56</f>
        <v>2.2857142857142856</v>
      </c>
      <c r="F57" s="152">
        <v>0.14284013605442178</v>
      </c>
      <c r="G57" s="41"/>
      <c r="H57" s="49"/>
      <c r="I57" s="41"/>
      <c r="J57" s="51"/>
      <c r="K57" s="53"/>
    </row>
    <row r="58" spans="1:11" x14ac:dyDescent="0.25">
      <c r="A58" s="110">
        <v>76</v>
      </c>
      <c r="B58" s="8">
        <v>44637</v>
      </c>
      <c r="C58" s="5"/>
      <c r="D58" s="5">
        <v>0.14285714285714285</v>
      </c>
      <c r="E58" s="10">
        <f t="shared" si="4"/>
        <v>2.4285714285714284</v>
      </c>
      <c r="F58" s="152">
        <v>0.15134013605442179</v>
      </c>
      <c r="G58" s="41"/>
      <c r="H58" s="49"/>
      <c r="I58" s="41"/>
      <c r="J58" s="51"/>
      <c r="K58" s="53"/>
    </row>
    <row r="59" spans="1:11" x14ac:dyDescent="0.25">
      <c r="A59" s="110">
        <v>77</v>
      </c>
      <c r="B59" s="8">
        <v>44638</v>
      </c>
      <c r="C59" s="5"/>
      <c r="D59" s="5">
        <v>0.14285714285714285</v>
      </c>
      <c r="E59" s="10">
        <f t="shared" si="4"/>
        <v>2.5714285714285712</v>
      </c>
      <c r="F59" s="152">
        <v>0.15984013605442179</v>
      </c>
      <c r="G59" s="41"/>
      <c r="H59" s="49"/>
      <c r="I59" s="41"/>
      <c r="J59" s="51"/>
      <c r="K59" s="53"/>
    </row>
    <row r="60" spans="1:11" x14ac:dyDescent="0.25">
      <c r="A60" s="110">
        <v>78</v>
      </c>
      <c r="B60" s="8">
        <v>44639</v>
      </c>
      <c r="C60" s="5"/>
      <c r="D60" s="5">
        <v>0.14285714285714285</v>
      </c>
      <c r="E60" s="10">
        <f t="shared" si="4"/>
        <v>2.714285714285714</v>
      </c>
      <c r="F60" s="152">
        <v>0.16834013605442177</v>
      </c>
      <c r="G60" s="41"/>
      <c r="H60" s="49"/>
      <c r="I60" s="41"/>
      <c r="J60" s="51"/>
      <c r="K60" s="53"/>
    </row>
    <row r="61" spans="1:11" x14ac:dyDescent="0.25">
      <c r="A61" s="110">
        <v>79</v>
      </c>
      <c r="B61" s="8">
        <v>44640</v>
      </c>
      <c r="C61" s="5"/>
      <c r="D61" s="5">
        <v>0.14285714285714285</v>
      </c>
      <c r="E61" s="10">
        <f t="shared" si="4"/>
        <v>2.8571428571428568</v>
      </c>
      <c r="F61" s="152">
        <v>0.17684013605442175</v>
      </c>
      <c r="G61" s="41"/>
      <c r="H61" s="49"/>
      <c r="I61" s="41"/>
      <c r="J61" s="51"/>
      <c r="K61" s="53"/>
    </row>
    <row r="62" spans="1:11" x14ac:dyDescent="0.25">
      <c r="A62" s="110">
        <v>80</v>
      </c>
      <c r="B62" s="8">
        <v>44641</v>
      </c>
      <c r="C62" s="5"/>
      <c r="D62" s="5">
        <v>0.14285714285714285</v>
      </c>
      <c r="E62" s="10">
        <f t="shared" si="4"/>
        <v>2.9999999999999996</v>
      </c>
      <c r="F62" s="152">
        <v>0.18534013605442173</v>
      </c>
      <c r="G62" s="41"/>
      <c r="H62" s="49"/>
      <c r="I62" s="41"/>
      <c r="J62" s="51"/>
      <c r="K62" s="53"/>
    </row>
    <row r="63" spans="1:11" x14ac:dyDescent="0.25">
      <c r="A63" s="110">
        <v>81</v>
      </c>
      <c r="B63" s="8">
        <v>44642</v>
      </c>
      <c r="C63" s="5"/>
      <c r="D63" s="5">
        <v>0.14285714285714285</v>
      </c>
      <c r="E63" s="10">
        <f t="shared" si="4"/>
        <v>3.1428571428571423</v>
      </c>
      <c r="F63" s="152">
        <v>0.19384013605442171</v>
      </c>
      <c r="G63" s="41"/>
      <c r="H63" s="49"/>
      <c r="I63" s="41"/>
      <c r="J63" s="51"/>
      <c r="K63" s="53"/>
    </row>
    <row r="64" spans="1:11" x14ac:dyDescent="0.25">
      <c r="A64" s="110">
        <v>82</v>
      </c>
      <c r="B64" s="8">
        <v>44643</v>
      </c>
      <c r="C64" s="5"/>
      <c r="D64" s="5">
        <v>0.14285714285714285</v>
      </c>
      <c r="E64" s="10">
        <f t="shared" si="4"/>
        <v>3.2857142857142851</v>
      </c>
      <c r="F64" s="152">
        <v>0.20234013605442169</v>
      </c>
      <c r="G64" s="41"/>
      <c r="H64" s="49"/>
      <c r="I64" s="41"/>
      <c r="J64" s="51"/>
      <c r="K64" s="53"/>
    </row>
    <row r="65" spans="1:11" x14ac:dyDescent="0.25">
      <c r="A65" s="110">
        <v>83</v>
      </c>
      <c r="B65" s="8">
        <v>44644</v>
      </c>
      <c r="C65" s="5"/>
      <c r="D65" s="5">
        <v>0.14285714285714285</v>
      </c>
      <c r="E65" s="10">
        <f t="shared" si="4"/>
        <v>3.4285714285714279</v>
      </c>
      <c r="F65" s="152">
        <v>0.2108401360544217</v>
      </c>
      <c r="G65" s="41"/>
      <c r="H65" s="49"/>
      <c r="I65" s="41"/>
      <c r="J65" s="51"/>
      <c r="K65" s="53"/>
    </row>
    <row r="66" spans="1:11" x14ac:dyDescent="0.25">
      <c r="A66" s="110">
        <v>84</v>
      </c>
      <c r="B66" s="8">
        <v>44645</v>
      </c>
      <c r="C66" s="5"/>
      <c r="D66" s="5">
        <v>0.14285714285714285</v>
      </c>
      <c r="E66" s="10">
        <f t="shared" si="4"/>
        <v>3.5714285714285707</v>
      </c>
      <c r="F66" s="152">
        <v>0.21934013605442168</v>
      </c>
      <c r="G66" s="41"/>
      <c r="H66" s="49"/>
      <c r="I66" s="41"/>
      <c r="J66" s="51"/>
      <c r="K66" s="53"/>
    </row>
    <row r="67" spans="1:11" x14ac:dyDescent="0.25">
      <c r="A67" s="110">
        <v>85</v>
      </c>
      <c r="B67" s="8">
        <v>44646</v>
      </c>
      <c r="C67" s="5"/>
      <c r="D67" s="5">
        <v>0.14285714285714285</v>
      </c>
      <c r="E67" s="10">
        <f t="shared" si="4"/>
        <v>3.7142857142857135</v>
      </c>
      <c r="F67" s="152">
        <v>0.22784013605442166</v>
      </c>
      <c r="G67" s="41"/>
      <c r="H67" s="49"/>
      <c r="I67" s="41"/>
      <c r="J67" s="51"/>
      <c r="K67" s="53"/>
    </row>
    <row r="68" spans="1:11" x14ac:dyDescent="0.25">
      <c r="A68" s="110">
        <v>86</v>
      </c>
      <c r="B68" s="8">
        <v>44647</v>
      </c>
      <c r="C68" s="5"/>
      <c r="D68" s="5">
        <v>0.14285714285714285</v>
      </c>
      <c r="E68" s="10">
        <f t="shared" si="4"/>
        <v>3.8571428571428563</v>
      </c>
      <c r="F68" s="152">
        <v>0.23634013605442164</v>
      </c>
      <c r="G68" s="41"/>
      <c r="H68" s="49"/>
      <c r="K68" s="53"/>
    </row>
    <row r="69" spans="1:11" x14ac:dyDescent="0.25">
      <c r="A69" s="110">
        <v>87</v>
      </c>
      <c r="B69" s="8">
        <v>44648</v>
      </c>
      <c r="C69" s="5">
        <v>4</v>
      </c>
      <c r="D69" s="110">
        <v>0.14285714285714285</v>
      </c>
      <c r="E69" s="10">
        <v>4</v>
      </c>
      <c r="F69" s="152">
        <v>0.24484013605442162</v>
      </c>
      <c r="H69" s="49"/>
      <c r="I69" s="51"/>
      <c r="J69" s="51"/>
      <c r="K69" s="53"/>
    </row>
    <row r="70" spans="1:11" x14ac:dyDescent="0.25">
      <c r="A70" s="110">
        <v>88</v>
      </c>
      <c r="B70" s="8">
        <v>44649</v>
      </c>
      <c r="C70" s="5"/>
      <c r="D70" s="5">
        <f>(C104-C69)/(A104-A69)</f>
        <v>0.62857142857142856</v>
      </c>
      <c r="E70" s="10">
        <f>D70+E69</f>
        <v>4.6285714285714281</v>
      </c>
      <c r="F70" s="152">
        <v>0.25334013605442163</v>
      </c>
      <c r="G70" s="41"/>
      <c r="H70" s="49"/>
      <c r="I70" s="41"/>
      <c r="J70" s="51"/>
      <c r="K70" s="53"/>
    </row>
    <row r="71" spans="1:11" x14ac:dyDescent="0.25">
      <c r="A71" s="110">
        <v>89</v>
      </c>
      <c r="B71" s="8">
        <v>44650</v>
      </c>
      <c r="C71" s="5"/>
      <c r="D71" s="5">
        <v>0.62857142857142856</v>
      </c>
      <c r="E71" s="10">
        <f t="shared" ref="E71:E103" si="5">D71+E70</f>
        <v>5.2571428571428562</v>
      </c>
      <c r="F71" s="152">
        <v>0.26184013605442158</v>
      </c>
      <c r="G71" s="41"/>
      <c r="H71" s="49"/>
      <c r="I71" s="41"/>
      <c r="J71" s="51"/>
      <c r="K71" s="53"/>
    </row>
    <row r="72" spans="1:11" x14ac:dyDescent="0.25">
      <c r="A72" s="110">
        <v>90</v>
      </c>
      <c r="B72" s="8">
        <v>44651</v>
      </c>
      <c r="C72" s="5"/>
      <c r="D72" s="5">
        <v>0.62857142857142856</v>
      </c>
      <c r="E72" s="10">
        <f t="shared" si="5"/>
        <v>5.8857142857142843</v>
      </c>
      <c r="F72" s="152">
        <v>0.27034013605442159</v>
      </c>
      <c r="G72" s="41"/>
      <c r="H72" s="49"/>
      <c r="I72" s="41"/>
      <c r="J72" s="51"/>
      <c r="K72" s="53"/>
    </row>
    <row r="73" spans="1:11" x14ac:dyDescent="0.25">
      <c r="A73" s="110">
        <v>91</v>
      </c>
      <c r="B73" s="8">
        <v>44652</v>
      </c>
      <c r="C73" s="5"/>
      <c r="D73" s="5">
        <v>0.62857142857142856</v>
      </c>
      <c r="E73" s="10">
        <f t="shared" si="5"/>
        <v>6.5142857142857125</v>
      </c>
      <c r="F73" s="152">
        <v>0.27884013605442154</v>
      </c>
      <c r="G73" s="41"/>
      <c r="H73" s="49"/>
      <c r="I73" s="41"/>
      <c r="J73" s="51"/>
      <c r="K73" s="53"/>
    </row>
    <row r="74" spans="1:11" x14ac:dyDescent="0.25">
      <c r="A74" s="110">
        <v>92</v>
      </c>
      <c r="B74" s="8">
        <v>44653</v>
      </c>
      <c r="C74" s="5"/>
      <c r="D74" s="5">
        <v>0.62857142857142856</v>
      </c>
      <c r="E74" s="10">
        <f t="shared" si="5"/>
        <v>7.1428571428571406</v>
      </c>
      <c r="F74" s="152">
        <v>0.28734013605442155</v>
      </c>
      <c r="G74" s="41"/>
      <c r="H74" s="49"/>
      <c r="I74" s="41"/>
      <c r="J74" s="51"/>
      <c r="K74" s="53"/>
    </row>
    <row r="75" spans="1:11" x14ac:dyDescent="0.25">
      <c r="A75" s="110">
        <v>93</v>
      </c>
      <c r="B75" s="8">
        <v>44654</v>
      </c>
      <c r="C75" s="5"/>
      <c r="D75" s="5">
        <v>0.62857142857142856</v>
      </c>
      <c r="E75" s="10">
        <f t="shared" si="5"/>
        <v>7.7714285714285687</v>
      </c>
      <c r="F75" s="152">
        <v>0.29591836734693877</v>
      </c>
      <c r="G75" s="41"/>
      <c r="H75" s="49"/>
      <c r="I75" s="41"/>
      <c r="J75" s="51"/>
      <c r="K75" s="53"/>
    </row>
    <row r="76" spans="1:11" x14ac:dyDescent="0.25">
      <c r="A76" s="110">
        <v>94</v>
      </c>
      <c r="B76" s="8">
        <v>44655</v>
      </c>
      <c r="C76" s="5"/>
      <c r="D76" s="5">
        <v>0.62857142857142856</v>
      </c>
      <c r="E76" s="10">
        <f t="shared" si="5"/>
        <v>8.3999999999999968</v>
      </c>
      <c r="F76" s="152">
        <v>0.30839002267573695</v>
      </c>
      <c r="G76" s="41"/>
      <c r="H76" s="49"/>
      <c r="I76" s="41"/>
      <c r="J76" s="51"/>
      <c r="K76" s="53"/>
    </row>
    <row r="77" spans="1:11" x14ac:dyDescent="0.25">
      <c r="A77" s="110">
        <v>95</v>
      </c>
      <c r="B77" s="8">
        <v>44656</v>
      </c>
      <c r="C77" s="5"/>
      <c r="D77" s="5">
        <v>0.62857142857142856</v>
      </c>
      <c r="E77" s="10">
        <f t="shared" si="5"/>
        <v>9.0285714285714249</v>
      </c>
      <c r="F77" s="152">
        <v>0.32085941043083899</v>
      </c>
      <c r="G77" s="41"/>
      <c r="H77" s="49"/>
      <c r="I77" s="41"/>
      <c r="J77" s="51"/>
      <c r="K77" s="53"/>
    </row>
    <row r="78" spans="1:11" x14ac:dyDescent="0.25">
      <c r="A78" s="110">
        <v>96</v>
      </c>
      <c r="B78" s="8">
        <v>44657</v>
      </c>
      <c r="C78" s="5"/>
      <c r="D78" s="5">
        <v>0.62857142857142856</v>
      </c>
      <c r="E78" s="10">
        <f t="shared" si="5"/>
        <v>9.657142857142853</v>
      </c>
      <c r="F78" s="152">
        <v>0.33332879818594108</v>
      </c>
      <c r="G78" s="41"/>
      <c r="H78" s="49"/>
      <c r="I78" s="41"/>
      <c r="J78" s="51"/>
      <c r="K78" s="117"/>
    </row>
    <row r="79" spans="1:11" x14ac:dyDescent="0.25">
      <c r="A79" s="110">
        <v>97</v>
      </c>
      <c r="B79" s="8">
        <v>44658</v>
      </c>
      <c r="C79" s="5"/>
      <c r="D79" s="5">
        <v>0.62857142857142856</v>
      </c>
      <c r="E79" s="10">
        <f t="shared" si="5"/>
        <v>10.285714285714281</v>
      </c>
      <c r="F79" s="152">
        <v>0.34579818594104311</v>
      </c>
      <c r="G79" s="41"/>
      <c r="H79" s="49"/>
      <c r="I79" s="41"/>
      <c r="J79" s="51"/>
      <c r="K79" s="53"/>
    </row>
    <row r="80" spans="1:11" x14ac:dyDescent="0.25">
      <c r="A80" s="110">
        <v>98</v>
      </c>
      <c r="B80" s="8">
        <v>44659</v>
      </c>
      <c r="C80" s="5"/>
      <c r="D80" s="5">
        <v>0.62857142857142856</v>
      </c>
      <c r="E80" s="10">
        <f t="shared" si="5"/>
        <v>10.914285714285709</v>
      </c>
      <c r="F80" s="152">
        <v>0.35826757369614515</v>
      </c>
      <c r="G80" s="41"/>
      <c r="H80" s="49"/>
      <c r="I80" s="41"/>
      <c r="J80" s="51"/>
      <c r="K80" s="53"/>
    </row>
    <row r="81" spans="1:11" x14ac:dyDescent="0.25">
      <c r="A81" s="110">
        <v>99</v>
      </c>
      <c r="B81" s="8">
        <v>44660</v>
      </c>
      <c r="C81" s="5"/>
      <c r="D81" s="5">
        <v>0.62857142857142856</v>
      </c>
      <c r="E81" s="10">
        <f t="shared" si="5"/>
        <v>11.542857142857137</v>
      </c>
      <c r="F81" s="152">
        <v>0.37073696145124724</v>
      </c>
      <c r="G81" s="41"/>
      <c r="H81" s="49"/>
      <c r="I81" s="41"/>
      <c r="J81" s="51"/>
      <c r="K81" s="53"/>
    </row>
    <row r="82" spans="1:11" x14ac:dyDescent="0.25">
      <c r="A82" s="110">
        <v>100</v>
      </c>
      <c r="B82" s="8">
        <v>44661</v>
      </c>
      <c r="C82" s="5"/>
      <c r="D82" s="5">
        <v>0.62857142857142856</v>
      </c>
      <c r="E82" s="10">
        <f t="shared" si="5"/>
        <v>12.171428571428565</v>
      </c>
      <c r="F82" s="152">
        <v>0.38320634920634927</v>
      </c>
      <c r="G82" s="41"/>
      <c r="H82" s="49"/>
      <c r="I82" s="41"/>
      <c r="J82" s="51"/>
      <c r="K82" s="53"/>
    </row>
    <row r="83" spans="1:11" x14ac:dyDescent="0.25">
      <c r="A83" s="110">
        <v>101</v>
      </c>
      <c r="B83" s="8">
        <v>44662</v>
      </c>
      <c r="C83" s="5"/>
      <c r="D83" s="5">
        <v>0.62857142857142856</v>
      </c>
      <c r="E83" s="10">
        <f t="shared" si="5"/>
        <v>12.799999999999994</v>
      </c>
      <c r="F83" s="152">
        <v>0.39567573696145131</v>
      </c>
      <c r="G83" s="41"/>
      <c r="H83" s="49"/>
      <c r="I83" s="41"/>
      <c r="J83" s="51"/>
      <c r="K83" s="53"/>
    </row>
    <row r="84" spans="1:11" x14ac:dyDescent="0.25">
      <c r="A84" s="110">
        <v>102</v>
      </c>
      <c r="B84" s="8">
        <v>44663</v>
      </c>
      <c r="C84" s="5"/>
      <c r="D84" s="5">
        <v>0.62857142857142856</v>
      </c>
      <c r="E84" s="10">
        <f t="shared" si="5"/>
        <v>13.428571428571422</v>
      </c>
      <c r="F84" s="152">
        <v>0.4081451247165534</v>
      </c>
      <c r="G84" s="41"/>
      <c r="H84" s="49"/>
      <c r="I84" s="41"/>
      <c r="J84" s="51"/>
      <c r="K84" s="53"/>
    </row>
    <row r="85" spans="1:11" x14ac:dyDescent="0.25">
      <c r="A85" s="110">
        <v>103</v>
      </c>
      <c r="B85" s="8">
        <v>44664</v>
      </c>
      <c r="C85" s="5"/>
      <c r="D85" s="5">
        <v>0.62857142857142856</v>
      </c>
      <c r="E85" s="10">
        <f t="shared" si="5"/>
        <v>14.05714285714285</v>
      </c>
      <c r="F85" s="152">
        <v>0.42061451247165543</v>
      </c>
      <c r="G85" s="41"/>
      <c r="H85" s="49"/>
      <c r="I85" s="41"/>
      <c r="J85" s="51"/>
      <c r="K85" s="53"/>
    </row>
    <row r="86" spans="1:11" x14ac:dyDescent="0.25">
      <c r="A86" s="110">
        <v>104</v>
      </c>
      <c r="B86" s="8">
        <v>44665</v>
      </c>
      <c r="C86" s="5"/>
      <c r="D86" s="5">
        <v>0.62857142857142856</v>
      </c>
      <c r="E86" s="10">
        <f t="shared" si="5"/>
        <v>14.685714285714278</v>
      </c>
      <c r="F86" s="152">
        <v>0.43308390022675747</v>
      </c>
      <c r="G86" s="41"/>
      <c r="H86" s="49"/>
      <c r="I86" s="41"/>
      <c r="J86" s="51"/>
      <c r="K86" s="53"/>
    </row>
    <row r="87" spans="1:11" x14ac:dyDescent="0.25">
      <c r="A87" s="110">
        <v>105</v>
      </c>
      <c r="B87" s="8">
        <v>44666</v>
      </c>
      <c r="C87" s="5"/>
      <c r="D87" s="5">
        <v>0.62857142857142856</v>
      </c>
      <c r="E87" s="10">
        <f t="shared" si="5"/>
        <v>15.314285714285706</v>
      </c>
      <c r="F87" s="152">
        <v>0.44555328798185956</v>
      </c>
      <c r="G87" s="41"/>
      <c r="H87" s="49"/>
      <c r="I87" s="41"/>
      <c r="J87" s="51"/>
      <c r="K87" s="124"/>
    </row>
    <row r="88" spans="1:11" x14ac:dyDescent="0.25">
      <c r="A88" s="110">
        <v>106</v>
      </c>
      <c r="B88" s="8">
        <v>44667</v>
      </c>
      <c r="C88" s="5"/>
      <c r="D88" s="5">
        <v>0.62857142857142856</v>
      </c>
      <c r="E88" s="10">
        <f t="shared" si="5"/>
        <v>15.942857142857134</v>
      </c>
      <c r="F88" s="152">
        <v>0.45802267573696159</v>
      </c>
      <c r="G88" s="41"/>
      <c r="H88" s="49"/>
      <c r="I88" s="41"/>
      <c r="J88" s="51"/>
      <c r="K88" s="53"/>
    </row>
    <row r="89" spans="1:11" x14ac:dyDescent="0.25">
      <c r="A89" s="110">
        <v>107</v>
      </c>
      <c r="B89" s="8">
        <v>44668</v>
      </c>
      <c r="C89" s="5"/>
      <c r="D89" s="5">
        <v>0.62857142857142856</v>
      </c>
      <c r="E89" s="10">
        <f t="shared" si="5"/>
        <v>16.571428571428562</v>
      </c>
      <c r="F89" s="152">
        <v>0.47049206349206368</v>
      </c>
      <c r="G89" s="41"/>
      <c r="H89" s="49"/>
      <c r="I89" s="41"/>
      <c r="J89" s="51"/>
      <c r="K89" s="53"/>
    </row>
    <row r="90" spans="1:11" x14ac:dyDescent="0.25">
      <c r="A90" s="110">
        <v>108</v>
      </c>
      <c r="B90" s="8">
        <v>44669</v>
      </c>
      <c r="C90" s="5"/>
      <c r="D90" s="5">
        <v>0.62857142857142856</v>
      </c>
      <c r="E90" s="10">
        <f t="shared" si="5"/>
        <v>17.199999999999992</v>
      </c>
      <c r="F90" s="152">
        <v>0.48296145124716572</v>
      </c>
      <c r="G90" s="41"/>
      <c r="H90" s="49"/>
      <c r="I90" s="41"/>
      <c r="J90" s="51"/>
      <c r="K90" s="53"/>
    </row>
    <row r="91" spans="1:11" x14ac:dyDescent="0.25">
      <c r="A91" s="110">
        <v>109</v>
      </c>
      <c r="B91" s="8">
        <v>44670</v>
      </c>
      <c r="C91" s="5"/>
      <c r="D91" s="5">
        <v>0.62857142857142856</v>
      </c>
      <c r="E91" s="10">
        <f t="shared" si="5"/>
        <v>17.828571428571422</v>
      </c>
      <c r="F91" s="152">
        <v>0.49543083900226775</v>
      </c>
      <c r="G91" s="41"/>
      <c r="H91" s="49"/>
      <c r="I91" s="41"/>
      <c r="J91" s="51"/>
      <c r="K91" s="53"/>
    </row>
    <row r="92" spans="1:11" x14ac:dyDescent="0.25">
      <c r="A92" s="110">
        <v>110</v>
      </c>
      <c r="B92" s="8">
        <v>44671</v>
      </c>
      <c r="C92" s="5"/>
      <c r="D92" s="5">
        <v>0.62857142857142856</v>
      </c>
      <c r="E92" s="10">
        <f t="shared" si="5"/>
        <v>18.457142857142852</v>
      </c>
      <c r="F92" s="152">
        <v>0.50790022675736979</v>
      </c>
      <c r="G92" s="41"/>
      <c r="H92" s="49"/>
      <c r="I92" s="41"/>
      <c r="J92" s="51"/>
      <c r="K92" s="53"/>
    </row>
    <row r="93" spans="1:11" x14ac:dyDescent="0.25">
      <c r="A93" s="110">
        <v>111</v>
      </c>
      <c r="B93" s="8">
        <v>44672</v>
      </c>
      <c r="C93" s="5"/>
      <c r="D93" s="5">
        <v>0.62857142857142856</v>
      </c>
      <c r="E93" s="10">
        <f t="shared" si="5"/>
        <v>19.085714285714282</v>
      </c>
      <c r="F93" s="152">
        <v>0.52040816326530615</v>
      </c>
      <c r="G93" s="41"/>
      <c r="H93" s="49"/>
      <c r="I93" s="41"/>
      <c r="J93" s="51"/>
      <c r="K93" s="53"/>
    </row>
    <row r="94" spans="1:11" x14ac:dyDescent="0.25">
      <c r="A94" s="110">
        <v>112</v>
      </c>
      <c r="B94" s="8">
        <v>44673</v>
      </c>
      <c r="C94" s="5"/>
      <c r="D94" s="5">
        <v>0.62857142857142856</v>
      </c>
      <c r="E94" s="10">
        <f t="shared" si="5"/>
        <v>19.714285714285712</v>
      </c>
      <c r="F94" s="152">
        <v>0.53279883381924198</v>
      </c>
      <c r="G94" s="41"/>
      <c r="H94" s="49"/>
      <c r="I94" s="41"/>
      <c r="J94" s="51"/>
      <c r="K94" s="53"/>
    </row>
    <row r="95" spans="1:11" x14ac:dyDescent="0.25">
      <c r="A95" s="110">
        <v>113</v>
      </c>
      <c r="B95" s="8">
        <v>44674</v>
      </c>
      <c r="C95" s="5"/>
      <c r="D95" s="5">
        <v>0.62857142857142856</v>
      </c>
      <c r="E95" s="10">
        <f t="shared" si="5"/>
        <v>20.342857142857142</v>
      </c>
      <c r="F95" s="152">
        <v>0.5451865889212828</v>
      </c>
      <c r="G95" s="41"/>
      <c r="H95" s="49"/>
      <c r="I95" s="41"/>
      <c r="J95" s="51"/>
      <c r="K95" s="53"/>
    </row>
    <row r="96" spans="1:11" x14ac:dyDescent="0.25">
      <c r="A96" s="110">
        <v>114</v>
      </c>
      <c r="B96" s="8">
        <v>44675</v>
      </c>
      <c r="C96" s="5"/>
      <c r="D96" s="5">
        <v>0.62857142857142856</v>
      </c>
      <c r="E96" s="10">
        <f t="shared" si="5"/>
        <v>20.971428571428572</v>
      </c>
      <c r="F96" s="152">
        <v>0.55757434402332362</v>
      </c>
      <c r="G96" s="41"/>
      <c r="H96" s="49"/>
      <c r="J96" s="51"/>
      <c r="K96" s="53"/>
    </row>
    <row r="97" spans="1:11" x14ac:dyDescent="0.25">
      <c r="A97" s="110">
        <v>115</v>
      </c>
      <c r="B97" s="8">
        <v>44676</v>
      </c>
      <c r="C97" s="5"/>
      <c r="D97" s="112">
        <v>0.62857142857142856</v>
      </c>
      <c r="E97" s="10">
        <f t="shared" si="5"/>
        <v>21.6</v>
      </c>
      <c r="F97" s="152">
        <v>0.56996209912536444</v>
      </c>
      <c r="G97" s="41"/>
      <c r="H97" s="49"/>
      <c r="I97" s="51"/>
      <c r="J97" s="51"/>
      <c r="K97" s="53"/>
    </row>
    <row r="98" spans="1:11" x14ac:dyDescent="0.25">
      <c r="A98" s="110">
        <v>116</v>
      </c>
      <c r="B98" s="8">
        <v>44677</v>
      </c>
      <c r="C98" s="5"/>
      <c r="D98" s="5">
        <v>0.62857142857142856</v>
      </c>
      <c r="E98" s="10">
        <f t="shared" si="5"/>
        <v>22.228571428571431</v>
      </c>
      <c r="F98" s="152">
        <v>0.58234985422740515</v>
      </c>
      <c r="G98" s="41"/>
      <c r="H98" s="49"/>
      <c r="I98" s="41"/>
      <c r="J98" s="51"/>
      <c r="K98" s="53"/>
    </row>
    <row r="99" spans="1:11" x14ac:dyDescent="0.25">
      <c r="A99" s="110">
        <v>117</v>
      </c>
      <c r="B99" s="8">
        <v>44678</v>
      </c>
      <c r="C99" s="5"/>
      <c r="D99" s="5">
        <v>0.62857142857142856</v>
      </c>
      <c r="E99" s="10">
        <f t="shared" si="5"/>
        <v>22.857142857142861</v>
      </c>
      <c r="F99" s="152">
        <v>0.59473760932944597</v>
      </c>
      <c r="G99" s="41"/>
      <c r="H99" s="49"/>
      <c r="I99" s="41"/>
      <c r="J99" s="51"/>
      <c r="K99" s="53"/>
    </row>
    <row r="100" spans="1:11" x14ac:dyDescent="0.25">
      <c r="A100" s="110">
        <v>118</v>
      </c>
      <c r="B100" s="8">
        <v>44679</v>
      </c>
      <c r="C100" s="5"/>
      <c r="D100" s="5">
        <v>0.62857142857142856</v>
      </c>
      <c r="E100" s="10">
        <f t="shared" si="5"/>
        <v>23.485714285714291</v>
      </c>
      <c r="F100" s="152">
        <v>0.60712536443148679</v>
      </c>
      <c r="G100" s="41"/>
      <c r="H100" s="49"/>
      <c r="I100" s="41"/>
      <c r="J100" s="51"/>
      <c r="K100" s="53"/>
    </row>
    <row r="101" spans="1:11" x14ac:dyDescent="0.25">
      <c r="A101" s="110">
        <v>119</v>
      </c>
      <c r="B101" s="8">
        <v>44680</v>
      </c>
      <c r="C101" s="5"/>
      <c r="D101" s="5">
        <v>0.62857142857142856</v>
      </c>
      <c r="E101" s="10">
        <f t="shared" si="5"/>
        <v>24.114285714285721</v>
      </c>
      <c r="F101" s="152">
        <v>0.61951311953352761</v>
      </c>
      <c r="G101" s="41"/>
      <c r="H101" s="49"/>
      <c r="I101" s="41"/>
      <c r="J101" s="51"/>
      <c r="K101" s="53"/>
    </row>
    <row r="102" spans="1:11" x14ac:dyDescent="0.25">
      <c r="A102" s="110">
        <v>120</v>
      </c>
      <c r="B102" s="8">
        <v>44681</v>
      </c>
      <c r="C102" s="5"/>
      <c r="D102" s="5">
        <v>0.62857142857142856</v>
      </c>
      <c r="E102" s="10">
        <f t="shared" si="5"/>
        <v>24.742857142857151</v>
      </c>
      <c r="F102" s="152">
        <v>0.63190087463556843</v>
      </c>
      <c r="G102" s="41"/>
      <c r="H102" s="49"/>
      <c r="I102" s="41"/>
      <c r="J102" s="51"/>
      <c r="K102" s="53"/>
    </row>
    <row r="103" spans="1:11" x14ac:dyDescent="0.25">
      <c r="A103" s="110">
        <v>121</v>
      </c>
      <c r="B103" s="8">
        <v>44682</v>
      </c>
      <c r="C103" s="5"/>
      <c r="D103" s="5">
        <v>0.62857142857142856</v>
      </c>
      <c r="E103" s="10">
        <f t="shared" si="5"/>
        <v>25.371428571428581</v>
      </c>
      <c r="F103" s="152">
        <v>0.64428862973760925</v>
      </c>
      <c r="G103" s="41"/>
      <c r="H103" s="49"/>
      <c r="I103" s="41"/>
      <c r="J103" s="51"/>
      <c r="K103" s="53"/>
    </row>
    <row r="104" spans="1:11" x14ac:dyDescent="0.25">
      <c r="A104" s="110">
        <v>122</v>
      </c>
      <c r="B104" s="8">
        <v>44683</v>
      </c>
      <c r="C104" s="5">
        <v>26</v>
      </c>
      <c r="D104" s="5"/>
      <c r="E104" s="10">
        <v>26</v>
      </c>
      <c r="F104" s="152">
        <v>0.65667638483965007</v>
      </c>
      <c r="G104" s="115">
        <f>C104/F104</f>
        <v>39.593322678032322</v>
      </c>
      <c r="H104" s="49"/>
      <c r="I104" s="41"/>
      <c r="J104" s="51"/>
      <c r="K104" s="53"/>
    </row>
    <row r="105" spans="1:11" x14ac:dyDescent="0.25">
      <c r="A105" s="110">
        <v>123</v>
      </c>
      <c r="B105" s="8">
        <v>44684</v>
      </c>
      <c r="C105" s="5"/>
      <c r="D105" s="162"/>
      <c r="E105" s="10">
        <f>D105+E104</f>
        <v>26</v>
      </c>
      <c r="F105" s="152">
        <v>0.66906413994169089</v>
      </c>
      <c r="H105" s="181"/>
      <c r="I105" s="41"/>
      <c r="J105" s="51"/>
      <c r="K105" s="53"/>
    </row>
    <row r="106" spans="1:11" x14ac:dyDescent="0.25">
      <c r="A106" s="110">
        <v>124</v>
      </c>
      <c r="B106" s="8">
        <v>44685</v>
      </c>
      <c r="C106" s="5"/>
      <c r="D106" s="162"/>
      <c r="E106" s="10">
        <f t="shared" ref="E106:E142" si="6">D106+E105</f>
        <v>26</v>
      </c>
      <c r="F106" s="152">
        <v>0.68145189504373171</v>
      </c>
      <c r="H106" s="181"/>
      <c r="I106" s="41"/>
      <c r="J106" s="51"/>
      <c r="K106" s="53"/>
    </row>
    <row r="107" spans="1:11" x14ac:dyDescent="0.25">
      <c r="A107" s="110">
        <v>125</v>
      </c>
      <c r="B107" s="8">
        <v>44686</v>
      </c>
      <c r="C107" s="5"/>
      <c r="D107" s="162"/>
      <c r="E107" s="10">
        <f t="shared" si="6"/>
        <v>26</v>
      </c>
      <c r="F107" s="152">
        <v>0.69383965014577254</v>
      </c>
      <c r="H107" s="181"/>
      <c r="I107" s="41"/>
      <c r="J107" s="51"/>
      <c r="K107" s="53"/>
    </row>
    <row r="108" spans="1:11" x14ac:dyDescent="0.25">
      <c r="A108" s="110">
        <v>126</v>
      </c>
      <c r="B108" s="8">
        <v>44687</v>
      </c>
      <c r="C108" s="5"/>
      <c r="D108" s="162"/>
      <c r="E108" s="10">
        <f t="shared" si="6"/>
        <v>26</v>
      </c>
      <c r="F108" s="152">
        <v>0.70622740524781324</v>
      </c>
      <c r="H108" s="181"/>
      <c r="I108" s="41"/>
      <c r="J108" s="51"/>
      <c r="K108" s="53"/>
    </row>
    <row r="109" spans="1:11" x14ac:dyDescent="0.25">
      <c r="A109" s="110">
        <v>127</v>
      </c>
      <c r="B109" s="8">
        <v>44688</v>
      </c>
      <c r="C109" s="5"/>
      <c r="D109" s="162"/>
      <c r="E109" s="10">
        <f t="shared" si="6"/>
        <v>26</v>
      </c>
      <c r="F109" s="152">
        <v>0.71861516034985407</v>
      </c>
      <c r="H109" s="181"/>
      <c r="I109" s="41"/>
      <c r="J109" s="51"/>
      <c r="K109" s="53"/>
    </row>
    <row r="110" spans="1:11" x14ac:dyDescent="0.25">
      <c r="A110" s="110">
        <v>128</v>
      </c>
      <c r="B110" s="8">
        <v>44689</v>
      </c>
      <c r="C110" s="5"/>
      <c r="D110" s="162"/>
      <c r="E110" s="10">
        <f t="shared" si="6"/>
        <v>26</v>
      </c>
      <c r="F110" s="152">
        <v>0.73100291545189489</v>
      </c>
      <c r="H110" s="181"/>
      <c r="I110" s="41"/>
      <c r="J110" s="51"/>
      <c r="K110" s="53"/>
    </row>
    <row r="111" spans="1:11" x14ac:dyDescent="0.25">
      <c r="A111" s="110">
        <v>129</v>
      </c>
      <c r="B111" s="8">
        <v>44690</v>
      </c>
      <c r="C111" s="5"/>
      <c r="D111" s="162"/>
      <c r="E111" s="10">
        <f t="shared" si="6"/>
        <v>26</v>
      </c>
      <c r="F111" s="152">
        <v>0.74339067055393571</v>
      </c>
      <c r="H111" s="181"/>
      <c r="I111" s="41"/>
      <c r="J111" s="51"/>
      <c r="K111" s="53"/>
    </row>
    <row r="112" spans="1:11" x14ac:dyDescent="0.25">
      <c r="A112" s="110">
        <v>130</v>
      </c>
      <c r="B112" s="8">
        <v>44691</v>
      </c>
      <c r="C112" s="5"/>
      <c r="D112" s="162"/>
      <c r="E112" s="10">
        <f t="shared" si="6"/>
        <v>26</v>
      </c>
      <c r="F112" s="152">
        <v>0.75577842565597653</v>
      </c>
      <c r="H112" s="181"/>
      <c r="I112" s="41"/>
      <c r="J112" s="51"/>
      <c r="K112" s="53"/>
    </row>
    <row r="113" spans="1:11" x14ac:dyDescent="0.25">
      <c r="A113" s="110">
        <v>131</v>
      </c>
      <c r="B113" s="8">
        <v>44692</v>
      </c>
      <c r="C113" s="5"/>
      <c r="D113" s="162"/>
      <c r="E113" s="10">
        <f t="shared" si="6"/>
        <v>26</v>
      </c>
      <c r="F113" s="152">
        <v>0.76816618075801735</v>
      </c>
      <c r="H113" s="181"/>
      <c r="I113" s="41"/>
      <c r="J113" s="51"/>
      <c r="K113" s="53"/>
    </row>
    <row r="114" spans="1:11" x14ac:dyDescent="0.25">
      <c r="A114" s="110">
        <v>132</v>
      </c>
      <c r="B114" s="8">
        <v>44693</v>
      </c>
      <c r="C114" s="5"/>
      <c r="D114" s="162"/>
      <c r="E114" s="10">
        <f t="shared" si="6"/>
        <v>26</v>
      </c>
      <c r="F114" s="152">
        <v>0.78055393586005817</v>
      </c>
      <c r="H114" s="181"/>
      <c r="I114" s="41"/>
      <c r="J114" s="51"/>
      <c r="K114" s="53"/>
    </row>
    <row r="115" spans="1:11" x14ac:dyDescent="0.25">
      <c r="A115" s="110">
        <v>133</v>
      </c>
      <c r="B115" s="8">
        <v>44694</v>
      </c>
      <c r="C115" s="5"/>
      <c r="D115" s="162"/>
      <c r="E115" s="10">
        <f t="shared" si="6"/>
        <v>26</v>
      </c>
      <c r="F115" s="152">
        <v>0.79294169096209888</v>
      </c>
      <c r="H115" s="181"/>
      <c r="I115" s="41"/>
      <c r="J115" s="51"/>
      <c r="K115" s="53"/>
    </row>
    <row r="116" spans="1:11" x14ac:dyDescent="0.25">
      <c r="A116" s="110">
        <v>134</v>
      </c>
      <c r="B116" s="8">
        <v>44695</v>
      </c>
      <c r="C116" s="5"/>
      <c r="D116" s="162"/>
      <c r="E116" s="10">
        <f t="shared" si="6"/>
        <v>26</v>
      </c>
      <c r="F116" s="152">
        <v>0.8053294460641397</v>
      </c>
      <c r="H116" s="181"/>
      <c r="I116" s="41"/>
      <c r="J116" s="51"/>
      <c r="K116" s="53"/>
    </row>
    <row r="117" spans="1:11" x14ac:dyDescent="0.25">
      <c r="A117" s="110">
        <v>135</v>
      </c>
      <c r="B117" s="8">
        <v>44696</v>
      </c>
      <c r="C117" s="5"/>
      <c r="D117" s="162"/>
      <c r="E117" s="10">
        <f t="shared" si="6"/>
        <v>26</v>
      </c>
      <c r="F117" s="152">
        <v>0.81771720116618052</v>
      </c>
      <c r="H117" s="181"/>
      <c r="K117" s="53"/>
    </row>
    <row r="118" spans="1:11" x14ac:dyDescent="0.25">
      <c r="A118" s="110">
        <v>136</v>
      </c>
      <c r="B118" s="8">
        <v>44697</v>
      </c>
      <c r="C118" s="5"/>
      <c r="D118" s="162"/>
      <c r="E118" s="10">
        <f t="shared" si="6"/>
        <v>26</v>
      </c>
      <c r="F118" s="147">
        <v>0.83010495626822134</v>
      </c>
      <c r="H118" s="179"/>
    </row>
    <row r="119" spans="1:11" x14ac:dyDescent="0.25">
      <c r="A119" s="110">
        <v>137</v>
      </c>
      <c r="B119" s="8">
        <v>44698</v>
      </c>
      <c r="C119" s="5"/>
      <c r="D119" s="162"/>
      <c r="E119" s="10">
        <f t="shared" si="6"/>
        <v>26</v>
      </c>
      <c r="F119" s="147">
        <v>0.84249271137026216</v>
      </c>
      <c r="H119" s="179"/>
    </row>
    <row r="120" spans="1:11" x14ac:dyDescent="0.25">
      <c r="A120" s="110">
        <v>138</v>
      </c>
      <c r="B120" s="8">
        <v>44699</v>
      </c>
      <c r="C120" s="5"/>
      <c r="D120" s="162"/>
      <c r="E120" s="10">
        <f t="shared" si="6"/>
        <v>26</v>
      </c>
      <c r="F120" s="147">
        <v>0.85488046647230298</v>
      </c>
      <c r="H120" s="179"/>
    </row>
    <row r="121" spans="1:11" x14ac:dyDescent="0.25">
      <c r="A121" s="110">
        <v>139</v>
      </c>
      <c r="B121" s="8">
        <v>44700</v>
      </c>
      <c r="C121" s="5"/>
      <c r="D121" s="162"/>
      <c r="E121" s="10">
        <f t="shared" si="6"/>
        <v>26</v>
      </c>
      <c r="F121" s="147">
        <v>0.86734693877551017</v>
      </c>
      <c r="H121" s="179"/>
    </row>
    <row r="122" spans="1:11" x14ac:dyDescent="0.25">
      <c r="A122" s="110">
        <v>140</v>
      </c>
      <c r="B122" s="8">
        <v>44701</v>
      </c>
      <c r="C122" s="5"/>
      <c r="D122" s="162"/>
      <c r="E122" s="10">
        <f t="shared" si="6"/>
        <v>26</v>
      </c>
      <c r="F122" s="147">
        <v>0.87366375121477169</v>
      </c>
      <c r="H122" s="179"/>
    </row>
    <row r="123" spans="1:11" x14ac:dyDescent="0.25">
      <c r="A123" s="110">
        <v>141</v>
      </c>
      <c r="B123" s="8">
        <v>44702</v>
      </c>
      <c r="C123" s="5"/>
      <c r="D123" s="162"/>
      <c r="E123" s="10">
        <f t="shared" si="6"/>
        <v>26</v>
      </c>
      <c r="F123" s="147">
        <v>0.87998007774538389</v>
      </c>
      <c r="H123" s="179"/>
    </row>
    <row r="124" spans="1:11" x14ac:dyDescent="0.25">
      <c r="A124" s="110">
        <v>142</v>
      </c>
      <c r="B124" s="8">
        <v>44703</v>
      </c>
      <c r="C124" s="5"/>
      <c r="D124" s="162"/>
      <c r="E124" s="10">
        <f t="shared" si="6"/>
        <v>26</v>
      </c>
      <c r="F124" s="147">
        <v>0.8862964042759961</v>
      </c>
      <c r="H124" s="179"/>
    </row>
    <row r="125" spans="1:11" x14ac:dyDescent="0.25">
      <c r="A125" s="110">
        <v>143</v>
      </c>
      <c r="B125" s="8">
        <v>44704</v>
      </c>
      <c r="C125" s="5"/>
      <c r="D125" s="162"/>
      <c r="E125" s="10">
        <f t="shared" si="6"/>
        <v>26</v>
      </c>
      <c r="F125" s="147">
        <v>0.89261273080660841</v>
      </c>
      <c r="H125" s="179"/>
    </row>
    <row r="126" spans="1:11" x14ac:dyDescent="0.25">
      <c r="A126" s="110">
        <v>144</v>
      </c>
      <c r="B126" s="8">
        <v>44705</v>
      </c>
      <c r="C126" s="5"/>
      <c r="D126" s="162"/>
      <c r="E126" s="10">
        <f t="shared" si="6"/>
        <v>26</v>
      </c>
      <c r="F126" s="147">
        <v>0.89892905733722062</v>
      </c>
      <c r="H126" s="179"/>
    </row>
    <row r="127" spans="1:11" x14ac:dyDescent="0.25">
      <c r="A127" s="110">
        <v>145</v>
      </c>
      <c r="B127" s="8">
        <v>44706</v>
      </c>
      <c r="C127" s="5"/>
      <c r="D127" s="162"/>
      <c r="E127" s="10">
        <f t="shared" si="6"/>
        <v>26</v>
      </c>
      <c r="F127" s="147">
        <v>0.90524538386783282</v>
      </c>
      <c r="H127" s="179"/>
    </row>
    <row r="128" spans="1:11" x14ac:dyDescent="0.25">
      <c r="A128" s="110">
        <v>146</v>
      </c>
      <c r="B128" s="8">
        <v>44707</v>
      </c>
      <c r="C128" s="5"/>
      <c r="D128" s="162"/>
      <c r="E128" s="10">
        <f t="shared" si="6"/>
        <v>26</v>
      </c>
      <c r="F128" s="147">
        <v>0.91156171039844514</v>
      </c>
      <c r="H128" s="179"/>
    </row>
    <row r="129" spans="1:10" x14ac:dyDescent="0.25">
      <c r="A129" s="110">
        <v>147</v>
      </c>
      <c r="B129" s="8">
        <v>44708</v>
      </c>
      <c r="C129" s="5"/>
      <c r="D129" s="162"/>
      <c r="E129" s="10">
        <f t="shared" si="6"/>
        <v>26</v>
      </c>
      <c r="F129" s="147">
        <v>0.91787803692905734</v>
      </c>
      <c r="H129" s="179"/>
    </row>
    <row r="130" spans="1:10" x14ac:dyDescent="0.25">
      <c r="A130" s="110">
        <v>148</v>
      </c>
      <c r="B130" s="8">
        <v>44709</v>
      </c>
      <c r="C130" s="5"/>
      <c r="D130" s="162"/>
      <c r="E130" s="10">
        <f t="shared" si="6"/>
        <v>26</v>
      </c>
      <c r="F130" s="147">
        <v>0.92419436345966954</v>
      </c>
      <c r="H130" s="179"/>
    </row>
    <row r="131" spans="1:10" x14ac:dyDescent="0.25">
      <c r="A131" s="110">
        <v>149</v>
      </c>
      <c r="B131" s="8">
        <v>44710</v>
      </c>
      <c r="C131" s="5"/>
      <c r="D131" s="162"/>
      <c r="E131" s="10">
        <f t="shared" si="6"/>
        <v>26</v>
      </c>
      <c r="F131" s="147">
        <v>0.93051068999028186</v>
      </c>
      <c r="H131" s="179"/>
    </row>
    <row r="132" spans="1:10" x14ac:dyDescent="0.25">
      <c r="A132" s="110">
        <v>150</v>
      </c>
      <c r="B132" s="8">
        <v>44711</v>
      </c>
      <c r="C132" s="5"/>
      <c r="D132" s="162"/>
      <c r="E132" s="10">
        <f t="shared" si="6"/>
        <v>26</v>
      </c>
      <c r="F132" s="147">
        <v>0.93682701652089406</v>
      </c>
      <c r="H132" s="179"/>
    </row>
    <row r="133" spans="1:10" x14ac:dyDescent="0.25">
      <c r="A133" s="110">
        <v>151</v>
      </c>
      <c r="B133" s="8">
        <v>44712</v>
      </c>
      <c r="C133" s="5"/>
      <c r="D133" s="162"/>
      <c r="E133" s="10">
        <f t="shared" si="6"/>
        <v>26</v>
      </c>
      <c r="F133" s="147">
        <v>0.94314334305150627</v>
      </c>
      <c r="H133" s="179"/>
    </row>
    <row r="134" spans="1:10" x14ac:dyDescent="0.25">
      <c r="A134" s="110">
        <v>152</v>
      </c>
      <c r="B134" s="8">
        <v>44713</v>
      </c>
      <c r="C134" s="5"/>
      <c r="D134" s="162"/>
      <c r="E134" s="10">
        <f t="shared" si="6"/>
        <v>26</v>
      </c>
      <c r="F134" s="147">
        <v>0.94945966958211858</v>
      </c>
      <c r="H134" s="179"/>
    </row>
    <row r="135" spans="1:10" x14ac:dyDescent="0.25">
      <c r="A135" s="110">
        <v>153</v>
      </c>
      <c r="B135" s="8">
        <v>44714</v>
      </c>
      <c r="C135" s="5"/>
      <c r="D135" s="162"/>
      <c r="E135" s="10">
        <f t="shared" si="6"/>
        <v>26</v>
      </c>
      <c r="F135" s="147">
        <v>0.95577599611273079</v>
      </c>
      <c r="H135" s="179"/>
    </row>
    <row r="136" spans="1:10" x14ac:dyDescent="0.25">
      <c r="A136" s="110">
        <v>154</v>
      </c>
      <c r="B136" s="8">
        <v>44715</v>
      </c>
      <c r="C136" s="5"/>
      <c r="D136" s="162"/>
      <c r="E136" s="10">
        <f t="shared" si="6"/>
        <v>26</v>
      </c>
      <c r="F136" s="147">
        <v>0.96209232264334299</v>
      </c>
      <c r="H136" s="179"/>
    </row>
    <row r="137" spans="1:10" x14ac:dyDescent="0.25">
      <c r="A137" s="110">
        <v>155</v>
      </c>
      <c r="B137" s="8">
        <v>44716</v>
      </c>
      <c r="C137" s="5"/>
      <c r="D137" s="162"/>
      <c r="E137" s="10">
        <f t="shared" si="6"/>
        <v>26</v>
      </c>
      <c r="F137" s="147">
        <v>0.9684086491739553</v>
      </c>
      <c r="H137" s="179"/>
    </row>
    <row r="138" spans="1:10" x14ac:dyDescent="0.25">
      <c r="A138" s="110">
        <v>156</v>
      </c>
      <c r="B138" s="8">
        <v>44717</v>
      </c>
      <c r="C138" s="5"/>
      <c r="D138" s="162"/>
      <c r="E138" s="10">
        <f t="shared" si="6"/>
        <v>26</v>
      </c>
      <c r="F138" s="147">
        <v>0.97472497570456751</v>
      </c>
      <c r="H138" s="179"/>
    </row>
    <row r="139" spans="1:10" x14ac:dyDescent="0.25">
      <c r="A139" s="110">
        <v>157</v>
      </c>
      <c r="B139" s="8">
        <v>44718</v>
      </c>
      <c r="D139" s="162"/>
      <c r="E139" s="10">
        <f t="shared" si="6"/>
        <v>26</v>
      </c>
      <c r="F139" s="147">
        <v>0.98104130223517971</v>
      </c>
      <c r="H139" s="179"/>
    </row>
    <row r="140" spans="1:10" x14ac:dyDescent="0.25">
      <c r="A140" s="110">
        <v>158</v>
      </c>
      <c r="B140" s="8">
        <v>44719</v>
      </c>
      <c r="D140" s="162"/>
      <c r="E140" s="10">
        <f t="shared" si="6"/>
        <v>26</v>
      </c>
      <c r="F140" s="147">
        <v>0.98735762876579203</v>
      </c>
      <c r="H140" s="179"/>
    </row>
    <row r="141" spans="1:10" x14ac:dyDescent="0.25">
      <c r="A141" s="110">
        <v>159</v>
      </c>
      <c r="B141" s="8">
        <v>44720</v>
      </c>
      <c r="D141" s="162"/>
      <c r="E141" s="10">
        <f t="shared" si="6"/>
        <v>26</v>
      </c>
      <c r="F141" s="147">
        <v>0.99367395529640423</v>
      </c>
      <c r="H141" s="179"/>
    </row>
    <row r="142" spans="1:10" x14ac:dyDescent="0.25">
      <c r="A142" s="110">
        <v>160</v>
      </c>
      <c r="B142" s="8">
        <v>44721</v>
      </c>
      <c r="D142" s="162"/>
      <c r="E142" s="10">
        <f t="shared" si="6"/>
        <v>26</v>
      </c>
      <c r="F142" s="147">
        <v>1</v>
      </c>
      <c r="H142" s="194">
        <f>F142-F105</f>
        <v>0.33093586005830911</v>
      </c>
      <c r="I142" s="193"/>
    </row>
    <row r="143" spans="1:10" x14ac:dyDescent="0.25">
      <c r="A143" s="110">
        <v>161</v>
      </c>
      <c r="B143" s="8">
        <v>44722</v>
      </c>
      <c r="G143" s="188"/>
      <c r="H143" s="189"/>
      <c r="I143" s="190"/>
      <c r="J143" s="188"/>
    </row>
    <row r="144" spans="1:10" x14ac:dyDescent="0.25">
      <c r="A144" s="110">
        <v>162</v>
      </c>
      <c r="B144" s="8">
        <v>44723</v>
      </c>
    </row>
    <row r="145" spans="1:5" x14ac:dyDescent="0.25">
      <c r="A145" s="110">
        <v>163</v>
      </c>
      <c r="B145" s="8">
        <v>44724</v>
      </c>
      <c r="E145" s="21"/>
    </row>
    <row r="146" spans="1:5" x14ac:dyDescent="0.25">
      <c r="A146" s="110">
        <v>164</v>
      </c>
      <c r="B146" s="8">
        <v>44725</v>
      </c>
    </row>
    <row r="147" spans="1:5" x14ac:dyDescent="0.25">
      <c r="A147" s="110">
        <v>165</v>
      </c>
      <c r="B147" s="8">
        <v>44726</v>
      </c>
    </row>
    <row r="148" spans="1:5" x14ac:dyDescent="0.25">
      <c r="A148" s="110">
        <v>166</v>
      </c>
      <c r="B148" s="8">
        <v>44727</v>
      </c>
    </row>
    <row r="149" spans="1:5" x14ac:dyDescent="0.25">
      <c r="A149" s="110">
        <v>167</v>
      </c>
      <c r="B149" s="8">
        <v>44728</v>
      </c>
    </row>
    <row r="150" spans="1:5" x14ac:dyDescent="0.25">
      <c r="A150" s="110">
        <v>168</v>
      </c>
      <c r="B150" s="8">
        <v>44729</v>
      </c>
    </row>
    <row r="151" spans="1:5" x14ac:dyDescent="0.25">
      <c r="A151" s="110">
        <v>169</v>
      </c>
      <c r="B151" s="8">
        <v>44730</v>
      </c>
    </row>
    <row r="152" spans="1:5" x14ac:dyDescent="0.25">
      <c r="A152" s="110">
        <v>170</v>
      </c>
      <c r="B152" s="8">
        <v>44731</v>
      </c>
    </row>
    <row r="153" spans="1:5" x14ac:dyDescent="0.25">
      <c r="A153" s="110">
        <v>171</v>
      </c>
      <c r="B153" s="8">
        <v>44732</v>
      </c>
    </row>
    <row r="154" spans="1:5" x14ac:dyDescent="0.25">
      <c r="A154" s="110">
        <v>172</v>
      </c>
      <c r="B154" s="8">
        <v>44733</v>
      </c>
    </row>
    <row r="155" spans="1:5" x14ac:dyDescent="0.25">
      <c r="A155" s="110">
        <v>173</v>
      </c>
      <c r="B155" s="8">
        <v>44734</v>
      </c>
    </row>
    <row r="156" spans="1:5" x14ac:dyDescent="0.25">
      <c r="A156" s="110">
        <v>174</v>
      </c>
      <c r="B156" s="8">
        <v>44735</v>
      </c>
    </row>
    <row r="157" spans="1:5" x14ac:dyDescent="0.25">
      <c r="A157" s="110">
        <v>175</v>
      </c>
      <c r="B157" s="8">
        <v>44736</v>
      </c>
    </row>
    <row r="158" spans="1:5" x14ac:dyDescent="0.25">
      <c r="A158" s="110">
        <v>176</v>
      </c>
      <c r="B158" s="8">
        <v>44737</v>
      </c>
    </row>
    <row r="159" spans="1:5" x14ac:dyDescent="0.25">
      <c r="A159" s="110">
        <v>177</v>
      </c>
      <c r="B159" s="8">
        <v>44738</v>
      </c>
    </row>
    <row r="160" spans="1:5" x14ac:dyDescent="0.25">
      <c r="A160" s="110">
        <v>178</v>
      </c>
      <c r="B160" s="8">
        <v>44739</v>
      </c>
    </row>
    <row r="161" spans="1:8" x14ac:dyDescent="0.25">
      <c r="A161" s="110">
        <v>179</v>
      </c>
      <c r="B161" s="8">
        <v>44740</v>
      </c>
    </row>
    <row r="162" spans="1:8" x14ac:dyDescent="0.25">
      <c r="A162" s="110">
        <v>180</v>
      </c>
      <c r="B162" s="8">
        <v>44741</v>
      </c>
    </row>
    <row r="163" spans="1:8" ht="15.75" thickBot="1" x14ac:dyDescent="0.3">
      <c r="A163" s="110">
        <v>181</v>
      </c>
      <c r="B163" s="8">
        <v>44742</v>
      </c>
    </row>
    <row r="164" spans="1:8" ht="15.75" thickTop="1" x14ac:dyDescent="0.25">
      <c r="A164" s="110"/>
      <c r="B164" s="8"/>
      <c r="D164" s="110"/>
      <c r="E164" s="163" t="s">
        <v>144</v>
      </c>
      <c r="F164" s="163" t="s">
        <v>96</v>
      </c>
      <c r="G164" s="163" t="s">
        <v>97</v>
      </c>
      <c r="H164" s="167" t="s">
        <v>102</v>
      </c>
    </row>
    <row r="165" spans="1:8" ht="15.75" thickBot="1" x14ac:dyDescent="0.3">
      <c r="A165" s="110"/>
      <c r="B165" s="8"/>
      <c r="D165" s="110"/>
      <c r="E165" s="10">
        <v>26</v>
      </c>
      <c r="F165" s="47">
        <f>(C104/F104)*1</f>
        <v>39.593322678032322</v>
      </c>
      <c r="G165" s="110">
        <f>E165*(0.81*2)</f>
        <v>42.120000000000005</v>
      </c>
      <c r="H165" s="171">
        <f>F165*(0.81*2)</f>
        <v>64.141182738412368</v>
      </c>
    </row>
    <row r="166" spans="1:8" ht="15.75" thickTop="1" x14ac:dyDescent="0.25">
      <c r="A166" s="110"/>
      <c r="B166" s="8"/>
      <c r="D166" s="110"/>
      <c r="E166" s="110"/>
      <c r="F166" s="110"/>
      <c r="G166" s="110"/>
      <c r="H166" s="110"/>
    </row>
    <row r="167" spans="1:8" x14ac:dyDescent="0.25">
      <c r="A167" s="110"/>
      <c r="B167" s="8"/>
      <c r="D167" s="110" t="s">
        <v>103</v>
      </c>
      <c r="E167" s="110">
        <f>E165/3.1</f>
        <v>8.387096774193548</v>
      </c>
      <c r="F167" s="110">
        <f>F165/(6.4-3.3)</f>
        <v>12.772039573558812</v>
      </c>
      <c r="G167" s="110"/>
      <c r="H167" s="110"/>
    </row>
    <row r="173" spans="1:8" x14ac:dyDescent="0.25">
      <c r="D173" s="110"/>
      <c r="E173" s="123"/>
      <c r="F173" s="123"/>
      <c r="G173" s="123"/>
      <c r="H173" s="191"/>
    </row>
    <row r="174" spans="1:8" x14ac:dyDescent="0.25">
      <c r="D174" s="110"/>
      <c r="E174" s="10"/>
      <c r="F174" s="47"/>
      <c r="G174" s="110"/>
      <c r="H174" s="192"/>
    </row>
    <row r="175" spans="1:8" x14ac:dyDescent="0.25">
      <c r="D175" s="110"/>
      <c r="E175" s="110"/>
      <c r="F175" s="110"/>
      <c r="G175" s="110"/>
      <c r="H175" s="110"/>
    </row>
    <row r="176" spans="1:8" x14ac:dyDescent="0.25">
      <c r="D176" s="110"/>
      <c r="E176" s="110"/>
      <c r="F176" s="110"/>
      <c r="G176" s="110"/>
      <c r="H176" s="110"/>
    </row>
  </sheetData>
  <mergeCells count="4">
    <mergeCell ref="A4:F4"/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6"/>
  <sheetViews>
    <sheetView topLeftCell="A162" workbookViewId="0">
      <selection activeCell="F172" sqref="F172"/>
    </sheetView>
  </sheetViews>
  <sheetFormatPr defaultRowHeight="15" x14ac:dyDescent="0.25"/>
  <cols>
    <col min="1" max="1" width="14.28515625" customWidth="1"/>
    <col min="2" max="2" width="13" customWidth="1"/>
    <col min="3" max="3" width="19.140625" customWidth="1"/>
    <col min="4" max="4" width="12.140625" customWidth="1"/>
    <col min="5" max="5" width="12.42578125" customWidth="1"/>
    <col min="6" max="6" width="26.5703125" customWidth="1"/>
    <col min="7" max="7" width="24.140625" customWidth="1"/>
    <col min="8" max="8" width="22.85546875" customWidth="1"/>
    <col min="9" max="9" width="11.7109375" customWidth="1"/>
    <col min="10" max="10" width="9.7109375" bestFit="1" customWidth="1"/>
  </cols>
  <sheetData>
    <row r="1" spans="1:10" x14ac:dyDescent="0.25">
      <c r="A1" s="231" t="s">
        <v>40</v>
      </c>
      <c r="B1" s="231"/>
      <c r="C1" s="231"/>
      <c r="D1" s="231"/>
      <c r="E1" s="231"/>
      <c r="F1" s="231"/>
    </row>
    <row r="2" spans="1:10" x14ac:dyDescent="0.25">
      <c r="A2" s="231" t="s">
        <v>38</v>
      </c>
      <c r="B2" s="231"/>
      <c r="C2" s="231"/>
      <c r="D2" s="231"/>
      <c r="E2" s="231"/>
      <c r="F2" s="231"/>
    </row>
    <row r="3" spans="1:10" x14ac:dyDescent="0.25">
      <c r="A3" s="231" t="s">
        <v>43</v>
      </c>
      <c r="B3" s="231"/>
      <c r="C3" s="231"/>
      <c r="D3" s="231"/>
      <c r="E3" s="231"/>
      <c r="F3" s="231"/>
    </row>
    <row r="4" spans="1:10" ht="15.75" thickBot="1" x14ac:dyDescent="0.3">
      <c r="A4" s="4"/>
      <c r="B4" s="4"/>
      <c r="C4" s="4">
        <v>2022</v>
      </c>
      <c r="D4" s="4"/>
      <c r="E4" s="4"/>
      <c r="F4" s="4"/>
    </row>
    <row r="5" spans="1:10" ht="15.75" thickBot="1" x14ac:dyDescent="0.3">
      <c r="A5" s="7" t="s">
        <v>29</v>
      </c>
      <c r="B5" s="7" t="s">
        <v>33</v>
      </c>
      <c r="C5" s="7" t="s">
        <v>34</v>
      </c>
      <c r="D5" s="7" t="s">
        <v>35</v>
      </c>
      <c r="E5" s="7" t="s">
        <v>41</v>
      </c>
      <c r="F5" s="7" t="s">
        <v>135</v>
      </c>
      <c r="G5" s="158" t="s">
        <v>37</v>
      </c>
      <c r="H5" s="157" t="s">
        <v>140</v>
      </c>
      <c r="I5" s="161" t="s">
        <v>139</v>
      </c>
    </row>
    <row r="6" spans="1:10" x14ac:dyDescent="0.25">
      <c r="A6" s="110"/>
      <c r="B6" s="8"/>
      <c r="C6" s="5"/>
      <c r="D6" s="5"/>
      <c r="E6" s="5"/>
      <c r="F6" s="5"/>
      <c r="J6" s="45"/>
    </row>
    <row r="7" spans="1:10" x14ac:dyDescent="0.25">
      <c r="A7" s="110">
        <v>25</v>
      </c>
      <c r="B7" s="8">
        <v>44586</v>
      </c>
      <c r="C7" s="5"/>
      <c r="D7" s="5"/>
      <c r="E7" s="5"/>
      <c r="F7" s="5"/>
      <c r="J7" s="45"/>
    </row>
    <row r="8" spans="1:10" x14ac:dyDescent="0.25">
      <c r="A8" s="110">
        <v>26</v>
      </c>
      <c r="B8" s="8">
        <v>44587</v>
      </c>
      <c r="C8" s="5"/>
      <c r="D8" s="5"/>
      <c r="E8" s="5"/>
      <c r="F8" s="5"/>
      <c r="J8" s="45"/>
    </row>
    <row r="9" spans="1:10" x14ac:dyDescent="0.25">
      <c r="A9" s="110">
        <v>27</v>
      </c>
      <c r="B9" s="8">
        <v>44588</v>
      </c>
      <c r="C9" s="5"/>
      <c r="D9" s="5"/>
      <c r="E9" s="5"/>
      <c r="F9" s="5"/>
      <c r="J9" s="45"/>
    </row>
    <row r="10" spans="1:10" x14ac:dyDescent="0.25">
      <c r="A10" s="110">
        <v>28</v>
      </c>
      <c r="B10" s="8">
        <v>44589</v>
      </c>
      <c r="C10" s="5"/>
      <c r="D10" s="5"/>
      <c r="E10" s="5"/>
      <c r="F10" s="5"/>
      <c r="J10" s="45"/>
    </row>
    <row r="11" spans="1:10" x14ac:dyDescent="0.25">
      <c r="A11" s="110">
        <v>29</v>
      </c>
      <c r="B11" s="8">
        <v>44590</v>
      </c>
      <c r="C11" s="5"/>
      <c r="D11" s="5"/>
      <c r="E11" s="5"/>
      <c r="F11" s="5"/>
    </row>
    <row r="12" spans="1:10" x14ac:dyDescent="0.25">
      <c r="A12" s="110">
        <v>30</v>
      </c>
      <c r="B12" s="8">
        <v>44591</v>
      </c>
      <c r="C12" s="5"/>
      <c r="D12" s="5"/>
      <c r="E12" s="5"/>
      <c r="F12" s="5"/>
    </row>
    <row r="13" spans="1:10" x14ac:dyDescent="0.25">
      <c r="A13" s="110">
        <v>31</v>
      </c>
      <c r="B13" s="8">
        <v>44592</v>
      </c>
      <c r="C13" s="5"/>
      <c r="D13" s="5"/>
      <c r="E13" s="110"/>
      <c r="F13" s="5"/>
    </row>
    <row r="14" spans="1:10" x14ac:dyDescent="0.25">
      <c r="A14" s="110">
        <v>32</v>
      </c>
      <c r="B14" s="8">
        <v>44593</v>
      </c>
      <c r="C14" s="5"/>
      <c r="D14" s="5"/>
      <c r="E14" s="110"/>
      <c r="F14" s="12"/>
    </row>
    <row r="15" spans="1:10" x14ac:dyDescent="0.25">
      <c r="A15" s="110">
        <v>33</v>
      </c>
      <c r="B15" s="8">
        <v>44594</v>
      </c>
      <c r="C15" s="5"/>
      <c r="D15" s="5"/>
      <c r="E15" s="110"/>
      <c r="F15" s="12"/>
    </row>
    <row r="16" spans="1:10" x14ac:dyDescent="0.25">
      <c r="A16" s="110">
        <v>34</v>
      </c>
      <c r="B16" s="8">
        <v>44595</v>
      </c>
      <c r="C16" s="5"/>
      <c r="D16" s="5"/>
      <c r="E16" s="110"/>
      <c r="F16" s="12"/>
    </row>
    <row r="17" spans="1:6" x14ac:dyDescent="0.25">
      <c r="A17" s="110">
        <v>35</v>
      </c>
      <c r="B17" s="8">
        <v>44596</v>
      </c>
      <c r="C17" s="5"/>
      <c r="D17" s="15"/>
      <c r="E17" s="110"/>
      <c r="F17" s="12"/>
    </row>
    <row r="18" spans="1:6" x14ac:dyDescent="0.25">
      <c r="A18" s="110">
        <v>36</v>
      </c>
      <c r="B18" s="8">
        <v>44597</v>
      </c>
      <c r="C18" s="5"/>
      <c r="D18" s="15"/>
      <c r="E18" s="110"/>
      <c r="F18" s="12"/>
    </row>
    <row r="19" spans="1:6" x14ac:dyDescent="0.25">
      <c r="A19" s="110">
        <v>37</v>
      </c>
      <c r="B19" s="8">
        <v>44598</v>
      </c>
      <c r="C19" s="5"/>
      <c r="D19" s="15"/>
      <c r="E19" s="110"/>
      <c r="F19" s="12"/>
    </row>
    <row r="20" spans="1:6" x14ac:dyDescent="0.25">
      <c r="A20" s="110">
        <v>38</v>
      </c>
      <c r="B20" s="8">
        <v>44599</v>
      </c>
      <c r="C20" s="5"/>
      <c r="D20" s="5"/>
      <c r="E20" s="110"/>
      <c r="F20" s="12"/>
    </row>
    <row r="21" spans="1:6" x14ac:dyDescent="0.25">
      <c r="A21" s="110">
        <v>39</v>
      </c>
      <c r="B21" s="8">
        <v>44600</v>
      </c>
      <c r="C21" s="5">
        <v>0</v>
      </c>
      <c r="D21" s="112"/>
      <c r="E21" s="110"/>
      <c r="F21" s="12"/>
    </row>
    <row r="22" spans="1:6" x14ac:dyDescent="0.25">
      <c r="A22" s="110">
        <v>40</v>
      </c>
      <c r="B22" s="8">
        <v>44601</v>
      </c>
      <c r="C22" s="5"/>
      <c r="D22" s="112"/>
      <c r="E22" s="110"/>
      <c r="F22" s="12"/>
    </row>
    <row r="23" spans="1:6" x14ac:dyDescent="0.25">
      <c r="A23" s="110">
        <v>41</v>
      </c>
      <c r="B23" s="8">
        <v>44602</v>
      </c>
      <c r="C23" s="5"/>
      <c r="D23" s="112"/>
      <c r="E23" s="110"/>
      <c r="F23" s="12"/>
    </row>
    <row r="24" spans="1:6" x14ac:dyDescent="0.25">
      <c r="A24" s="110">
        <v>42</v>
      </c>
      <c r="B24" s="8">
        <v>44603</v>
      </c>
      <c r="C24" s="5"/>
      <c r="D24" s="112"/>
      <c r="E24" s="110"/>
      <c r="F24" s="12"/>
    </row>
    <row r="25" spans="1:6" x14ac:dyDescent="0.25">
      <c r="A25" s="110">
        <v>43</v>
      </c>
      <c r="B25" s="8">
        <v>44604</v>
      </c>
      <c r="C25" s="5"/>
      <c r="D25" s="112"/>
      <c r="E25" s="110"/>
      <c r="F25" s="12"/>
    </row>
    <row r="26" spans="1:6" x14ac:dyDescent="0.25">
      <c r="A26" s="110">
        <v>44</v>
      </c>
      <c r="B26" s="8">
        <v>44605</v>
      </c>
      <c r="C26" s="5"/>
      <c r="D26" s="112"/>
      <c r="E26" s="110"/>
      <c r="F26" s="12"/>
    </row>
    <row r="27" spans="1:6" x14ac:dyDescent="0.25">
      <c r="A27" s="110">
        <v>45</v>
      </c>
      <c r="B27" s="8">
        <v>44606</v>
      </c>
      <c r="C27" s="5"/>
      <c r="D27" s="112"/>
      <c r="E27" s="110"/>
      <c r="F27" s="12"/>
    </row>
    <row r="28" spans="1:6" x14ac:dyDescent="0.25">
      <c r="A28" s="110">
        <v>46</v>
      </c>
      <c r="B28" s="8">
        <v>44607</v>
      </c>
      <c r="C28" s="5"/>
      <c r="D28" s="112"/>
      <c r="E28" s="110"/>
      <c r="F28" s="12"/>
    </row>
    <row r="29" spans="1:6" x14ac:dyDescent="0.25">
      <c r="A29" s="110">
        <v>47</v>
      </c>
      <c r="B29" s="8">
        <v>44608</v>
      </c>
      <c r="C29" s="5"/>
      <c r="D29" s="112"/>
      <c r="E29" s="110"/>
      <c r="F29" s="12"/>
    </row>
    <row r="30" spans="1:6" x14ac:dyDescent="0.25">
      <c r="A30" s="110">
        <v>48</v>
      </c>
      <c r="B30" s="8">
        <v>44609</v>
      </c>
      <c r="C30" s="5"/>
      <c r="D30" s="112"/>
      <c r="E30" s="110"/>
      <c r="F30" s="12"/>
    </row>
    <row r="31" spans="1:6" x14ac:dyDescent="0.25">
      <c r="A31" s="110">
        <v>49</v>
      </c>
      <c r="B31" s="8">
        <v>44610</v>
      </c>
      <c r="C31" s="5"/>
      <c r="D31" s="112"/>
      <c r="E31" s="110"/>
      <c r="F31" s="12"/>
    </row>
    <row r="32" spans="1:6" x14ac:dyDescent="0.25">
      <c r="A32" s="110">
        <v>50</v>
      </c>
      <c r="B32" s="8">
        <v>44611</v>
      </c>
      <c r="C32" s="5"/>
      <c r="D32" s="112"/>
      <c r="E32" s="110"/>
      <c r="F32" s="12"/>
    </row>
    <row r="33" spans="1:9" x14ac:dyDescent="0.25">
      <c r="A33" s="110">
        <v>51</v>
      </c>
      <c r="B33" s="8">
        <v>44612</v>
      </c>
      <c r="C33" s="5"/>
      <c r="D33" s="112"/>
      <c r="E33" s="110"/>
      <c r="F33" s="12"/>
    </row>
    <row r="34" spans="1:9" x14ac:dyDescent="0.25">
      <c r="A34" s="110">
        <v>52</v>
      </c>
      <c r="B34" s="8">
        <v>44613</v>
      </c>
      <c r="C34" s="5"/>
      <c r="D34" s="112"/>
      <c r="E34" s="110"/>
      <c r="F34" s="12"/>
    </row>
    <row r="35" spans="1:9" x14ac:dyDescent="0.25">
      <c r="A35" s="110">
        <v>53</v>
      </c>
      <c r="B35" s="8">
        <v>44614</v>
      </c>
      <c r="C35" s="5"/>
      <c r="D35" s="112"/>
      <c r="E35" s="110"/>
      <c r="F35" s="12"/>
    </row>
    <row r="36" spans="1:9" x14ac:dyDescent="0.25">
      <c r="A36" s="110">
        <v>54</v>
      </c>
      <c r="B36" s="8">
        <v>44615</v>
      </c>
      <c r="C36" s="5"/>
      <c r="D36" s="112"/>
      <c r="E36" s="110"/>
      <c r="F36" s="12"/>
    </row>
    <row r="37" spans="1:9" x14ac:dyDescent="0.25">
      <c r="A37" s="110">
        <v>55</v>
      </c>
      <c r="B37" s="8">
        <v>44616</v>
      </c>
      <c r="C37" s="5"/>
      <c r="D37" s="112"/>
      <c r="E37" s="110"/>
      <c r="F37" s="12"/>
      <c r="I37" s="118"/>
    </row>
    <row r="38" spans="1:9" x14ac:dyDescent="0.25">
      <c r="A38" s="110">
        <v>56</v>
      </c>
      <c r="B38" s="8">
        <v>44617</v>
      </c>
      <c r="C38" s="5">
        <v>0</v>
      </c>
      <c r="D38" s="112"/>
      <c r="E38" s="110">
        <v>0</v>
      </c>
      <c r="F38" s="12"/>
    </row>
    <row r="39" spans="1:9" x14ac:dyDescent="0.25">
      <c r="A39" s="110">
        <v>57</v>
      </c>
      <c r="B39" s="8">
        <v>44618</v>
      </c>
      <c r="C39" s="5"/>
      <c r="D39" s="112">
        <f>(C56-C38)/(A56-A38)</f>
        <v>0.1111111111111111</v>
      </c>
      <c r="E39" s="112">
        <f>D39+E38</f>
        <v>0.1111111111111111</v>
      </c>
      <c r="F39" s="152">
        <v>0</v>
      </c>
    </row>
    <row r="40" spans="1:9" x14ac:dyDescent="0.25">
      <c r="A40" s="110">
        <v>58</v>
      </c>
      <c r="B40" s="8">
        <v>44619</v>
      </c>
      <c r="C40" s="5"/>
      <c r="D40" s="112">
        <v>0.1111111111111111</v>
      </c>
      <c r="E40" s="112">
        <f t="shared" ref="E40:E55" si="0">D40+E39</f>
        <v>0.22222222222222221</v>
      </c>
      <c r="F40" s="152">
        <v>8.3333333333333332E-3</v>
      </c>
    </row>
    <row r="41" spans="1:9" x14ac:dyDescent="0.25">
      <c r="A41" s="110">
        <v>59</v>
      </c>
      <c r="B41" s="8">
        <v>44620</v>
      </c>
      <c r="C41" s="5"/>
      <c r="D41" s="112">
        <v>0.1111111111111111</v>
      </c>
      <c r="E41" s="112">
        <f t="shared" si="0"/>
        <v>0.33333333333333331</v>
      </c>
      <c r="F41" s="152">
        <v>1.6666666666666666E-2</v>
      </c>
    </row>
    <row r="42" spans="1:9" x14ac:dyDescent="0.25">
      <c r="A42" s="110">
        <v>60</v>
      </c>
      <c r="B42" s="8">
        <v>44621</v>
      </c>
      <c r="C42" s="5"/>
      <c r="D42" s="112">
        <v>0.1111111111111111</v>
      </c>
      <c r="E42" s="112">
        <f t="shared" si="0"/>
        <v>0.44444444444444442</v>
      </c>
      <c r="F42" s="150">
        <v>2.5000000000000001E-2</v>
      </c>
    </row>
    <row r="43" spans="1:9" x14ac:dyDescent="0.25">
      <c r="A43" s="110">
        <v>61</v>
      </c>
      <c r="B43" s="8">
        <v>44622</v>
      </c>
      <c r="C43" s="5"/>
      <c r="D43" s="112">
        <v>0.1111111111111111</v>
      </c>
      <c r="E43" s="112">
        <f t="shared" si="0"/>
        <v>0.55555555555555558</v>
      </c>
      <c r="F43" s="152">
        <v>3.3333333333333333E-2</v>
      </c>
    </row>
    <row r="44" spans="1:9" x14ac:dyDescent="0.25">
      <c r="A44" s="110">
        <v>62</v>
      </c>
      <c r="B44" s="8">
        <v>44623</v>
      </c>
      <c r="C44" s="5"/>
      <c r="D44" s="112">
        <v>0.1111111111111111</v>
      </c>
      <c r="E44" s="112">
        <f t="shared" si="0"/>
        <v>0.66666666666666674</v>
      </c>
      <c r="F44" s="152">
        <v>4.1666666666666664E-2</v>
      </c>
    </row>
    <row r="45" spans="1:9" x14ac:dyDescent="0.25">
      <c r="A45" s="110">
        <v>63</v>
      </c>
      <c r="B45" s="8">
        <v>44624</v>
      </c>
      <c r="C45" s="5"/>
      <c r="D45" s="112">
        <v>0.1111111111111111</v>
      </c>
      <c r="E45" s="112">
        <f t="shared" si="0"/>
        <v>0.7777777777777779</v>
      </c>
      <c r="F45" s="154">
        <v>0.05</v>
      </c>
    </row>
    <row r="46" spans="1:9" x14ac:dyDescent="0.25">
      <c r="A46" s="110">
        <v>64</v>
      </c>
      <c r="B46" s="8">
        <v>44625</v>
      </c>
      <c r="C46" s="5"/>
      <c r="D46" s="112">
        <v>0.1111111111111111</v>
      </c>
      <c r="E46" s="112">
        <f t="shared" si="0"/>
        <v>0.88888888888888906</v>
      </c>
      <c r="F46" s="152">
        <v>5.7407407407407414E-2</v>
      </c>
    </row>
    <row r="47" spans="1:9" x14ac:dyDescent="0.25">
      <c r="A47" s="110">
        <v>65</v>
      </c>
      <c r="B47" s="8">
        <v>44626</v>
      </c>
      <c r="C47" s="5"/>
      <c r="D47" s="112">
        <v>0.1111111111111111</v>
      </c>
      <c r="E47" s="112">
        <f t="shared" si="0"/>
        <v>1.0000000000000002</v>
      </c>
      <c r="F47" s="152">
        <v>6.4807407407407411E-2</v>
      </c>
    </row>
    <row r="48" spans="1:9" x14ac:dyDescent="0.25">
      <c r="A48" s="110">
        <v>66</v>
      </c>
      <c r="B48" s="8">
        <v>44627</v>
      </c>
      <c r="C48" s="5"/>
      <c r="D48" s="112">
        <v>0.1111111111111111</v>
      </c>
      <c r="E48" s="112">
        <f t="shared" si="0"/>
        <v>1.1111111111111114</v>
      </c>
      <c r="F48" s="152">
        <v>7.2207407407407415E-2</v>
      </c>
    </row>
    <row r="49" spans="1:8" x14ac:dyDescent="0.25">
      <c r="A49" s="110">
        <v>67</v>
      </c>
      <c r="B49" s="8">
        <v>44628</v>
      </c>
      <c r="C49" s="5"/>
      <c r="D49" s="112">
        <v>0.1111111111111111</v>
      </c>
      <c r="E49" s="112">
        <f t="shared" si="0"/>
        <v>1.2222222222222225</v>
      </c>
      <c r="F49" s="152">
        <v>7.9607407407407405E-2</v>
      </c>
    </row>
    <row r="50" spans="1:8" x14ac:dyDescent="0.25">
      <c r="A50" s="110">
        <v>68</v>
      </c>
      <c r="B50" s="8">
        <v>44629</v>
      </c>
      <c r="C50" s="5"/>
      <c r="D50" s="112">
        <v>0.1111111111111111</v>
      </c>
      <c r="E50" s="112">
        <f t="shared" si="0"/>
        <v>1.3333333333333337</v>
      </c>
      <c r="F50" s="152">
        <v>8.7007407407407408E-2</v>
      </c>
    </row>
    <row r="51" spans="1:8" x14ac:dyDescent="0.25">
      <c r="A51" s="110">
        <v>69</v>
      </c>
      <c r="B51" s="8">
        <v>44630</v>
      </c>
      <c r="C51" s="5"/>
      <c r="D51" s="112">
        <v>0.1111111111111111</v>
      </c>
      <c r="E51" s="112">
        <f t="shared" si="0"/>
        <v>1.4444444444444449</v>
      </c>
      <c r="F51" s="152">
        <v>9.4407407407407412E-2</v>
      </c>
    </row>
    <row r="52" spans="1:8" x14ac:dyDescent="0.25">
      <c r="A52" s="110">
        <v>70</v>
      </c>
      <c r="B52" s="8">
        <v>44631</v>
      </c>
      <c r="C52" s="5"/>
      <c r="D52" s="112">
        <v>0.1111111111111111</v>
      </c>
      <c r="E52" s="112">
        <f t="shared" si="0"/>
        <v>1.555555555555556</v>
      </c>
      <c r="F52" s="152">
        <v>0.1018074074074074</v>
      </c>
    </row>
    <row r="53" spans="1:8" x14ac:dyDescent="0.25">
      <c r="A53" s="110">
        <v>71</v>
      </c>
      <c r="B53" s="8">
        <v>44632</v>
      </c>
      <c r="C53" s="5"/>
      <c r="D53" s="112">
        <v>0.1111111111111111</v>
      </c>
      <c r="E53" s="112">
        <f t="shared" si="0"/>
        <v>1.6666666666666672</v>
      </c>
      <c r="F53" s="152">
        <v>0.10920740740740741</v>
      </c>
    </row>
    <row r="54" spans="1:8" x14ac:dyDescent="0.25">
      <c r="A54" s="110">
        <v>72</v>
      </c>
      <c r="B54" s="8">
        <v>44633</v>
      </c>
      <c r="C54" s="5"/>
      <c r="D54" s="112">
        <v>0.1111111111111111</v>
      </c>
      <c r="E54" s="112">
        <f t="shared" si="0"/>
        <v>1.7777777777777783</v>
      </c>
      <c r="F54" s="152">
        <v>0.11660740740740741</v>
      </c>
    </row>
    <row r="55" spans="1:8" x14ac:dyDescent="0.25">
      <c r="A55" s="110">
        <v>73</v>
      </c>
      <c r="B55" s="8">
        <v>44634</v>
      </c>
      <c r="C55" s="5"/>
      <c r="D55" s="112">
        <v>0.1111111111111111</v>
      </c>
      <c r="E55" s="112">
        <f t="shared" si="0"/>
        <v>1.8888888888888895</v>
      </c>
      <c r="F55" s="152">
        <v>0.1240074074074074</v>
      </c>
    </row>
    <row r="56" spans="1:8" x14ac:dyDescent="0.25">
      <c r="A56" s="110">
        <v>74</v>
      </c>
      <c r="B56" s="8">
        <v>44635</v>
      </c>
      <c r="C56" s="5">
        <v>2</v>
      </c>
      <c r="D56" s="112">
        <v>0.1111111111111111</v>
      </c>
      <c r="E56" s="10">
        <v>2</v>
      </c>
      <c r="F56" s="152">
        <v>0.13140740740740739</v>
      </c>
      <c r="G56">
        <f>E56/F56</f>
        <v>15.219842164599777</v>
      </c>
      <c r="H56" s="51"/>
    </row>
    <row r="57" spans="1:8" x14ac:dyDescent="0.25">
      <c r="A57" s="110">
        <v>75</v>
      </c>
      <c r="B57" s="8">
        <v>44636</v>
      </c>
      <c r="C57" s="5"/>
      <c r="D57" s="5">
        <f>(C70-C56)/(A70-A56)</f>
        <v>7.1428571428571425E-2</v>
      </c>
      <c r="E57" s="10">
        <f>D57+E56</f>
        <v>2.0714285714285716</v>
      </c>
      <c r="F57" s="152">
        <v>0.13880740740740741</v>
      </c>
    </row>
    <row r="58" spans="1:8" x14ac:dyDescent="0.25">
      <c r="A58" s="110">
        <v>76</v>
      </c>
      <c r="B58" s="8">
        <v>44637</v>
      </c>
      <c r="C58" s="5"/>
      <c r="D58" s="5">
        <v>7.1428571428571425E-2</v>
      </c>
      <c r="E58" s="10">
        <f t="shared" ref="E58:E69" si="1">D58+E57</f>
        <v>2.1428571428571432</v>
      </c>
      <c r="F58" s="152">
        <v>0.14620740740740742</v>
      </c>
      <c r="G58" s="123"/>
    </row>
    <row r="59" spans="1:8" x14ac:dyDescent="0.25">
      <c r="A59" s="110">
        <v>77</v>
      </c>
      <c r="B59" s="8">
        <v>44638</v>
      </c>
      <c r="C59" s="5"/>
      <c r="D59" s="5">
        <v>7.1428571428571425E-2</v>
      </c>
      <c r="E59" s="10">
        <f t="shared" si="1"/>
        <v>2.2142857142857149</v>
      </c>
      <c r="F59" s="152">
        <v>0.15360740740740744</v>
      </c>
    </row>
    <row r="60" spans="1:8" x14ac:dyDescent="0.25">
      <c r="A60" s="110">
        <v>78</v>
      </c>
      <c r="B60" s="8">
        <v>44639</v>
      </c>
      <c r="C60" s="5"/>
      <c r="D60" s="5">
        <v>7.1428571428571425E-2</v>
      </c>
      <c r="E60" s="10">
        <f t="shared" si="1"/>
        <v>2.2857142857142865</v>
      </c>
      <c r="F60" s="152">
        <v>0.16100740740740746</v>
      </c>
    </row>
    <row r="61" spans="1:8" x14ac:dyDescent="0.25">
      <c r="A61" s="110">
        <v>79</v>
      </c>
      <c r="B61" s="8">
        <v>44640</v>
      </c>
      <c r="C61" s="5"/>
      <c r="D61" s="5">
        <v>7.1428571428571425E-2</v>
      </c>
      <c r="E61" s="10">
        <f t="shared" si="1"/>
        <v>2.3571428571428581</v>
      </c>
      <c r="F61" s="152">
        <v>0.16840740740740748</v>
      </c>
    </row>
    <row r="62" spans="1:8" x14ac:dyDescent="0.25">
      <c r="A62" s="110">
        <v>80</v>
      </c>
      <c r="B62" s="8">
        <v>44641</v>
      </c>
      <c r="C62" s="5"/>
      <c r="D62" s="5">
        <v>7.1428571428571425E-2</v>
      </c>
      <c r="E62" s="10">
        <f t="shared" si="1"/>
        <v>2.4285714285714297</v>
      </c>
      <c r="F62" s="152">
        <v>0.1758074074074075</v>
      </c>
    </row>
    <row r="63" spans="1:8" x14ac:dyDescent="0.25">
      <c r="A63" s="110">
        <v>81</v>
      </c>
      <c r="B63" s="8">
        <v>44642</v>
      </c>
      <c r="C63" s="5"/>
      <c r="D63" s="5">
        <v>7.1428571428571425E-2</v>
      </c>
      <c r="E63" s="10">
        <f t="shared" si="1"/>
        <v>2.5000000000000013</v>
      </c>
      <c r="F63" s="152">
        <v>0.18320740740740751</v>
      </c>
    </row>
    <row r="64" spans="1:8" x14ac:dyDescent="0.25">
      <c r="A64" s="110">
        <v>82</v>
      </c>
      <c r="B64" s="8">
        <v>44643</v>
      </c>
      <c r="C64" s="5"/>
      <c r="D64" s="5">
        <v>7.1428571428571425E-2</v>
      </c>
      <c r="E64" s="10">
        <f t="shared" si="1"/>
        <v>2.571428571428573</v>
      </c>
      <c r="F64" s="152">
        <v>0.1906074074074075</v>
      </c>
    </row>
    <row r="65" spans="1:8" x14ac:dyDescent="0.25">
      <c r="A65" s="110">
        <v>83</v>
      </c>
      <c r="B65" s="8">
        <v>44644</v>
      </c>
      <c r="C65" s="5"/>
      <c r="D65" s="5">
        <v>7.1428571428571425E-2</v>
      </c>
      <c r="E65" s="10">
        <f t="shared" si="1"/>
        <v>2.6428571428571446</v>
      </c>
      <c r="F65" s="152">
        <v>0.19800740740740752</v>
      </c>
    </row>
    <row r="66" spans="1:8" x14ac:dyDescent="0.25">
      <c r="A66" s="110">
        <v>84</v>
      </c>
      <c r="B66" s="8">
        <v>44645</v>
      </c>
      <c r="C66" s="5"/>
      <c r="D66" s="5">
        <v>7.1428571428571425E-2</v>
      </c>
      <c r="E66" s="10">
        <f t="shared" si="1"/>
        <v>2.7142857142857162</v>
      </c>
      <c r="F66" s="152">
        <v>0.20540740740740754</v>
      </c>
    </row>
    <row r="67" spans="1:8" x14ac:dyDescent="0.25">
      <c r="A67" s="110">
        <v>85</v>
      </c>
      <c r="B67" s="8">
        <v>44646</v>
      </c>
      <c r="C67" s="5"/>
      <c r="D67" s="5">
        <v>7.1428571428571425E-2</v>
      </c>
      <c r="E67" s="10">
        <f t="shared" si="1"/>
        <v>2.7857142857142878</v>
      </c>
      <c r="F67" s="152">
        <v>0.21280740740740756</v>
      </c>
    </row>
    <row r="68" spans="1:8" x14ac:dyDescent="0.25">
      <c r="A68" s="110">
        <v>86</v>
      </c>
      <c r="B68" s="8">
        <v>44647</v>
      </c>
      <c r="C68" s="5"/>
      <c r="D68" s="5">
        <v>7.1428571428571425E-2</v>
      </c>
      <c r="E68" s="10">
        <f t="shared" si="1"/>
        <v>2.8571428571428594</v>
      </c>
      <c r="F68" s="152">
        <v>0.22020740740740757</v>
      </c>
    </row>
    <row r="69" spans="1:8" x14ac:dyDescent="0.25">
      <c r="A69" s="110">
        <v>87</v>
      </c>
      <c r="B69" s="8">
        <v>44648</v>
      </c>
      <c r="C69" s="5"/>
      <c r="D69" s="5">
        <v>7.1428571428571425E-2</v>
      </c>
      <c r="E69" s="10">
        <f t="shared" si="1"/>
        <v>2.928571428571431</v>
      </c>
      <c r="F69" s="152">
        <v>0.22760740740740759</v>
      </c>
    </row>
    <row r="70" spans="1:8" x14ac:dyDescent="0.25">
      <c r="A70" s="110">
        <v>88</v>
      </c>
      <c r="B70" s="8">
        <v>44649</v>
      </c>
      <c r="C70" s="5">
        <v>3</v>
      </c>
      <c r="D70" s="110">
        <v>7.1428571428571425E-2</v>
      </c>
      <c r="E70" s="10">
        <v>3</v>
      </c>
      <c r="F70" s="152">
        <v>0.23500740740740761</v>
      </c>
      <c r="G70">
        <f>E70/F70</f>
        <v>12.76555506524616</v>
      </c>
      <c r="H70" s="51"/>
    </row>
    <row r="71" spans="1:8" x14ac:dyDescent="0.25">
      <c r="A71" s="110">
        <v>89</v>
      </c>
      <c r="B71" s="8">
        <v>44650</v>
      </c>
      <c r="C71" s="5"/>
      <c r="D71" s="5">
        <f>(C105-C70)/(A105-A70)</f>
        <v>0.5714285714285714</v>
      </c>
      <c r="E71" s="10">
        <f>D71+E70</f>
        <v>3.5714285714285712</v>
      </c>
      <c r="F71" s="152">
        <v>0.2424074074074076</v>
      </c>
    </row>
    <row r="72" spans="1:8" x14ac:dyDescent="0.25">
      <c r="A72" s="110">
        <v>90</v>
      </c>
      <c r="B72" s="8">
        <v>44651</v>
      </c>
      <c r="C72" s="5"/>
      <c r="D72" s="112">
        <v>0.5714285714285714</v>
      </c>
      <c r="E72" s="10">
        <f t="shared" ref="E72:E104" si="2">D72+E71</f>
        <v>4.1428571428571423</v>
      </c>
      <c r="F72" s="150">
        <v>0.25</v>
      </c>
    </row>
    <row r="73" spans="1:8" x14ac:dyDescent="0.25">
      <c r="A73" s="110">
        <v>91</v>
      </c>
      <c r="B73" s="8">
        <v>44652</v>
      </c>
      <c r="C73" s="5"/>
      <c r="D73" s="5">
        <v>0.5714285714285714</v>
      </c>
      <c r="E73" s="10">
        <f t="shared" si="2"/>
        <v>4.7142857142857135</v>
      </c>
      <c r="F73" s="152">
        <v>0.26458333333333334</v>
      </c>
    </row>
    <row r="74" spans="1:8" x14ac:dyDescent="0.25">
      <c r="A74" s="110">
        <v>92</v>
      </c>
      <c r="B74" s="8">
        <v>44653</v>
      </c>
      <c r="C74" s="5"/>
      <c r="D74" s="5">
        <v>0.5714285714285714</v>
      </c>
      <c r="E74" s="10">
        <f t="shared" si="2"/>
        <v>5.2857142857142847</v>
      </c>
      <c r="F74" s="152">
        <v>0.27916666666666667</v>
      </c>
    </row>
    <row r="75" spans="1:8" x14ac:dyDescent="0.25">
      <c r="A75" s="110">
        <v>93</v>
      </c>
      <c r="B75" s="8">
        <v>44654</v>
      </c>
      <c r="C75" s="5"/>
      <c r="D75" s="5">
        <v>0.5714285714285714</v>
      </c>
      <c r="E75" s="10">
        <f t="shared" si="2"/>
        <v>5.8571428571428559</v>
      </c>
      <c r="F75" s="150">
        <v>0.29375000000000001</v>
      </c>
    </row>
    <row r="76" spans="1:8" x14ac:dyDescent="0.25">
      <c r="A76" s="110">
        <v>94</v>
      </c>
      <c r="B76" s="8">
        <v>44655</v>
      </c>
      <c r="C76" s="5"/>
      <c r="D76" s="5">
        <v>0.5714285714285714</v>
      </c>
      <c r="E76" s="10">
        <f t="shared" si="2"/>
        <v>6.428571428571427</v>
      </c>
      <c r="F76" s="152">
        <v>0.30833333333333335</v>
      </c>
    </row>
    <row r="77" spans="1:8" x14ac:dyDescent="0.25">
      <c r="A77" s="110">
        <v>95</v>
      </c>
      <c r="B77" s="8">
        <v>44656</v>
      </c>
      <c r="C77" s="5"/>
      <c r="D77" s="5">
        <v>0.5714285714285714</v>
      </c>
      <c r="E77" s="10">
        <f t="shared" si="2"/>
        <v>6.9999999999999982</v>
      </c>
      <c r="F77" s="152">
        <v>0.32291666666666669</v>
      </c>
    </row>
    <row r="78" spans="1:8" x14ac:dyDescent="0.25">
      <c r="A78" s="110">
        <v>96</v>
      </c>
      <c r="B78" s="8">
        <v>44657</v>
      </c>
      <c r="C78" s="5"/>
      <c r="D78" s="5">
        <v>0.5714285714285714</v>
      </c>
      <c r="E78" s="10">
        <f t="shared" si="2"/>
        <v>7.5714285714285694</v>
      </c>
      <c r="F78" s="150">
        <v>0.33750000000000002</v>
      </c>
    </row>
    <row r="79" spans="1:8" x14ac:dyDescent="0.25">
      <c r="A79" s="110">
        <v>97</v>
      </c>
      <c r="B79" s="8">
        <v>44658</v>
      </c>
      <c r="C79" s="5"/>
      <c r="D79" s="5">
        <v>0.5714285714285714</v>
      </c>
      <c r="E79" s="10">
        <f t="shared" si="2"/>
        <v>8.1428571428571406</v>
      </c>
      <c r="F79" s="152">
        <v>0.35208333333333336</v>
      </c>
    </row>
    <row r="80" spans="1:8" x14ac:dyDescent="0.25">
      <c r="A80" s="110">
        <v>98</v>
      </c>
      <c r="B80" s="8">
        <v>44659</v>
      </c>
      <c r="C80" s="5"/>
      <c r="D80" s="5">
        <v>0.5714285714285714</v>
      </c>
      <c r="E80" s="10">
        <f t="shared" si="2"/>
        <v>8.7142857142857117</v>
      </c>
      <c r="F80" s="152">
        <v>0.36666666666666664</v>
      </c>
    </row>
    <row r="81" spans="1:10" x14ac:dyDescent="0.25">
      <c r="A81" s="110">
        <v>99</v>
      </c>
      <c r="B81" s="8">
        <v>44660</v>
      </c>
      <c r="C81" s="5"/>
      <c r="D81" s="5">
        <v>0.5714285714285714</v>
      </c>
      <c r="E81" s="10">
        <f t="shared" si="2"/>
        <v>9.2857142857142829</v>
      </c>
      <c r="F81" s="150">
        <v>0.38124999999999998</v>
      </c>
    </row>
    <row r="82" spans="1:10" x14ac:dyDescent="0.25">
      <c r="A82" s="110">
        <v>100</v>
      </c>
      <c r="B82" s="8">
        <v>44661</v>
      </c>
      <c r="C82" s="5"/>
      <c r="D82" s="5">
        <v>0.5714285714285714</v>
      </c>
      <c r="E82" s="10">
        <f t="shared" si="2"/>
        <v>9.8571428571428541</v>
      </c>
      <c r="F82" s="152">
        <v>0.39583333333333331</v>
      </c>
    </row>
    <row r="83" spans="1:10" x14ac:dyDescent="0.25">
      <c r="A83" s="110">
        <v>101</v>
      </c>
      <c r="B83" s="8">
        <v>44662</v>
      </c>
      <c r="C83" s="5"/>
      <c r="D83" s="5">
        <v>0.5714285714285714</v>
      </c>
      <c r="E83" s="10">
        <f t="shared" si="2"/>
        <v>10.428571428571425</v>
      </c>
      <c r="F83" s="152">
        <v>0.41041666666666665</v>
      </c>
    </row>
    <row r="84" spans="1:10" x14ac:dyDescent="0.25">
      <c r="A84" s="110">
        <v>102</v>
      </c>
      <c r="B84" s="8">
        <v>44663</v>
      </c>
      <c r="C84" s="5"/>
      <c r="D84" s="5">
        <v>0.5714285714285714</v>
      </c>
      <c r="E84" s="10">
        <f t="shared" si="2"/>
        <v>10.999999999999996</v>
      </c>
      <c r="F84" s="150">
        <v>0.42499999999999999</v>
      </c>
    </row>
    <row r="85" spans="1:10" x14ac:dyDescent="0.25">
      <c r="A85" s="110">
        <v>103</v>
      </c>
      <c r="B85" s="8">
        <v>44664</v>
      </c>
      <c r="C85" s="5"/>
      <c r="D85" s="5">
        <v>0.5714285714285714</v>
      </c>
      <c r="E85" s="10">
        <f t="shared" si="2"/>
        <v>11.571428571428568</v>
      </c>
      <c r="F85" s="152">
        <v>0.43958333333333333</v>
      </c>
    </row>
    <row r="86" spans="1:10" x14ac:dyDescent="0.25">
      <c r="A86" s="110">
        <v>104</v>
      </c>
      <c r="B86" s="8">
        <v>44665</v>
      </c>
      <c r="C86" s="5"/>
      <c r="D86" s="5">
        <v>0.5714285714285714</v>
      </c>
      <c r="E86" s="10">
        <f t="shared" si="2"/>
        <v>12.142857142857139</v>
      </c>
      <c r="F86" s="152">
        <v>0.45416666666666666</v>
      </c>
      <c r="J86" s="2"/>
    </row>
    <row r="87" spans="1:10" x14ac:dyDescent="0.25">
      <c r="A87" s="110">
        <v>105</v>
      </c>
      <c r="B87" s="8">
        <v>44666</v>
      </c>
      <c r="C87" s="5"/>
      <c r="D87" s="5">
        <v>0.5714285714285714</v>
      </c>
      <c r="E87" s="10">
        <f t="shared" si="2"/>
        <v>12.71428571428571</v>
      </c>
      <c r="F87" s="150">
        <v>0.46875</v>
      </c>
    </row>
    <row r="88" spans="1:10" x14ac:dyDescent="0.25">
      <c r="A88" s="110">
        <v>106</v>
      </c>
      <c r="B88" s="8">
        <v>44667</v>
      </c>
      <c r="C88" s="5"/>
      <c r="D88" s="5">
        <v>0.5714285714285714</v>
      </c>
      <c r="E88" s="10">
        <f t="shared" si="2"/>
        <v>13.285714285714281</v>
      </c>
      <c r="F88" s="152">
        <v>0.48333333333333334</v>
      </c>
    </row>
    <row r="89" spans="1:10" x14ac:dyDescent="0.25">
      <c r="A89" s="110">
        <v>107</v>
      </c>
      <c r="B89" s="8">
        <v>44668</v>
      </c>
      <c r="C89" s="5"/>
      <c r="D89" s="5">
        <v>0.5714285714285714</v>
      </c>
      <c r="E89" s="10">
        <f t="shared" si="2"/>
        <v>13.857142857142852</v>
      </c>
      <c r="F89" s="152">
        <v>0.49791666666666667</v>
      </c>
    </row>
    <row r="90" spans="1:10" x14ac:dyDescent="0.25">
      <c r="A90" s="110">
        <v>108</v>
      </c>
      <c r="B90" s="8">
        <v>44669</v>
      </c>
      <c r="C90" s="5"/>
      <c r="D90" s="5">
        <v>0.5714285714285714</v>
      </c>
      <c r="E90" s="10">
        <f t="shared" si="2"/>
        <v>14.428571428571423</v>
      </c>
      <c r="F90" s="150">
        <v>0.51249999999999996</v>
      </c>
    </row>
    <row r="91" spans="1:10" x14ac:dyDescent="0.25">
      <c r="A91" s="110">
        <v>109</v>
      </c>
      <c r="B91" s="8">
        <v>44670</v>
      </c>
      <c r="C91" s="5"/>
      <c r="D91" s="5">
        <v>0.5714285714285714</v>
      </c>
      <c r="E91" s="10">
        <f t="shared" si="2"/>
        <v>14.999999999999995</v>
      </c>
      <c r="F91" s="152">
        <v>0.52708333333333335</v>
      </c>
    </row>
    <row r="92" spans="1:10" x14ac:dyDescent="0.25">
      <c r="A92" s="110">
        <v>110</v>
      </c>
      <c r="B92" s="8">
        <v>44671</v>
      </c>
      <c r="C92" s="5"/>
      <c r="D92" s="5">
        <v>0.5714285714285714</v>
      </c>
      <c r="E92" s="10">
        <f t="shared" si="2"/>
        <v>15.571428571428566</v>
      </c>
      <c r="F92" s="152">
        <v>0.54166666666666663</v>
      </c>
    </row>
    <row r="93" spans="1:10" x14ac:dyDescent="0.25">
      <c r="A93" s="110">
        <v>111</v>
      </c>
      <c r="B93" s="8">
        <v>44672</v>
      </c>
      <c r="C93" s="5"/>
      <c r="D93" s="5">
        <v>0.5714285714285714</v>
      </c>
      <c r="E93" s="10">
        <f t="shared" si="2"/>
        <v>16.142857142857139</v>
      </c>
      <c r="F93" s="150">
        <v>0.55625000000000002</v>
      </c>
    </row>
    <row r="94" spans="1:10" x14ac:dyDescent="0.25">
      <c r="A94" s="110">
        <v>112</v>
      </c>
      <c r="B94" s="8">
        <v>44673</v>
      </c>
      <c r="C94" s="5"/>
      <c r="D94" s="5">
        <v>0.5714285714285714</v>
      </c>
      <c r="E94" s="10">
        <f t="shared" si="2"/>
        <v>16.714285714285712</v>
      </c>
      <c r="F94" s="152">
        <v>0.5708333333333333</v>
      </c>
    </row>
    <row r="95" spans="1:10" x14ac:dyDescent="0.25">
      <c r="A95" s="110">
        <v>113</v>
      </c>
      <c r="B95" s="8">
        <v>44674</v>
      </c>
      <c r="C95" s="5"/>
      <c r="D95" s="5">
        <v>0.5714285714285714</v>
      </c>
      <c r="E95" s="10">
        <f t="shared" si="2"/>
        <v>17.285714285714285</v>
      </c>
      <c r="F95" s="152">
        <v>0.5854166666666667</v>
      </c>
    </row>
    <row r="96" spans="1:10" x14ac:dyDescent="0.25">
      <c r="A96" s="110">
        <v>114</v>
      </c>
      <c r="B96" s="8">
        <v>44675</v>
      </c>
      <c r="C96" s="5"/>
      <c r="D96" s="5">
        <v>0.5714285714285714</v>
      </c>
      <c r="E96" s="10">
        <f t="shared" si="2"/>
        <v>17.857142857142858</v>
      </c>
      <c r="F96" s="150">
        <v>0.6</v>
      </c>
    </row>
    <row r="97" spans="1:9" x14ac:dyDescent="0.25">
      <c r="A97" s="110">
        <v>115</v>
      </c>
      <c r="B97" s="8">
        <v>44676</v>
      </c>
      <c r="C97" s="5"/>
      <c r="D97" s="5">
        <v>0.5714285714285714</v>
      </c>
      <c r="E97" s="10">
        <f t="shared" si="2"/>
        <v>18.428571428571431</v>
      </c>
      <c r="F97" s="152">
        <v>0.60961538461538467</v>
      </c>
    </row>
    <row r="98" spans="1:9" x14ac:dyDescent="0.25">
      <c r="A98" s="110">
        <v>116</v>
      </c>
      <c r="B98" s="8">
        <v>44677</v>
      </c>
      <c r="C98" s="5"/>
      <c r="D98" s="112">
        <v>0.5714285714285714</v>
      </c>
      <c r="E98" s="10">
        <f t="shared" si="2"/>
        <v>19.000000000000004</v>
      </c>
      <c r="F98" s="152">
        <v>0.61923205128205128</v>
      </c>
    </row>
    <row r="99" spans="1:9" x14ac:dyDescent="0.25">
      <c r="A99" s="110">
        <v>117</v>
      </c>
      <c r="B99" s="8">
        <v>44678</v>
      </c>
      <c r="C99" s="5"/>
      <c r="D99" s="5">
        <v>0.5714285714285714</v>
      </c>
      <c r="E99" s="10">
        <f t="shared" si="2"/>
        <v>19.571428571428577</v>
      </c>
      <c r="F99" s="152">
        <v>0.62884871794871799</v>
      </c>
    </row>
    <row r="100" spans="1:9" x14ac:dyDescent="0.25">
      <c r="A100" s="110">
        <v>118</v>
      </c>
      <c r="B100" s="8">
        <v>44679</v>
      </c>
      <c r="C100" s="5"/>
      <c r="D100" s="5">
        <v>0.5714285714285714</v>
      </c>
      <c r="E100" s="10">
        <f t="shared" si="2"/>
        <v>20.142857142857149</v>
      </c>
      <c r="F100" s="152">
        <v>0.6384653846153846</v>
      </c>
    </row>
    <row r="101" spans="1:9" x14ac:dyDescent="0.25">
      <c r="A101" s="110">
        <v>119</v>
      </c>
      <c r="B101" s="8">
        <v>44680</v>
      </c>
      <c r="C101" s="5"/>
      <c r="D101" s="5">
        <v>0.5714285714285714</v>
      </c>
      <c r="E101" s="10">
        <f t="shared" si="2"/>
        <v>20.714285714285722</v>
      </c>
      <c r="F101" s="152">
        <v>0.64808205128205121</v>
      </c>
    </row>
    <row r="102" spans="1:9" x14ac:dyDescent="0.25">
      <c r="A102" s="110">
        <v>120</v>
      </c>
      <c r="B102" s="8">
        <v>44681</v>
      </c>
      <c r="C102" s="5"/>
      <c r="D102" s="5">
        <v>0.5714285714285714</v>
      </c>
      <c r="E102" s="10">
        <f t="shared" si="2"/>
        <v>21.285714285714295</v>
      </c>
      <c r="F102" s="152">
        <v>0.65769871794871781</v>
      </c>
    </row>
    <row r="103" spans="1:9" x14ac:dyDescent="0.25">
      <c r="A103" s="110">
        <v>121</v>
      </c>
      <c r="B103" s="8">
        <v>44682</v>
      </c>
      <c r="C103" s="5"/>
      <c r="D103" s="5">
        <v>0.5714285714285714</v>
      </c>
      <c r="E103" s="10">
        <f t="shared" si="2"/>
        <v>21.857142857142868</v>
      </c>
      <c r="F103" s="152">
        <v>0.66731538461538453</v>
      </c>
    </row>
    <row r="104" spans="1:9" x14ac:dyDescent="0.25">
      <c r="A104" s="110">
        <v>122</v>
      </c>
      <c r="B104" s="8">
        <v>44683</v>
      </c>
      <c r="C104" s="5"/>
      <c r="D104" s="5">
        <v>0.5714285714285714</v>
      </c>
      <c r="E104" s="10">
        <f t="shared" si="2"/>
        <v>22.428571428571441</v>
      </c>
      <c r="F104" s="152">
        <v>0.67693205128205114</v>
      </c>
    </row>
    <row r="105" spans="1:9" x14ac:dyDescent="0.25">
      <c r="A105" s="110">
        <v>123</v>
      </c>
      <c r="B105" s="8">
        <v>44684</v>
      </c>
      <c r="C105" s="5">
        <v>23</v>
      </c>
      <c r="D105" s="110">
        <v>0.5714285714285714</v>
      </c>
      <c r="E105" s="10">
        <v>23</v>
      </c>
      <c r="F105" s="195">
        <v>0.68654871794871775</v>
      </c>
      <c r="G105">
        <f>E105/F105</f>
        <v>33.500900079924122</v>
      </c>
      <c r="H105" s="51"/>
    </row>
    <row r="106" spans="1:9" x14ac:dyDescent="0.25">
      <c r="A106" s="110">
        <v>124</v>
      </c>
      <c r="B106" s="8">
        <v>44685</v>
      </c>
      <c r="C106" s="5"/>
      <c r="D106" s="5"/>
      <c r="E106" s="10"/>
      <c r="F106" s="152">
        <v>0.69616538461538435</v>
      </c>
      <c r="H106" s="152"/>
      <c r="I106" s="108"/>
    </row>
    <row r="107" spans="1:9" x14ac:dyDescent="0.25">
      <c r="A107" s="110">
        <v>125</v>
      </c>
      <c r="B107" s="8">
        <v>44686</v>
      </c>
      <c r="C107" s="5"/>
      <c r="D107" s="5"/>
      <c r="E107" s="10"/>
      <c r="F107" s="152">
        <v>0.70578205128205107</v>
      </c>
      <c r="H107" s="152"/>
      <c r="I107" s="108"/>
    </row>
    <row r="108" spans="1:9" x14ac:dyDescent="0.25">
      <c r="A108" s="110">
        <v>126</v>
      </c>
      <c r="B108" s="8">
        <v>44687</v>
      </c>
      <c r="C108" s="5"/>
      <c r="D108" s="5"/>
      <c r="E108" s="10"/>
      <c r="F108" s="152">
        <v>0.71539871794871768</v>
      </c>
      <c r="H108" s="152"/>
    </row>
    <row r="109" spans="1:9" x14ac:dyDescent="0.25">
      <c r="A109" s="110">
        <v>127</v>
      </c>
      <c r="B109" s="8">
        <v>44688</v>
      </c>
      <c r="C109" s="5"/>
      <c r="D109" s="5"/>
      <c r="E109" s="10"/>
      <c r="F109" s="152">
        <v>0.72501538461538428</v>
      </c>
      <c r="H109" s="152"/>
    </row>
    <row r="110" spans="1:9" x14ac:dyDescent="0.25">
      <c r="A110" s="110">
        <v>128</v>
      </c>
      <c r="B110" s="8">
        <v>44689</v>
      </c>
      <c r="C110" s="5"/>
      <c r="D110" s="5"/>
      <c r="E110" s="10"/>
      <c r="F110" s="152">
        <v>0.73463205128205089</v>
      </c>
      <c r="H110" s="152"/>
    </row>
    <row r="111" spans="1:9" x14ac:dyDescent="0.25">
      <c r="A111" s="110">
        <v>129</v>
      </c>
      <c r="B111" s="8">
        <v>44690</v>
      </c>
      <c r="C111" s="5"/>
      <c r="D111" s="5"/>
      <c r="E111" s="10"/>
      <c r="F111" s="152">
        <v>0.74424871794871761</v>
      </c>
      <c r="H111" s="152"/>
    </row>
    <row r="112" spans="1:9" x14ac:dyDescent="0.25">
      <c r="A112" s="110">
        <v>130</v>
      </c>
      <c r="B112" s="8">
        <v>44691</v>
      </c>
      <c r="C112" s="5"/>
      <c r="D112" s="5"/>
      <c r="E112" s="10"/>
      <c r="F112" s="152">
        <v>0.75386538461538422</v>
      </c>
      <c r="H112" s="152"/>
    </row>
    <row r="113" spans="1:8" x14ac:dyDescent="0.25">
      <c r="A113" s="110">
        <v>131</v>
      </c>
      <c r="B113" s="8">
        <v>44692</v>
      </c>
      <c r="C113" s="5"/>
      <c r="D113" s="5"/>
      <c r="E113" s="10"/>
      <c r="F113" s="152">
        <v>0.76348205128205082</v>
      </c>
      <c r="H113" s="152"/>
    </row>
    <row r="114" spans="1:8" x14ac:dyDescent="0.25">
      <c r="A114" s="110">
        <v>132</v>
      </c>
      <c r="B114" s="8">
        <v>44693</v>
      </c>
      <c r="C114" s="5"/>
      <c r="D114" s="5"/>
      <c r="E114" s="10"/>
      <c r="F114" s="152">
        <v>0.77309871794871754</v>
      </c>
      <c r="H114" s="152"/>
    </row>
    <row r="115" spans="1:8" x14ac:dyDescent="0.25">
      <c r="A115" s="110">
        <v>133</v>
      </c>
      <c r="B115" s="8">
        <v>44694</v>
      </c>
      <c r="C115" s="5"/>
      <c r="D115" s="5"/>
      <c r="E115" s="10"/>
      <c r="F115" s="152">
        <v>0.78271538461538415</v>
      </c>
      <c r="H115" s="152"/>
    </row>
    <row r="116" spans="1:8" x14ac:dyDescent="0.25">
      <c r="A116" s="110">
        <v>134</v>
      </c>
      <c r="B116" s="8">
        <v>44695</v>
      </c>
      <c r="C116" s="5"/>
      <c r="D116" s="5"/>
      <c r="E116" s="10"/>
      <c r="F116" s="152">
        <v>0.79233205128205075</v>
      </c>
      <c r="H116" s="152"/>
    </row>
    <row r="117" spans="1:8" x14ac:dyDescent="0.25">
      <c r="A117" s="110">
        <v>135</v>
      </c>
      <c r="B117" s="8">
        <v>44696</v>
      </c>
      <c r="C117" s="5"/>
      <c r="D117" s="5"/>
      <c r="E117" s="10"/>
      <c r="F117" s="152">
        <v>0.80194871794871736</v>
      </c>
      <c r="H117" s="152"/>
    </row>
    <row r="118" spans="1:8" x14ac:dyDescent="0.25">
      <c r="A118" s="110">
        <v>136</v>
      </c>
      <c r="B118" s="8">
        <v>44697</v>
      </c>
      <c r="C118" s="5"/>
      <c r="D118" s="5"/>
      <c r="E118" s="11"/>
      <c r="F118" s="152">
        <v>0.81156538461538408</v>
      </c>
      <c r="H118" s="152"/>
    </row>
    <row r="119" spans="1:8" x14ac:dyDescent="0.25">
      <c r="A119" s="110">
        <v>137</v>
      </c>
      <c r="B119" s="8">
        <v>44698</v>
      </c>
      <c r="C119" s="5"/>
      <c r="D119" s="5"/>
      <c r="E119" s="10"/>
      <c r="F119" s="152">
        <v>0.82118205128205068</v>
      </c>
      <c r="H119" s="152"/>
    </row>
    <row r="120" spans="1:8" x14ac:dyDescent="0.25">
      <c r="A120" s="110">
        <v>138</v>
      </c>
      <c r="B120" s="8">
        <v>44699</v>
      </c>
      <c r="C120" s="5"/>
      <c r="D120" s="5"/>
      <c r="E120" s="10"/>
      <c r="F120" s="152">
        <v>0.83079871794871729</v>
      </c>
      <c r="H120" s="152"/>
    </row>
    <row r="121" spans="1:8" x14ac:dyDescent="0.25">
      <c r="A121" s="110">
        <v>139</v>
      </c>
      <c r="B121" s="8">
        <v>44700</v>
      </c>
      <c r="C121" s="5"/>
      <c r="D121" s="5"/>
      <c r="E121" s="10"/>
      <c r="F121" s="152">
        <v>0.8404153846153839</v>
      </c>
      <c r="H121" s="152"/>
    </row>
    <row r="122" spans="1:8" x14ac:dyDescent="0.25">
      <c r="A122" s="110">
        <v>140</v>
      </c>
      <c r="B122" s="8">
        <v>44701</v>
      </c>
      <c r="C122" s="5"/>
      <c r="D122" s="5"/>
      <c r="E122" s="10"/>
      <c r="F122" s="150">
        <v>0.85</v>
      </c>
      <c r="H122" s="150"/>
    </row>
    <row r="123" spans="1:8" x14ac:dyDescent="0.25">
      <c r="A123" s="110">
        <v>141</v>
      </c>
      <c r="B123" s="8">
        <v>44702</v>
      </c>
      <c r="C123" s="5"/>
      <c r="D123" s="5"/>
      <c r="E123" s="10"/>
      <c r="F123" s="152">
        <v>0.85714285714285721</v>
      </c>
      <c r="H123" s="152"/>
    </row>
    <row r="124" spans="1:8" x14ac:dyDescent="0.25">
      <c r="A124" s="110">
        <v>142</v>
      </c>
      <c r="B124" s="8">
        <v>44703</v>
      </c>
      <c r="C124" s="5"/>
      <c r="D124" s="5"/>
      <c r="E124" s="10"/>
      <c r="F124" s="152">
        <v>0.8642928571428572</v>
      </c>
      <c r="H124" s="152"/>
    </row>
    <row r="125" spans="1:8" x14ac:dyDescent="0.25">
      <c r="A125" s="110">
        <v>143</v>
      </c>
      <c r="B125" s="8">
        <v>44704</v>
      </c>
      <c r="C125" s="5"/>
      <c r="D125" s="5"/>
      <c r="E125" s="10"/>
      <c r="F125" s="152">
        <v>0.8714428571428573</v>
      </c>
      <c r="H125" s="152"/>
    </row>
    <row r="126" spans="1:8" x14ac:dyDescent="0.25">
      <c r="A126" s="110">
        <v>144</v>
      </c>
      <c r="B126" s="8">
        <v>44705</v>
      </c>
      <c r="C126" s="5"/>
      <c r="D126" s="5"/>
      <c r="E126" s="10"/>
      <c r="F126" s="152">
        <v>0.87859285714285729</v>
      </c>
      <c r="H126" s="152"/>
    </row>
    <row r="127" spans="1:8" x14ac:dyDescent="0.25">
      <c r="A127" s="110">
        <v>145</v>
      </c>
      <c r="B127" s="8">
        <v>44706</v>
      </c>
      <c r="C127" s="5"/>
      <c r="D127" s="5"/>
      <c r="E127" s="10"/>
      <c r="F127" s="152">
        <v>0.88574285714285728</v>
      </c>
      <c r="H127" s="152"/>
    </row>
    <row r="128" spans="1:8" x14ac:dyDescent="0.25">
      <c r="A128" s="110">
        <v>146</v>
      </c>
      <c r="B128" s="8">
        <v>44707</v>
      </c>
      <c r="C128" s="5"/>
      <c r="D128" s="5"/>
      <c r="E128" s="10"/>
      <c r="F128" s="152">
        <v>0.89289285714285738</v>
      </c>
      <c r="H128" s="152"/>
    </row>
    <row r="129" spans="1:11" x14ac:dyDescent="0.25">
      <c r="A129" s="110">
        <v>147</v>
      </c>
      <c r="B129" s="8">
        <v>44708</v>
      </c>
      <c r="C129" s="5"/>
      <c r="D129" s="5"/>
      <c r="E129" s="10"/>
      <c r="F129" s="152">
        <v>0.90004285714285737</v>
      </c>
      <c r="H129" s="152"/>
    </row>
    <row r="130" spans="1:11" x14ac:dyDescent="0.25">
      <c r="A130" s="110">
        <v>148</v>
      </c>
      <c r="B130" s="8">
        <v>44709</v>
      </c>
      <c r="C130" s="5"/>
      <c r="D130" s="5"/>
      <c r="E130" s="10"/>
      <c r="F130" s="152">
        <v>0.90719285714285747</v>
      </c>
      <c r="H130" s="152"/>
    </row>
    <row r="131" spans="1:11" x14ac:dyDescent="0.25">
      <c r="A131" s="110">
        <v>149</v>
      </c>
      <c r="B131" s="8">
        <v>44710</v>
      </c>
      <c r="C131" s="5"/>
      <c r="D131" s="9"/>
      <c r="E131" s="11"/>
      <c r="F131" s="152">
        <v>0.91434285714285746</v>
      </c>
      <c r="H131" s="152"/>
    </row>
    <row r="132" spans="1:11" x14ac:dyDescent="0.25">
      <c r="A132" s="110">
        <v>150</v>
      </c>
      <c r="B132" s="8">
        <v>44711</v>
      </c>
      <c r="C132" s="5"/>
      <c r="D132" s="9"/>
      <c r="E132" s="10"/>
      <c r="F132" s="152">
        <v>0.92149285714285745</v>
      </c>
      <c r="H132" s="152"/>
    </row>
    <row r="133" spans="1:11" x14ac:dyDescent="0.25">
      <c r="A133" s="110">
        <v>151</v>
      </c>
      <c r="B133" s="8">
        <v>44712</v>
      </c>
      <c r="C133" s="5"/>
      <c r="D133" s="9"/>
      <c r="E133" s="10"/>
      <c r="F133" s="152">
        <v>0.92864285714285755</v>
      </c>
      <c r="H133" s="152"/>
    </row>
    <row r="134" spans="1:11" x14ac:dyDescent="0.25">
      <c r="A134" s="110">
        <v>152</v>
      </c>
      <c r="B134" s="8">
        <v>44713</v>
      </c>
      <c r="C134" s="5"/>
      <c r="D134" s="9"/>
      <c r="E134" s="10"/>
      <c r="F134" s="152">
        <v>0.93579285714285754</v>
      </c>
      <c r="H134" s="152"/>
    </row>
    <row r="135" spans="1:11" x14ac:dyDescent="0.25">
      <c r="A135" s="110">
        <v>153</v>
      </c>
      <c r="B135" s="8">
        <v>44714</v>
      </c>
      <c r="C135" s="5"/>
      <c r="D135" s="9"/>
      <c r="E135" s="10"/>
      <c r="F135" s="152">
        <v>0.94294285714285764</v>
      </c>
      <c r="H135" s="152"/>
    </row>
    <row r="136" spans="1:11" x14ac:dyDescent="0.25">
      <c r="A136" s="110">
        <v>154</v>
      </c>
      <c r="B136" s="8">
        <v>44715</v>
      </c>
      <c r="C136" s="5"/>
      <c r="D136" s="9"/>
      <c r="E136" s="10"/>
      <c r="F136" s="152">
        <v>0.95009285714285763</v>
      </c>
      <c r="H136" s="152"/>
    </row>
    <row r="137" spans="1:11" x14ac:dyDescent="0.25">
      <c r="A137" s="110">
        <v>155</v>
      </c>
      <c r="B137" s="8">
        <v>44716</v>
      </c>
      <c r="C137" s="5"/>
      <c r="D137" s="5"/>
      <c r="E137" s="5"/>
      <c r="F137" s="152">
        <v>0.95724285714285762</v>
      </c>
      <c r="H137" s="152"/>
    </row>
    <row r="138" spans="1:11" x14ac:dyDescent="0.25">
      <c r="A138" s="110">
        <v>156</v>
      </c>
      <c r="B138" s="8">
        <v>44717</v>
      </c>
      <c r="C138" s="5"/>
      <c r="D138" s="5"/>
      <c r="E138" s="5"/>
      <c r="F138" s="147">
        <v>0.96439285714285772</v>
      </c>
      <c r="H138" s="147"/>
    </row>
    <row r="139" spans="1:11" x14ac:dyDescent="0.25">
      <c r="A139" s="110">
        <v>157</v>
      </c>
      <c r="B139" s="8">
        <v>44718</v>
      </c>
      <c r="F139" s="147">
        <v>0.97154285714285771</v>
      </c>
      <c r="H139" s="147"/>
    </row>
    <row r="140" spans="1:11" x14ac:dyDescent="0.25">
      <c r="A140" s="110">
        <v>158</v>
      </c>
      <c r="B140" s="8">
        <v>44719</v>
      </c>
      <c r="F140" s="147">
        <v>0.97869285714285781</v>
      </c>
      <c r="H140" s="147"/>
    </row>
    <row r="141" spans="1:11" x14ac:dyDescent="0.25">
      <c r="A141" s="110">
        <v>159</v>
      </c>
      <c r="B141" s="8">
        <v>44720</v>
      </c>
      <c r="F141" s="147">
        <v>0.9858428571428578</v>
      </c>
      <c r="H141" s="147"/>
    </row>
    <row r="142" spans="1:11" x14ac:dyDescent="0.25">
      <c r="A142" s="110">
        <v>160</v>
      </c>
      <c r="B142" s="8">
        <v>44721</v>
      </c>
      <c r="F142" s="147">
        <v>0.99299285714285779</v>
      </c>
      <c r="H142" s="147"/>
    </row>
    <row r="143" spans="1:11" ht="15.75" thickBot="1" x14ac:dyDescent="0.3">
      <c r="A143" s="110">
        <v>161</v>
      </c>
      <c r="B143" s="8">
        <v>44722</v>
      </c>
      <c r="F143" s="147">
        <v>1</v>
      </c>
      <c r="H143" s="147"/>
    </row>
    <row r="144" spans="1:11" ht="16.5" thickTop="1" thickBot="1" x14ac:dyDescent="0.3">
      <c r="A144" s="110">
        <v>162</v>
      </c>
      <c r="B144" s="8">
        <v>44723</v>
      </c>
      <c r="F144" s="147">
        <v>1</v>
      </c>
      <c r="G144" s="176"/>
      <c r="H144" s="176"/>
      <c r="I144" s="178">
        <f>F176</f>
        <v>0</v>
      </c>
      <c r="J144" s="164" t="s">
        <v>141</v>
      </c>
      <c r="K144" s="165"/>
    </row>
    <row r="145" spans="1:6" ht="15.75" thickTop="1" x14ac:dyDescent="0.25">
      <c r="A145" s="110">
        <v>163</v>
      </c>
      <c r="B145" s="8">
        <v>44724</v>
      </c>
      <c r="F145" s="147">
        <v>1</v>
      </c>
    </row>
    <row r="146" spans="1:6" x14ac:dyDescent="0.25">
      <c r="A146" s="110">
        <v>164</v>
      </c>
      <c r="B146" s="8">
        <v>44725</v>
      </c>
      <c r="F146" s="147">
        <v>1</v>
      </c>
    </row>
    <row r="147" spans="1:6" x14ac:dyDescent="0.25">
      <c r="A147" s="110">
        <v>165</v>
      </c>
      <c r="B147" s="8">
        <v>44726</v>
      </c>
      <c r="F147" s="147">
        <v>1</v>
      </c>
    </row>
    <row r="148" spans="1:6" x14ac:dyDescent="0.25">
      <c r="A148" s="110">
        <v>166</v>
      </c>
      <c r="B148" s="8">
        <v>44727</v>
      </c>
      <c r="F148" s="147">
        <v>1</v>
      </c>
    </row>
    <row r="149" spans="1:6" x14ac:dyDescent="0.25">
      <c r="A149" s="110">
        <v>167</v>
      </c>
      <c r="B149" s="8">
        <v>44728</v>
      </c>
      <c r="F149" s="147">
        <v>1</v>
      </c>
    </row>
    <row r="150" spans="1:6" x14ac:dyDescent="0.25">
      <c r="A150" s="110">
        <v>168</v>
      </c>
      <c r="B150" s="8">
        <v>44729</v>
      </c>
      <c r="F150" s="147">
        <v>1</v>
      </c>
    </row>
    <row r="151" spans="1:6" x14ac:dyDescent="0.25">
      <c r="A151" s="110">
        <v>169</v>
      </c>
      <c r="B151" s="8">
        <v>44730</v>
      </c>
      <c r="F151" s="147">
        <v>1</v>
      </c>
    </row>
    <row r="152" spans="1:6" x14ac:dyDescent="0.25">
      <c r="A152" s="110">
        <v>170</v>
      </c>
      <c r="B152" s="8">
        <v>44731</v>
      </c>
      <c r="F152" s="147">
        <v>1</v>
      </c>
    </row>
    <row r="153" spans="1:6" x14ac:dyDescent="0.25">
      <c r="A153" s="110">
        <v>171</v>
      </c>
      <c r="B153" s="8">
        <v>44732</v>
      </c>
      <c r="F153" s="147">
        <v>1</v>
      </c>
    </row>
    <row r="154" spans="1:6" x14ac:dyDescent="0.25">
      <c r="A154" s="110">
        <v>172</v>
      </c>
      <c r="B154" s="8">
        <v>44733</v>
      </c>
      <c r="F154" s="147">
        <v>1</v>
      </c>
    </row>
    <row r="155" spans="1:6" x14ac:dyDescent="0.25">
      <c r="A155" s="110">
        <v>173</v>
      </c>
      <c r="B155" s="8">
        <v>44734</v>
      </c>
      <c r="F155" s="147">
        <v>1</v>
      </c>
    </row>
    <row r="156" spans="1:6" x14ac:dyDescent="0.25">
      <c r="A156" s="110">
        <v>174</v>
      </c>
      <c r="B156" s="8">
        <v>44735</v>
      </c>
      <c r="F156" s="147">
        <v>1</v>
      </c>
    </row>
    <row r="157" spans="1:6" x14ac:dyDescent="0.25">
      <c r="A157" s="110">
        <v>175</v>
      </c>
      <c r="B157" s="8">
        <v>44736</v>
      </c>
    </row>
    <row r="158" spans="1:6" x14ac:dyDescent="0.25">
      <c r="A158" s="110">
        <v>176</v>
      </c>
      <c r="B158" s="8">
        <v>44737</v>
      </c>
    </row>
    <row r="159" spans="1:6" x14ac:dyDescent="0.25">
      <c r="A159" s="110">
        <v>177</v>
      </c>
      <c r="B159" s="8">
        <v>44738</v>
      </c>
    </row>
    <row r="160" spans="1:6" x14ac:dyDescent="0.25">
      <c r="A160" s="110">
        <v>178</v>
      </c>
      <c r="B160" s="8">
        <v>44739</v>
      </c>
    </row>
    <row r="161" spans="1:8" x14ac:dyDescent="0.25">
      <c r="A161" s="110">
        <v>179</v>
      </c>
      <c r="B161" s="8">
        <v>44740</v>
      </c>
    </row>
    <row r="162" spans="1:8" x14ac:dyDescent="0.25">
      <c r="A162" s="110">
        <v>180</v>
      </c>
      <c r="B162" s="8">
        <v>44741</v>
      </c>
    </row>
    <row r="163" spans="1:8" x14ac:dyDescent="0.25">
      <c r="A163" s="110">
        <v>181</v>
      </c>
      <c r="B163" s="8">
        <v>44742</v>
      </c>
    </row>
    <row r="164" spans="1:8" x14ac:dyDescent="0.25">
      <c r="A164" s="110"/>
      <c r="B164" s="8"/>
      <c r="F164" s="52">
        <f>F143-F106</f>
        <v>0.30383461538461565</v>
      </c>
    </row>
    <row r="165" spans="1:8" x14ac:dyDescent="0.25">
      <c r="A165" s="110"/>
      <c r="B165" s="8"/>
      <c r="F165" s="52">
        <f>1-F164</f>
        <v>0.69616538461538435</v>
      </c>
    </row>
    <row r="166" spans="1:8" x14ac:dyDescent="0.25">
      <c r="A166" s="110"/>
      <c r="B166" s="8"/>
    </row>
    <row r="167" spans="1:8" x14ac:dyDescent="0.25">
      <c r="A167" s="110"/>
      <c r="B167" s="8"/>
    </row>
    <row r="169" spans="1:8" ht="15.75" thickBot="1" x14ac:dyDescent="0.3"/>
    <row r="170" spans="1:8" ht="15.75" thickTop="1" x14ac:dyDescent="0.25">
      <c r="E170" s="21" t="s">
        <v>144</v>
      </c>
      <c r="F170" s="21" t="s">
        <v>96</v>
      </c>
      <c r="G170" s="21" t="s">
        <v>143</v>
      </c>
      <c r="H170" s="166" t="s">
        <v>102</v>
      </c>
    </row>
    <row r="171" spans="1:8" ht="15.75" thickBot="1" x14ac:dyDescent="0.3">
      <c r="E171">
        <v>23</v>
      </c>
      <c r="F171" s="115">
        <f>G105</f>
        <v>33.500900079924122</v>
      </c>
      <c r="G171">
        <f>E171*(0.81*2)</f>
        <v>37.260000000000005</v>
      </c>
      <c r="H171" s="169">
        <f>F171*(0.81*2)</f>
        <v>54.271458129477082</v>
      </c>
    </row>
    <row r="172" spans="1:8" ht="15.75" thickTop="1" x14ac:dyDescent="0.25">
      <c r="D172" t="s">
        <v>103</v>
      </c>
      <c r="E172">
        <f>E171/(9.2-6.4)</f>
        <v>8.2142857142857171</v>
      </c>
      <c r="F172">
        <f>F171/(9.2-6.4)</f>
        <v>11.964607171401477</v>
      </c>
    </row>
    <row r="176" spans="1:8" x14ac:dyDescent="0.25">
      <c r="F176" s="177"/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74"/>
  <sheetViews>
    <sheetView topLeftCell="A149" workbookViewId="0">
      <selection activeCell="D169" sqref="D169:H171"/>
    </sheetView>
  </sheetViews>
  <sheetFormatPr defaultRowHeight="15" x14ac:dyDescent="0.25"/>
  <cols>
    <col min="1" max="1" width="13.7109375" customWidth="1"/>
    <col min="2" max="2" width="14.5703125" customWidth="1"/>
    <col min="3" max="3" width="18.42578125" customWidth="1"/>
    <col min="4" max="4" width="15.28515625" customWidth="1"/>
    <col min="5" max="5" width="17.5703125" customWidth="1"/>
    <col min="6" max="6" width="25.5703125" customWidth="1"/>
    <col min="7" max="7" width="23.5703125" customWidth="1"/>
    <col min="8" max="8" width="23.42578125" customWidth="1"/>
    <col min="9" max="9" width="12.28515625" customWidth="1"/>
  </cols>
  <sheetData>
    <row r="1" spans="1:9" x14ac:dyDescent="0.25">
      <c r="A1" s="231" t="s">
        <v>40</v>
      </c>
      <c r="B1" s="231"/>
      <c r="C1" s="231"/>
      <c r="D1" s="231"/>
      <c r="E1" s="231"/>
      <c r="F1" s="231"/>
    </row>
    <row r="2" spans="1:9" x14ac:dyDescent="0.25">
      <c r="A2" s="231" t="s">
        <v>38</v>
      </c>
      <c r="B2" s="231"/>
      <c r="C2" s="231"/>
      <c r="D2" s="231"/>
      <c r="E2" s="231"/>
      <c r="F2" s="231"/>
    </row>
    <row r="3" spans="1:9" x14ac:dyDescent="0.25">
      <c r="A3" s="231" t="s">
        <v>44</v>
      </c>
      <c r="B3" s="231"/>
      <c r="C3" s="231"/>
      <c r="D3" s="231"/>
      <c r="E3" s="231"/>
      <c r="F3" s="231"/>
    </row>
    <row r="4" spans="1:9" ht="15.75" thickBot="1" x14ac:dyDescent="0.3">
      <c r="A4" s="239">
        <v>2022</v>
      </c>
      <c r="B4" s="239"/>
      <c r="C4" s="239"/>
      <c r="D4" s="239"/>
      <c r="E4" s="239"/>
      <c r="F4" s="239"/>
    </row>
    <row r="5" spans="1:9" ht="15.75" thickBot="1" x14ac:dyDescent="0.3">
      <c r="A5" s="7" t="s">
        <v>29</v>
      </c>
      <c r="B5" s="7" t="s">
        <v>33</v>
      </c>
      <c r="C5" s="7" t="s">
        <v>34</v>
      </c>
      <c r="D5" s="7" t="s">
        <v>35</v>
      </c>
      <c r="E5" s="7" t="s">
        <v>41</v>
      </c>
      <c r="F5" s="7" t="s">
        <v>135</v>
      </c>
      <c r="G5" s="156" t="s">
        <v>37</v>
      </c>
    </row>
    <row r="6" spans="1:9" x14ac:dyDescent="0.25">
      <c r="A6" s="110"/>
      <c r="B6" s="8"/>
      <c r="C6" s="5"/>
      <c r="D6" s="5"/>
      <c r="E6" s="5"/>
      <c r="F6" s="5"/>
    </row>
    <row r="7" spans="1:9" x14ac:dyDescent="0.25">
      <c r="A7" s="110">
        <v>25</v>
      </c>
      <c r="B7" s="8">
        <v>44586</v>
      </c>
      <c r="C7" s="5"/>
      <c r="D7" s="5"/>
      <c r="E7" s="5"/>
      <c r="F7" s="5"/>
      <c r="I7" s="45"/>
    </row>
    <row r="8" spans="1:9" x14ac:dyDescent="0.25">
      <c r="A8" s="110">
        <v>26</v>
      </c>
      <c r="B8" s="8">
        <v>44587</v>
      </c>
      <c r="C8" s="5"/>
      <c r="D8" s="5"/>
      <c r="E8" s="5"/>
      <c r="F8" s="5"/>
      <c r="I8" s="45"/>
    </row>
    <row r="9" spans="1:9" x14ac:dyDescent="0.25">
      <c r="A9" s="110">
        <v>27</v>
      </c>
      <c r="B9" s="8">
        <v>44588</v>
      </c>
      <c r="C9" s="5"/>
      <c r="D9" s="5"/>
      <c r="E9" s="5"/>
      <c r="F9" s="5"/>
      <c r="I9" s="45"/>
    </row>
    <row r="10" spans="1:9" x14ac:dyDescent="0.25">
      <c r="A10" s="110">
        <v>28</v>
      </c>
      <c r="B10" s="8">
        <v>44589</v>
      </c>
      <c r="C10" s="5"/>
      <c r="D10" s="5"/>
      <c r="E10" s="5"/>
      <c r="F10" s="5"/>
    </row>
    <row r="11" spans="1:9" x14ac:dyDescent="0.25">
      <c r="A11" s="110">
        <v>29</v>
      </c>
      <c r="B11" s="8">
        <v>44590</v>
      </c>
      <c r="C11" s="5"/>
      <c r="D11" s="5"/>
      <c r="E11" s="5"/>
      <c r="F11" s="5"/>
    </row>
    <row r="12" spans="1:9" x14ac:dyDescent="0.25">
      <c r="A12" s="110">
        <v>30</v>
      </c>
      <c r="B12" s="8">
        <v>44591</v>
      </c>
      <c r="C12" s="5"/>
      <c r="D12" s="5"/>
      <c r="E12" s="5"/>
      <c r="F12" s="5"/>
    </row>
    <row r="13" spans="1:9" x14ac:dyDescent="0.25">
      <c r="A13" s="110">
        <v>31</v>
      </c>
      <c r="B13" s="8">
        <v>44592</v>
      </c>
      <c r="C13" s="5"/>
      <c r="D13" s="5"/>
      <c r="E13" s="5"/>
      <c r="F13" s="5"/>
    </row>
    <row r="14" spans="1:9" x14ac:dyDescent="0.25">
      <c r="A14" s="110">
        <v>32</v>
      </c>
      <c r="B14" s="8">
        <v>44593</v>
      </c>
      <c r="C14" s="5"/>
      <c r="D14" s="5"/>
      <c r="E14" s="5"/>
      <c r="F14" s="12"/>
    </row>
    <row r="15" spans="1:9" x14ac:dyDescent="0.25">
      <c r="A15" s="110">
        <v>33</v>
      </c>
      <c r="B15" s="8">
        <v>44594</v>
      </c>
      <c r="C15" s="5"/>
      <c r="D15" s="10"/>
      <c r="E15" s="10"/>
      <c r="F15" s="12"/>
    </row>
    <row r="16" spans="1:9" x14ac:dyDescent="0.25">
      <c r="A16" s="110">
        <v>34</v>
      </c>
      <c r="B16" s="8">
        <v>44595</v>
      </c>
      <c r="C16" s="5"/>
      <c r="D16" s="5"/>
      <c r="E16" s="10"/>
      <c r="F16" s="12"/>
    </row>
    <row r="17" spans="1:7" x14ac:dyDescent="0.25">
      <c r="A17" s="110">
        <v>35</v>
      </c>
      <c r="B17" s="8">
        <v>44596</v>
      </c>
      <c r="C17" s="5"/>
      <c r="D17" s="15"/>
      <c r="E17" s="10"/>
      <c r="F17" s="12"/>
    </row>
    <row r="18" spans="1:7" x14ac:dyDescent="0.25">
      <c r="A18" s="110">
        <v>36</v>
      </c>
      <c r="B18" s="8">
        <v>44597</v>
      </c>
      <c r="C18" s="5"/>
      <c r="D18" s="15"/>
      <c r="E18" s="10"/>
      <c r="F18" s="12"/>
    </row>
    <row r="19" spans="1:7" x14ac:dyDescent="0.25">
      <c r="A19" s="110">
        <v>37</v>
      </c>
      <c r="B19" s="8">
        <v>44598</v>
      </c>
      <c r="C19" s="5"/>
      <c r="D19" s="15"/>
      <c r="E19" s="10"/>
      <c r="F19" s="12"/>
    </row>
    <row r="20" spans="1:7" x14ac:dyDescent="0.25">
      <c r="A20" s="110">
        <v>38</v>
      </c>
      <c r="B20" s="8">
        <v>44599</v>
      </c>
      <c r="C20" s="5"/>
      <c r="D20" s="15"/>
      <c r="E20" s="10"/>
      <c r="F20" s="12"/>
    </row>
    <row r="21" spans="1:7" x14ac:dyDescent="0.25">
      <c r="A21" s="110">
        <v>39</v>
      </c>
      <c r="B21" s="8">
        <v>44600</v>
      </c>
      <c r="C21" s="5"/>
      <c r="D21" s="15"/>
      <c r="E21" s="11"/>
      <c r="F21" s="12"/>
    </row>
    <row r="22" spans="1:7" x14ac:dyDescent="0.25">
      <c r="A22" s="110">
        <v>40</v>
      </c>
      <c r="B22" s="8">
        <v>44601</v>
      </c>
      <c r="C22" s="5">
        <v>0</v>
      </c>
      <c r="D22" s="10"/>
      <c r="E22" s="10"/>
      <c r="F22" s="12"/>
    </row>
    <row r="23" spans="1:7" x14ac:dyDescent="0.25">
      <c r="A23" s="110">
        <v>41</v>
      </c>
      <c r="B23" s="8">
        <v>44602</v>
      </c>
      <c r="C23" s="5"/>
      <c r="D23" s="5"/>
      <c r="E23" s="10"/>
      <c r="F23" s="12"/>
    </row>
    <row r="24" spans="1:7" x14ac:dyDescent="0.25">
      <c r="A24" s="110">
        <v>42</v>
      </c>
      <c r="B24" s="8">
        <v>44603</v>
      </c>
      <c r="C24" s="5"/>
      <c r="D24" s="5"/>
      <c r="E24" s="10"/>
      <c r="F24" s="12"/>
    </row>
    <row r="25" spans="1:7" x14ac:dyDescent="0.25">
      <c r="A25" s="110">
        <v>43</v>
      </c>
      <c r="B25" s="8">
        <v>44604</v>
      </c>
      <c r="C25" s="5"/>
      <c r="D25" s="5"/>
      <c r="E25" s="10"/>
      <c r="F25" s="12"/>
    </row>
    <row r="26" spans="1:7" x14ac:dyDescent="0.25">
      <c r="A26" s="110">
        <v>44</v>
      </c>
      <c r="B26" s="8">
        <v>44605</v>
      </c>
      <c r="C26" s="5"/>
      <c r="D26" s="5"/>
      <c r="E26" s="10"/>
      <c r="F26" s="12"/>
    </row>
    <row r="27" spans="1:7" x14ac:dyDescent="0.25">
      <c r="A27" s="110">
        <v>45</v>
      </c>
      <c r="B27" s="8">
        <v>44606</v>
      </c>
      <c r="C27" s="5"/>
      <c r="D27" s="5"/>
      <c r="E27" s="10"/>
      <c r="F27" s="12"/>
    </row>
    <row r="28" spans="1:7" x14ac:dyDescent="0.25">
      <c r="A28" s="110">
        <v>46</v>
      </c>
      <c r="B28" s="8">
        <v>44607</v>
      </c>
      <c r="C28" s="5"/>
      <c r="D28" s="5"/>
      <c r="E28" s="10"/>
      <c r="F28" s="12"/>
    </row>
    <row r="29" spans="1:7" x14ac:dyDescent="0.25">
      <c r="A29" s="110">
        <v>47</v>
      </c>
      <c r="B29" s="8">
        <v>44608</v>
      </c>
      <c r="C29" s="5"/>
      <c r="D29" s="5"/>
      <c r="E29" s="10"/>
      <c r="F29" s="12"/>
    </row>
    <row r="30" spans="1:7" x14ac:dyDescent="0.25">
      <c r="A30" s="110">
        <v>48</v>
      </c>
      <c r="B30" s="8">
        <v>44609</v>
      </c>
      <c r="C30" s="5"/>
      <c r="D30" s="5"/>
      <c r="E30" s="10"/>
      <c r="F30" s="12"/>
      <c r="G30" s="118"/>
    </row>
    <row r="31" spans="1:7" x14ac:dyDescent="0.25">
      <c r="A31" s="110">
        <v>49</v>
      </c>
      <c r="B31" s="8">
        <v>44610</v>
      </c>
      <c r="C31" s="5"/>
      <c r="D31" s="5"/>
      <c r="E31" s="10"/>
      <c r="F31" s="12"/>
    </row>
    <row r="32" spans="1:7" x14ac:dyDescent="0.25">
      <c r="A32" s="110">
        <v>50</v>
      </c>
      <c r="B32" s="8">
        <v>44611</v>
      </c>
      <c r="C32" s="5"/>
      <c r="D32" s="5"/>
      <c r="E32" s="10"/>
      <c r="F32" s="12"/>
    </row>
    <row r="33" spans="1:11" x14ac:dyDescent="0.25">
      <c r="A33" s="110">
        <v>51</v>
      </c>
      <c r="B33" s="8">
        <v>44612</v>
      </c>
      <c r="C33" s="5"/>
      <c r="D33" s="5"/>
      <c r="E33" s="10"/>
      <c r="F33" s="12"/>
    </row>
    <row r="34" spans="1:11" x14ac:dyDescent="0.25">
      <c r="A34" s="110">
        <v>52</v>
      </c>
      <c r="B34" s="8">
        <v>44613</v>
      </c>
      <c r="C34" s="5"/>
      <c r="D34" s="5"/>
      <c r="E34" s="10"/>
      <c r="F34" s="12"/>
    </row>
    <row r="35" spans="1:11" x14ac:dyDescent="0.25">
      <c r="A35" s="110">
        <v>53</v>
      </c>
      <c r="B35" s="8">
        <v>44614</v>
      </c>
      <c r="C35" s="5"/>
      <c r="D35" s="5"/>
      <c r="E35" s="10"/>
      <c r="F35" s="12"/>
    </row>
    <row r="36" spans="1:11" x14ac:dyDescent="0.25">
      <c r="A36" s="110">
        <v>54</v>
      </c>
      <c r="B36" s="8">
        <v>44615</v>
      </c>
      <c r="C36" s="5"/>
      <c r="D36" s="5"/>
      <c r="E36" s="10"/>
      <c r="F36" s="12"/>
    </row>
    <row r="37" spans="1:11" x14ac:dyDescent="0.25">
      <c r="A37" s="110">
        <v>55</v>
      </c>
      <c r="B37" s="8">
        <v>44616</v>
      </c>
      <c r="C37" s="5"/>
      <c r="D37" s="5"/>
      <c r="E37" s="10"/>
      <c r="F37" s="12"/>
      <c r="I37" s="123"/>
      <c r="K37" s="123"/>
    </row>
    <row r="38" spans="1:11" x14ac:dyDescent="0.25">
      <c r="A38" s="110">
        <v>56</v>
      </c>
      <c r="B38" s="8">
        <v>44617</v>
      </c>
      <c r="C38" s="5"/>
      <c r="D38" s="5"/>
      <c r="E38" s="10"/>
      <c r="F38" s="155" t="s">
        <v>134</v>
      </c>
    </row>
    <row r="39" spans="1:11" x14ac:dyDescent="0.25">
      <c r="A39" s="110">
        <v>57</v>
      </c>
      <c r="B39" s="8">
        <v>44618</v>
      </c>
      <c r="C39" s="5"/>
      <c r="D39" s="5"/>
      <c r="E39" s="10"/>
      <c r="F39" s="152">
        <v>0</v>
      </c>
    </row>
    <row r="40" spans="1:11" x14ac:dyDescent="0.25">
      <c r="A40" s="110">
        <v>58</v>
      </c>
      <c r="B40" s="8">
        <v>44619</v>
      </c>
      <c r="C40" s="5"/>
      <c r="D40" s="5"/>
      <c r="E40" s="10"/>
      <c r="F40" s="152">
        <v>2.976190476190476E-3</v>
      </c>
    </row>
    <row r="41" spans="1:11" x14ac:dyDescent="0.25">
      <c r="A41" s="110">
        <v>59</v>
      </c>
      <c r="B41" s="8">
        <v>44620</v>
      </c>
      <c r="C41" s="5"/>
      <c r="D41" s="5"/>
      <c r="E41" s="10"/>
      <c r="F41" s="152">
        <v>5.9553571428571416E-3</v>
      </c>
    </row>
    <row r="42" spans="1:11" x14ac:dyDescent="0.25">
      <c r="A42" s="110">
        <v>60</v>
      </c>
      <c r="B42" s="8">
        <v>44621</v>
      </c>
      <c r="C42" s="5"/>
      <c r="D42" s="5"/>
      <c r="E42" s="10"/>
      <c r="F42" s="152">
        <v>8.9345238095238089E-3</v>
      </c>
    </row>
    <row r="43" spans="1:11" x14ac:dyDescent="0.25">
      <c r="A43" s="110">
        <v>61</v>
      </c>
      <c r="B43" s="8">
        <v>44622</v>
      </c>
      <c r="C43" s="5"/>
      <c r="D43" s="5"/>
      <c r="E43" s="10"/>
      <c r="F43" s="152">
        <v>1.1913690476190475E-2</v>
      </c>
    </row>
    <row r="44" spans="1:11" x14ac:dyDescent="0.25">
      <c r="A44" s="110">
        <v>62</v>
      </c>
      <c r="B44" s="8">
        <v>44623</v>
      </c>
      <c r="C44" s="5"/>
      <c r="D44" s="5"/>
      <c r="E44" s="10"/>
      <c r="F44" s="152">
        <v>1.4892857142857143E-2</v>
      </c>
    </row>
    <row r="45" spans="1:11" x14ac:dyDescent="0.25">
      <c r="A45" s="110">
        <v>63</v>
      </c>
      <c r="B45" s="8">
        <v>44624</v>
      </c>
      <c r="C45" s="5"/>
      <c r="D45" s="5"/>
      <c r="E45" s="10"/>
      <c r="F45" s="152">
        <v>1.787202380952381E-2</v>
      </c>
    </row>
    <row r="46" spans="1:11" x14ac:dyDescent="0.25">
      <c r="A46" s="110">
        <v>64</v>
      </c>
      <c r="B46" s="8">
        <v>44625</v>
      </c>
      <c r="C46" s="5"/>
      <c r="D46" s="5"/>
      <c r="E46" s="10"/>
      <c r="F46" s="152">
        <v>2.0833333333333332E-2</v>
      </c>
    </row>
    <row r="47" spans="1:11" x14ac:dyDescent="0.25">
      <c r="A47" s="110">
        <v>65</v>
      </c>
      <c r="B47" s="8">
        <v>44626</v>
      </c>
      <c r="C47" s="5"/>
      <c r="D47" s="5"/>
      <c r="E47" s="10"/>
      <c r="F47" s="152">
        <v>2.7146464646464644E-2</v>
      </c>
    </row>
    <row r="48" spans="1:11" x14ac:dyDescent="0.25">
      <c r="A48" s="110">
        <v>66</v>
      </c>
      <c r="B48" s="8">
        <v>44627</v>
      </c>
      <c r="C48" s="5"/>
      <c r="D48" s="5"/>
      <c r="E48" s="10"/>
      <c r="F48" s="152">
        <v>3.3458964646464646E-2</v>
      </c>
      <c r="H48" s="182"/>
      <c r="I48" s="53"/>
    </row>
    <row r="49" spans="1:8" x14ac:dyDescent="0.25">
      <c r="A49" s="110">
        <v>67</v>
      </c>
      <c r="B49" s="8">
        <v>44628</v>
      </c>
      <c r="C49" s="5"/>
      <c r="D49" s="5"/>
      <c r="E49" s="10"/>
      <c r="F49" s="152">
        <v>3.9771464646464645E-2</v>
      </c>
      <c r="H49" s="53"/>
    </row>
    <row r="50" spans="1:8" x14ac:dyDescent="0.25">
      <c r="A50" s="110">
        <v>68</v>
      </c>
      <c r="B50" s="8">
        <v>44629</v>
      </c>
      <c r="C50" s="5"/>
      <c r="D50" s="5"/>
      <c r="E50" s="10"/>
      <c r="F50" s="152">
        <v>4.6083964646464644E-2</v>
      </c>
    </row>
    <row r="51" spans="1:8" x14ac:dyDescent="0.25">
      <c r="A51" s="110">
        <v>69</v>
      </c>
      <c r="B51" s="8">
        <v>44630</v>
      </c>
      <c r="C51" s="5"/>
      <c r="D51" s="5"/>
      <c r="E51" s="10"/>
      <c r="F51" s="152">
        <v>5.2396464646464642E-2</v>
      </c>
    </row>
    <row r="52" spans="1:8" x14ac:dyDescent="0.25">
      <c r="A52" s="110">
        <v>70</v>
      </c>
      <c r="B52" s="8">
        <v>44631</v>
      </c>
      <c r="C52" s="5"/>
      <c r="D52" s="5"/>
      <c r="E52" s="10"/>
      <c r="F52" s="152">
        <v>5.8708964646464641E-2</v>
      </c>
    </row>
    <row r="53" spans="1:8" x14ac:dyDescent="0.25">
      <c r="A53" s="110">
        <v>71</v>
      </c>
      <c r="B53" s="8">
        <v>44632</v>
      </c>
      <c r="C53" s="5"/>
      <c r="D53" s="5"/>
      <c r="E53" s="10"/>
      <c r="F53" s="152">
        <v>6.5021464646464647E-2</v>
      </c>
    </row>
    <row r="54" spans="1:8" x14ac:dyDescent="0.25">
      <c r="A54" s="110">
        <v>72</v>
      </c>
      <c r="B54" s="8">
        <v>44633</v>
      </c>
      <c r="C54" s="5"/>
      <c r="D54" s="5"/>
      <c r="E54" s="10"/>
      <c r="F54" s="152">
        <v>7.1333964646464645E-2</v>
      </c>
    </row>
    <row r="55" spans="1:8" x14ac:dyDescent="0.25">
      <c r="A55" s="110">
        <v>73</v>
      </c>
      <c r="B55" s="8">
        <v>44634</v>
      </c>
      <c r="C55" s="5"/>
      <c r="D55" s="112"/>
      <c r="E55" s="10"/>
      <c r="F55" s="152">
        <v>7.7646464646464644E-2</v>
      </c>
    </row>
    <row r="56" spans="1:8" x14ac:dyDescent="0.25">
      <c r="A56" s="110">
        <v>74</v>
      </c>
      <c r="B56" s="8">
        <v>44635</v>
      </c>
      <c r="C56" s="5">
        <v>0</v>
      </c>
      <c r="D56" s="5"/>
      <c r="E56" s="10">
        <v>0</v>
      </c>
      <c r="F56" s="152">
        <v>8.3958964646464643E-2</v>
      </c>
    </row>
    <row r="57" spans="1:8" x14ac:dyDescent="0.25">
      <c r="A57" s="110">
        <v>75</v>
      </c>
      <c r="B57" s="8">
        <v>44636</v>
      </c>
      <c r="C57" s="5"/>
      <c r="D57" s="5">
        <f>(C58-C56)/(A58-A56)</f>
        <v>0.5</v>
      </c>
      <c r="E57" s="10">
        <f>D57+E56</f>
        <v>0.5</v>
      </c>
      <c r="F57" s="152">
        <v>9.0271464646464641E-2</v>
      </c>
    </row>
    <row r="58" spans="1:8" x14ac:dyDescent="0.25">
      <c r="A58" s="110">
        <v>76</v>
      </c>
      <c r="B58" s="8">
        <v>44637</v>
      </c>
      <c r="C58" s="5">
        <v>1</v>
      </c>
      <c r="D58" s="5"/>
      <c r="E58" s="10">
        <v>1</v>
      </c>
      <c r="F58" s="152">
        <v>9.658396464646464E-2</v>
      </c>
      <c r="G58">
        <f>C58/F58</f>
        <v>10.353685559092485</v>
      </c>
    </row>
    <row r="59" spans="1:8" x14ac:dyDescent="0.25">
      <c r="A59" s="110">
        <v>77</v>
      </c>
      <c r="B59" s="8">
        <v>44638</v>
      </c>
      <c r="C59" s="5"/>
      <c r="D59" s="5">
        <f>(C71-C58)/(A71-A58)</f>
        <v>7.6923076923076927E-2</v>
      </c>
      <c r="E59" s="10">
        <f>D59+E58</f>
        <v>1.0769230769230769</v>
      </c>
      <c r="F59" s="152">
        <v>0.10289646464646464</v>
      </c>
    </row>
    <row r="60" spans="1:8" x14ac:dyDescent="0.25">
      <c r="A60" s="110">
        <v>78</v>
      </c>
      <c r="B60" s="8">
        <v>44639</v>
      </c>
      <c r="C60" s="5"/>
      <c r="D60" s="5">
        <v>7.6923076923076927E-2</v>
      </c>
      <c r="E60" s="10">
        <f t="shared" ref="E60:E70" si="0">D60+E59</f>
        <v>1.1538461538461537</v>
      </c>
      <c r="F60" s="152">
        <v>0.10920896464646464</v>
      </c>
    </row>
    <row r="61" spans="1:8" x14ac:dyDescent="0.25">
      <c r="A61" s="110">
        <v>79</v>
      </c>
      <c r="B61" s="8">
        <v>44640</v>
      </c>
      <c r="C61" s="5"/>
      <c r="D61" s="5">
        <v>7.6923076923076927E-2</v>
      </c>
      <c r="E61" s="10">
        <f t="shared" si="0"/>
        <v>1.2307692307692306</v>
      </c>
      <c r="F61" s="152">
        <v>0.11552146464646464</v>
      </c>
    </row>
    <row r="62" spans="1:8" x14ac:dyDescent="0.25">
      <c r="A62" s="110">
        <v>80</v>
      </c>
      <c r="B62" s="8">
        <v>44641</v>
      </c>
      <c r="C62" s="5"/>
      <c r="D62" s="5">
        <v>7.6923076923076927E-2</v>
      </c>
      <c r="E62" s="10">
        <f t="shared" si="0"/>
        <v>1.3076923076923075</v>
      </c>
      <c r="F62" s="152">
        <v>0.12183396464646463</v>
      </c>
    </row>
    <row r="63" spans="1:8" x14ac:dyDescent="0.25">
      <c r="A63" s="110">
        <v>81</v>
      </c>
      <c r="B63" s="8">
        <v>44642</v>
      </c>
      <c r="C63" s="5"/>
      <c r="D63" s="5">
        <v>7.6923076923076927E-2</v>
      </c>
      <c r="E63" s="10">
        <f t="shared" si="0"/>
        <v>1.3846153846153844</v>
      </c>
      <c r="F63" s="152">
        <v>0.12814646464646465</v>
      </c>
    </row>
    <row r="64" spans="1:8" x14ac:dyDescent="0.25">
      <c r="A64" s="110">
        <v>82</v>
      </c>
      <c r="B64" s="8">
        <v>44643</v>
      </c>
      <c r="C64" s="5"/>
      <c r="D64" s="5">
        <v>7.6923076923076927E-2</v>
      </c>
      <c r="E64" s="10">
        <f t="shared" si="0"/>
        <v>1.4615384615384612</v>
      </c>
      <c r="F64" s="152">
        <v>0.13445896464646465</v>
      </c>
    </row>
    <row r="65" spans="1:10" x14ac:dyDescent="0.25">
      <c r="A65" s="110">
        <v>83</v>
      </c>
      <c r="B65" s="8">
        <v>44644</v>
      </c>
      <c r="C65" s="5"/>
      <c r="D65" s="5">
        <v>7.6923076923076927E-2</v>
      </c>
      <c r="E65" s="10">
        <f t="shared" si="0"/>
        <v>1.5384615384615381</v>
      </c>
      <c r="F65" s="152">
        <v>0.14077146464646464</v>
      </c>
    </row>
    <row r="66" spans="1:10" x14ac:dyDescent="0.25">
      <c r="A66" s="110">
        <v>84</v>
      </c>
      <c r="B66" s="8">
        <v>44645</v>
      </c>
      <c r="C66" s="5"/>
      <c r="D66" s="5">
        <v>7.6923076923076927E-2</v>
      </c>
      <c r="E66" s="10">
        <f t="shared" si="0"/>
        <v>1.615384615384615</v>
      </c>
      <c r="F66" s="152">
        <v>0.14708396464646464</v>
      </c>
    </row>
    <row r="67" spans="1:10" x14ac:dyDescent="0.25">
      <c r="A67" s="110">
        <v>85</v>
      </c>
      <c r="B67" s="8">
        <v>44646</v>
      </c>
      <c r="C67" s="5"/>
      <c r="D67" s="5">
        <v>7.6923076923076927E-2</v>
      </c>
      <c r="E67" s="10">
        <f t="shared" si="0"/>
        <v>1.6923076923076918</v>
      </c>
      <c r="F67" s="152">
        <v>0.15339646464646464</v>
      </c>
    </row>
    <row r="68" spans="1:10" x14ac:dyDescent="0.25">
      <c r="A68" s="110">
        <v>86</v>
      </c>
      <c r="B68" s="8">
        <v>44647</v>
      </c>
      <c r="C68" s="5"/>
      <c r="D68" s="5">
        <v>7.6923076923076927E-2</v>
      </c>
      <c r="E68" s="10">
        <f t="shared" si="0"/>
        <v>1.7692307692307687</v>
      </c>
      <c r="F68" s="152">
        <v>0.15970896464646464</v>
      </c>
    </row>
    <row r="69" spans="1:10" x14ac:dyDescent="0.25">
      <c r="A69" s="110">
        <v>87</v>
      </c>
      <c r="B69" s="8">
        <v>44648</v>
      </c>
      <c r="C69" s="5"/>
      <c r="D69" s="5">
        <v>7.6923076923076927E-2</v>
      </c>
      <c r="E69" s="10">
        <f t="shared" si="0"/>
        <v>1.8461538461538456</v>
      </c>
      <c r="F69" s="152">
        <v>0.16602146464646464</v>
      </c>
    </row>
    <row r="70" spans="1:10" x14ac:dyDescent="0.25">
      <c r="A70" s="110">
        <v>88</v>
      </c>
      <c r="B70" s="8">
        <v>44649</v>
      </c>
      <c r="C70" s="5"/>
      <c r="D70" s="5">
        <v>7.6923076923076927E-2</v>
      </c>
      <c r="E70" s="10">
        <f t="shared" si="0"/>
        <v>1.9230769230769225</v>
      </c>
      <c r="F70" s="152">
        <v>0.17233396464646464</v>
      </c>
    </row>
    <row r="71" spans="1:10" x14ac:dyDescent="0.25">
      <c r="A71" s="110">
        <v>89</v>
      </c>
      <c r="B71" s="8">
        <v>44650</v>
      </c>
      <c r="C71" s="5">
        <v>2</v>
      </c>
      <c r="D71" s="112"/>
      <c r="E71" s="10">
        <v>2</v>
      </c>
      <c r="F71" s="152">
        <v>0.17864646464646464</v>
      </c>
      <c r="G71">
        <f>E71/F71</f>
        <v>11.195295714124166</v>
      </c>
    </row>
    <row r="72" spans="1:10" x14ac:dyDescent="0.25">
      <c r="A72" s="110">
        <v>90</v>
      </c>
      <c r="B72" s="8">
        <v>44651</v>
      </c>
      <c r="C72" s="5"/>
      <c r="D72" s="112">
        <f>(C100-C71)/(A100-A71)</f>
        <v>3.4482758620689655E-2</v>
      </c>
      <c r="E72" s="10">
        <f>D72+E71</f>
        <v>2.0344827586206895</v>
      </c>
      <c r="F72" s="152">
        <v>0.18495896464646466</v>
      </c>
    </row>
    <row r="73" spans="1:10" x14ac:dyDescent="0.25">
      <c r="A73" s="110">
        <v>91</v>
      </c>
      <c r="B73" s="8">
        <v>44652</v>
      </c>
      <c r="C73" s="5"/>
      <c r="D73" s="112">
        <v>3.4482758620689655E-2</v>
      </c>
      <c r="E73" s="10">
        <f t="shared" ref="E73:E99" si="1">D73+E72</f>
        <v>2.068965517241379</v>
      </c>
      <c r="F73" s="152">
        <v>0.19127146464646469</v>
      </c>
    </row>
    <row r="74" spans="1:10" x14ac:dyDescent="0.25">
      <c r="A74" s="110">
        <v>92</v>
      </c>
      <c r="B74" s="8">
        <v>44653</v>
      </c>
      <c r="C74" s="5"/>
      <c r="D74" s="112">
        <v>3.4482758620689655E-2</v>
      </c>
      <c r="E74" s="10">
        <f t="shared" si="1"/>
        <v>2.1034482758620685</v>
      </c>
      <c r="F74" s="152">
        <v>0.19758396464646469</v>
      </c>
    </row>
    <row r="75" spans="1:10" x14ac:dyDescent="0.25">
      <c r="A75" s="110">
        <v>93</v>
      </c>
      <c r="B75" s="8">
        <v>44654</v>
      </c>
      <c r="C75" s="5"/>
      <c r="D75" s="112">
        <v>3.4482758620689655E-2</v>
      </c>
      <c r="E75" s="10">
        <f t="shared" si="1"/>
        <v>2.137931034482758</v>
      </c>
      <c r="F75" s="152">
        <v>0.20389646464646471</v>
      </c>
    </row>
    <row r="76" spans="1:10" x14ac:dyDescent="0.25">
      <c r="A76" s="110">
        <v>94</v>
      </c>
      <c r="B76" s="8">
        <v>44655</v>
      </c>
      <c r="C76" s="5"/>
      <c r="D76" s="112">
        <v>3.4482758620689655E-2</v>
      </c>
      <c r="E76" s="10">
        <f t="shared" si="1"/>
        <v>2.1724137931034475</v>
      </c>
      <c r="F76" s="152">
        <v>0.21020896464646474</v>
      </c>
      <c r="J76" s="2"/>
    </row>
    <row r="77" spans="1:10" x14ac:dyDescent="0.25">
      <c r="A77" s="110">
        <v>95</v>
      </c>
      <c r="B77" s="8">
        <v>44656</v>
      </c>
      <c r="C77" s="5"/>
      <c r="D77" s="112">
        <v>3.4482758620689655E-2</v>
      </c>
      <c r="E77" s="10">
        <f t="shared" si="1"/>
        <v>2.206896551724137</v>
      </c>
      <c r="F77" s="152">
        <v>0.21652146464646474</v>
      </c>
      <c r="H77" s="53"/>
      <c r="I77" s="53"/>
    </row>
    <row r="78" spans="1:10" x14ac:dyDescent="0.25">
      <c r="A78" s="110">
        <v>96</v>
      </c>
      <c r="B78" s="8">
        <v>44657</v>
      </c>
      <c r="C78" s="5"/>
      <c r="D78" s="112">
        <v>3.4482758620689655E-2</v>
      </c>
      <c r="E78" s="10">
        <f t="shared" si="1"/>
        <v>2.2413793103448265</v>
      </c>
      <c r="F78" s="152">
        <v>0.22283396464646477</v>
      </c>
      <c r="H78" s="53"/>
    </row>
    <row r="79" spans="1:10" x14ac:dyDescent="0.25">
      <c r="A79" s="110">
        <v>97</v>
      </c>
      <c r="B79" s="8">
        <v>44658</v>
      </c>
      <c r="C79" s="5"/>
      <c r="D79" s="112">
        <v>3.4482758620689655E-2</v>
      </c>
      <c r="E79" s="10">
        <f t="shared" si="1"/>
        <v>2.275862068965516</v>
      </c>
      <c r="F79" s="152">
        <v>0.22916666666666666</v>
      </c>
    </row>
    <row r="80" spans="1:10" x14ac:dyDescent="0.25">
      <c r="A80" s="110">
        <v>98</v>
      </c>
      <c r="B80" s="8">
        <v>44659</v>
      </c>
      <c r="C80" s="5"/>
      <c r="D80" s="112">
        <v>3.4482758620689655E-2</v>
      </c>
      <c r="E80" s="10">
        <f t="shared" si="1"/>
        <v>2.3103448275862055</v>
      </c>
      <c r="F80" s="152">
        <v>0.2421875</v>
      </c>
    </row>
    <row r="81" spans="1:6" x14ac:dyDescent="0.25">
      <c r="A81" s="110">
        <v>99</v>
      </c>
      <c r="B81" s="8">
        <v>44660</v>
      </c>
      <c r="C81" s="5"/>
      <c r="D81" s="112">
        <v>3.4482758620689655E-2</v>
      </c>
      <c r="E81" s="10">
        <f t="shared" si="1"/>
        <v>2.344827586206895</v>
      </c>
      <c r="F81" s="152">
        <v>0.25520833333333331</v>
      </c>
    </row>
    <row r="82" spans="1:6" x14ac:dyDescent="0.25">
      <c r="A82" s="110">
        <v>100</v>
      </c>
      <c r="B82" s="8">
        <v>44661</v>
      </c>
      <c r="C82" s="5"/>
      <c r="D82" s="112">
        <v>3.4482758620689655E-2</v>
      </c>
      <c r="E82" s="10">
        <f t="shared" si="1"/>
        <v>2.3793103448275845</v>
      </c>
      <c r="F82" s="152">
        <v>0.26822916666666669</v>
      </c>
    </row>
    <row r="83" spans="1:6" x14ac:dyDescent="0.25">
      <c r="A83" s="110">
        <v>101</v>
      </c>
      <c r="B83" s="8">
        <v>44662</v>
      </c>
      <c r="C83" s="5"/>
      <c r="D83" s="112">
        <v>3.4482758620689655E-2</v>
      </c>
      <c r="E83" s="10">
        <f t="shared" si="1"/>
        <v>2.413793103448274</v>
      </c>
      <c r="F83" s="152">
        <v>0.28125</v>
      </c>
    </row>
    <row r="84" spans="1:6" x14ac:dyDescent="0.25">
      <c r="A84" s="110">
        <v>102</v>
      </c>
      <c r="B84" s="8">
        <v>44663</v>
      </c>
      <c r="C84" s="5"/>
      <c r="D84" s="112">
        <v>3.4482758620689655E-2</v>
      </c>
      <c r="E84" s="10">
        <f t="shared" si="1"/>
        <v>2.4482758620689635</v>
      </c>
      <c r="F84" s="152">
        <v>0.29427083333333331</v>
      </c>
    </row>
    <row r="85" spans="1:6" x14ac:dyDescent="0.25">
      <c r="A85" s="110">
        <v>103</v>
      </c>
      <c r="B85" s="8">
        <v>44664</v>
      </c>
      <c r="C85" s="5"/>
      <c r="D85" s="112">
        <v>3.4482758620689655E-2</v>
      </c>
      <c r="E85" s="10">
        <f t="shared" si="1"/>
        <v>2.482758620689653</v>
      </c>
      <c r="F85" s="152">
        <v>0.30729166666666669</v>
      </c>
    </row>
    <row r="86" spans="1:6" x14ac:dyDescent="0.25">
      <c r="A86" s="110">
        <v>104</v>
      </c>
      <c r="B86" s="8">
        <v>44665</v>
      </c>
      <c r="C86" s="5"/>
      <c r="D86" s="112">
        <v>3.4482758620689655E-2</v>
      </c>
      <c r="E86" s="10">
        <f t="shared" si="1"/>
        <v>2.5172413793103425</v>
      </c>
      <c r="F86" s="152">
        <v>0.3203125</v>
      </c>
    </row>
    <row r="87" spans="1:6" x14ac:dyDescent="0.25">
      <c r="A87" s="110">
        <v>105</v>
      </c>
      <c r="B87" s="8">
        <v>44666</v>
      </c>
      <c r="C87" s="5"/>
      <c r="D87" s="112">
        <v>3.4482758620689655E-2</v>
      </c>
      <c r="E87" s="10">
        <f t="shared" si="1"/>
        <v>2.551724137931032</v>
      </c>
      <c r="F87" s="152">
        <v>0.33333333333333331</v>
      </c>
    </row>
    <row r="88" spans="1:6" x14ac:dyDescent="0.25">
      <c r="A88" s="110">
        <v>106</v>
      </c>
      <c r="B88" s="8">
        <v>44667</v>
      </c>
      <c r="C88" s="5"/>
      <c r="D88" s="112">
        <v>3.4482758620689655E-2</v>
      </c>
      <c r="E88" s="10">
        <f t="shared" si="1"/>
        <v>2.5862068965517215</v>
      </c>
      <c r="F88" s="152">
        <v>0.34635416666666669</v>
      </c>
    </row>
    <row r="89" spans="1:6" x14ac:dyDescent="0.25">
      <c r="A89" s="110">
        <v>107</v>
      </c>
      <c r="B89" s="8">
        <v>44668</v>
      </c>
      <c r="C89" s="5"/>
      <c r="D89" s="112">
        <v>3.4482758620689655E-2</v>
      </c>
      <c r="E89" s="10">
        <f t="shared" si="1"/>
        <v>2.620689655172411</v>
      </c>
      <c r="F89" s="152">
        <v>0.359375</v>
      </c>
    </row>
    <row r="90" spans="1:6" x14ac:dyDescent="0.25">
      <c r="A90" s="110">
        <v>108</v>
      </c>
      <c r="B90" s="8">
        <v>44669</v>
      </c>
      <c r="C90" s="5"/>
      <c r="D90" s="5">
        <v>3.4482758620689655E-2</v>
      </c>
      <c r="E90" s="10">
        <f t="shared" si="1"/>
        <v>2.6551724137931005</v>
      </c>
      <c r="F90" s="152">
        <v>0.37239583333333331</v>
      </c>
    </row>
    <row r="91" spans="1:6" x14ac:dyDescent="0.25">
      <c r="A91" s="110">
        <v>109</v>
      </c>
      <c r="B91" s="8">
        <v>44670</v>
      </c>
      <c r="C91" s="5"/>
      <c r="D91" s="112">
        <v>3.4482758620689655E-2</v>
      </c>
      <c r="E91" s="10">
        <f t="shared" si="1"/>
        <v>2.68965517241379</v>
      </c>
      <c r="F91" s="152">
        <v>0.38541666666666669</v>
      </c>
    </row>
    <row r="92" spans="1:6" x14ac:dyDescent="0.25">
      <c r="A92" s="110">
        <v>110</v>
      </c>
      <c r="B92" s="8">
        <v>44671</v>
      </c>
      <c r="C92" s="5"/>
      <c r="D92" s="5">
        <v>3.4482758620689655E-2</v>
      </c>
      <c r="E92" s="10">
        <f t="shared" si="1"/>
        <v>2.7241379310344795</v>
      </c>
      <c r="F92" s="152">
        <v>0.3984375</v>
      </c>
    </row>
    <row r="93" spans="1:6" x14ac:dyDescent="0.25">
      <c r="A93" s="110">
        <v>111</v>
      </c>
      <c r="B93" s="8">
        <v>44672</v>
      </c>
      <c r="C93" s="5"/>
      <c r="D93" s="5">
        <v>3.4482758620689655E-2</v>
      </c>
      <c r="E93" s="10">
        <f t="shared" si="1"/>
        <v>2.758620689655169</v>
      </c>
      <c r="F93" s="152">
        <v>0.41145833333333331</v>
      </c>
    </row>
    <row r="94" spans="1:6" x14ac:dyDescent="0.25">
      <c r="A94" s="110">
        <v>112</v>
      </c>
      <c r="B94" s="8">
        <v>44673</v>
      </c>
      <c r="C94" s="5"/>
      <c r="D94" s="5">
        <v>3.4482758620689655E-2</v>
      </c>
      <c r="E94" s="10">
        <f t="shared" si="1"/>
        <v>2.7931034482758585</v>
      </c>
      <c r="F94" s="152">
        <v>0.42447916666666669</v>
      </c>
    </row>
    <row r="95" spans="1:6" x14ac:dyDescent="0.25">
      <c r="A95" s="110">
        <v>113</v>
      </c>
      <c r="B95" s="8">
        <v>44674</v>
      </c>
      <c r="C95" s="5"/>
      <c r="D95" s="5">
        <v>3.4482758620689655E-2</v>
      </c>
      <c r="E95" s="10">
        <f t="shared" si="1"/>
        <v>2.827586206896548</v>
      </c>
      <c r="F95" s="152">
        <v>0.4375</v>
      </c>
    </row>
    <row r="96" spans="1:6" x14ac:dyDescent="0.25">
      <c r="A96" s="110">
        <v>114</v>
      </c>
      <c r="B96" s="8">
        <v>44675</v>
      </c>
      <c r="C96" s="5"/>
      <c r="D96" s="5">
        <v>3.4482758620689655E-2</v>
      </c>
      <c r="E96" s="10">
        <f t="shared" si="1"/>
        <v>2.8620689655172376</v>
      </c>
      <c r="F96" s="152">
        <v>0.45723684210526311</v>
      </c>
    </row>
    <row r="97" spans="1:7" x14ac:dyDescent="0.25">
      <c r="A97" s="110">
        <v>115</v>
      </c>
      <c r="B97" s="8">
        <v>44676</v>
      </c>
      <c r="C97" s="5"/>
      <c r="D97" s="5">
        <v>3.4482758620689655E-2</v>
      </c>
      <c r="E97" s="10">
        <f t="shared" si="1"/>
        <v>2.8965517241379271</v>
      </c>
      <c r="F97" s="152">
        <v>0.47696600877192979</v>
      </c>
    </row>
    <row r="98" spans="1:7" x14ac:dyDescent="0.25">
      <c r="A98" s="110">
        <v>116</v>
      </c>
      <c r="B98" s="8">
        <v>44677</v>
      </c>
      <c r="C98" s="5"/>
      <c r="D98" s="5">
        <v>3.4482758620689655E-2</v>
      </c>
      <c r="E98" s="10">
        <f t="shared" si="1"/>
        <v>2.9310344827586166</v>
      </c>
      <c r="F98" s="152">
        <v>0.49669517543859643</v>
      </c>
    </row>
    <row r="99" spans="1:7" x14ac:dyDescent="0.25">
      <c r="A99" s="110">
        <v>117</v>
      </c>
      <c r="B99" s="8">
        <v>44678</v>
      </c>
      <c r="C99" s="5"/>
      <c r="D99" s="5">
        <v>3.4482758620689655E-2</v>
      </c>
      <c r="E99" s="10">
        <f t="shared" si="1"/>
        <v>2.9655172413793061</v>
      </c>
      <c r="F99" s="152">
        <v>0.51642434210526311</v>
      </c>
    </row>
    <row r="100" spans="1:7" x14ac:dyDescent="0.25">
      <c r="A100" s="110">
        <v>118</v>
      </c>
      <c r="B100" s="8">
        <v>44679</v>
      </c>
      <c r="C100" s="5">
        <v>3</v>
      </c>
      <c r="D100" s="5"/>
      <c r="E100" s="10">
        <v>3</v>
      </c>
      <c r="F100" s="152">
        <v>0.53615350877192969</v>
      </c>
      <c r="G100">
        <f>E100/F100</f>
        <v>5.5954124162528744</v>
      </c>
    </row>
    <row r="101" spans="1:7" x14ac:dyDescent="0.25">
      <c r="A101" s="110">
        <v>119</v>
      </c>
      <c r="B101" s="8">
        <v>44680</v>
      </c>
      <c r="C101" s="5"/>
      <c r="D101" s="5">
        <f>(C113-C100)/(A113-A100)</f>
        <v>0.38461538461538464</v>
      </c>
      <c r="E101" s="10">
        <f>D101+E100</f>
        <v>3.3846153846153846</v>
      </c>
      <c r="F101" s="152">
        <v>0.55588267543859637</v>
      </c>
    </row>
    <row r="102" spans="1:7" x14ac:dyDescent="0.25">
      <c r="A102" s="110">
        <v>120</v>
      </c>
      <c r="B102" s="8">
        <v>44681</v>
      </c>
      <c r="C102" s="5"/>
      <c r="D102" s="5">
        <v>0.38461538461538464</v>
      </c>
      <c r="E102" s="10">
        <f t="shared" ref="E102:E112" si="2">D102+E101</f>
        <v>3.7692307692307692</v>
      </c>
      <c r="F102" s="152">
        <v>0.57561184210526306</v>
      </c>
    </row>
    <row r="103" spans="1:7" x14ac:dyDescent="0.25">
      <c r="A103" s="110">
        <v>121</v>
      </c>
      <c r="B103" s="8">
        <v>44682</v>
      </c>
      <c r="C103" s="5"/>
      <c r="D103" s="5">
        <v>0.38461538461538464</v>
      </c>
      <c r="E103" s="10">
        <f t="shared" si="2"/>
        <v>4.1538461538461542</v>
      </c>
      <c r="F103" s="152">
        <v>0.59534100877192964</v>
      </c>
    </row>
    <row r="104" spans="1:7" x14ac:dyDescent="0.25">
      <c r="A104" s="110">
        <v>122</v>
      </c>
      <c r="B104" s="8">
        <v>44683</v>
      </c>
      <c r="C104" s="5"/>
      <c r="D104" s="5">
        <v>0.38461538461538464</v>
      </c>
      <c r="E104" s="10">
        <f t="shared" si="2"/>
        <v>4.5384615384615392</v>
      </c>
      <c r="F104" s="152">
        <v>0.61507017543859632</v>
      </c>
    </row>
    <row r="105" spans="1:7" x14ac:dyDescent="0.25">
      <c r="A105" s="110">
        <v>123</v>
      </c>
      <c r="B105" s="8">
        <v>44684</v>
      </c>
      <c r="C105" s="5"/>
      <c r="D105" s="5">
        <v>0.38461538461538464</v>
      </c>
      <c r="E105" s="10">
        <f t="shared" si="2"/>
        <v>4.9230769230769242</v>
      </c>
      <c r="F105" s="152">
        <v>0.63479934210526301</v>
      </c>
    </row>
    <row r="106" spans="1:7" x14ac:dyDescent="0.25">
      <c r="A106" s="110">
        <v>124</v>
      </c>
      <c r="B106" s="8">
        <v>44685</v>
      </c>
      <c r="C106" s="5"/>
      <c r="D106" s="5">
        <v>0.38461538461538464</v>
      </c>
      <c r="E106" s="10">
        <f t="shared" si="2"/>
        <v>5.3076923076923093</v>
      </c>
      <c r="F106" s="152">
        <v>0.65452850877192958</v>
      </c>
    </row>
    <row r="107" spans="1:7" x14ac:dyDescent="0.25">
      <c r="A107" s="110">
        <v>125</v>
      </c>
      <c r="B107" s="8">
        <v>44686</v>
      </c>
      <c r="C107" s="5"/>
      <c r="D107" s="5">
        <v>0.38461538461538464</v>
      </c>
      <c r="E107" s="10">
        <f t="shared" si="2"/>
        <v>5.6923076923076943</v>
      </c>
      <c r="F107" s="152">
        <v>0.67425767543859638</v>
      </c>
    </row>
    <row r="108" spans="1:7" x14ac:dyDescent="0.25">
      <c r="A108" s="110">
        <v>126</v>
      </c>
      <c r="B108" s="8">
        <v>44687</v>
      </c>
      <c r="C108" s="5"/>
      <c r="D108" s="5">
        <v>0.38461538461538464</v>
      </c>
      <c r="E108" s="10">
        <f t="shared" si="2"/>
        <v>6.0769230769230793</v>
      </c>
      <c r="F108" s="152">
        <v>0.69398684210526307</v>
      </c>
    </row>
    <row r="109" spans="1:7" x14ac:dyDescent="0.25">
      <c r="A109" s="110">
        <v>127</v>
      </c>
      <c r="B109" s="8">
        <v>44688</v>
      </c>
      <c r="C109" s="5"/>
      <c r="D109" s="5">
        <v>0.38461538461538464</v>
      </c>
      <c r="E109" s="10">
        <f t="shared" si="2"/>
        <v>6.4615384615384643</v>
      </c>
      <c r="F109" s="152">
        <v>0.71371600877192976</v>
      </c>
    </row>
    <row r="110" spans="1:7" x14ac:dyDescent="0.25">
      <c r="A110" s="110">
        <v>128</v>
      </c>
      <c r="B110" s="8">
        <v>44689</v>
      </c>
      <c r="C110" s="5"/>
      <c r="D110" s="5">
        <v>0.38461538461538464</v>
      </c>
      <c r="E110" s="10">
        <f t="shared" si="2"/>
        <v>6.8461538461538494</v>
      </c>
      <c r="F110" s="152">
        <v>0.73344517543859655</v>
      </c>
    </row>
    <row r="111" spans="1:7" x14ac:dyDescent="0.25">
      <c r="A111" s="110">
        <v>129</v>
      </c>
      <c r="B111" s="8">
        <v>44690</v>
      </c>
      <c r="C111" s="5"/>
      <c r="D111" s="5">
        <v>0.38461538461538464</v>
      </c>
      <c r="E111" s="10">
        <f t="shared" si="2"/>
        <v>7.2307692307692344</v>
      </c>
      <c r="F111" s="152">
        <v>0.75317434210526324</v>
      </c>
    </row>
    <row r="112" spans="1:7" x14ac:dyDescent="0.25">
      <c r="A112" s="110">
        <v>130</v>
      </c>
      <c r="B112" s="8">
        <v>44691</v>
      </c>
      <c r="C112" s="5"/>
      <c r="D112" s="5">
        <v>0.38461538461538464</v>
      </c>
      <c r="E112" s="10">
        <f t="shared" si="2"/>
        <v>7.6153846153846194</v>
      </c>
      <c r="F112" s="152">
        <v>0.77290350877192993</v>
      </c>
    </row>
    <row r="113" spans="1:8" x14ac:dyDescent="0.25">
      <c r="A113" s="110">
        <v>131</v>
      </c>
      <c r="B113" s="8">
        <v>44692</v>
      </c>
      <c r="C113" s="5">
        <v>8</v>
      </c>
      <c r="D113" s="5"/>
      <c r="E113" s="10">
        <v>8</v>
      </c>
      <c r="F113" s="152">
        <v>0.79263267543859672</v>
      </c>
      <c r="G113">
        <f>E113/F113</f>
        <v>10.092947525249658</v>
      </c>
    </row>
    <row r="114" spans="1:8" x14ac:dyDescent="0.25">
      <c r="A114" s="110">
        <v>132</v>
      </c>
      <c r="B114" s="8">
        <v>44693</v>
      </c>
      <c r="C114" s="5"/>
      <c r="D114" s="5"/>
      <c r="E114" s="10"/>
      <c r="F114" s="152">
        <v>0.81236184210526341</v>
      </c>
      <c r="H114" s="170"/>
    </row>
    <row r="115" spans="1:8" x14ac:dyDescent="0.25">
      <c r="A115" s="110">
        <v>133</v>
      </c>
      <c r="B115" s="8">
        <v>44694</v>
      </c>
      <c r="C115" s="5"/>
      <c r="D115" s="5"/>
      <c r="E115" s="10"/>
      <c r="F115" s="152">
        <v>0.8125</v>
      </c>
      <c r="H115" s="180"/>
    </row>
    <row r="116" spans="1:8" x14ac:dyDescent="0.25">
      <c r="A116" s="110">
        <v>134</v>
      </c>
      <c r="B116" s="8">
        <v>44695</v>
      </c>
      <c r="C116" s="5"/>
      <c r="D116" s="5"/>
      <c r="E116" s="10"/>
      <c r="F116" s="152">
        <v>0.81824712643678155</v>
      </c>
      <c r="H116" s="181"/>
    </row>
    <row r="117" spans="1:8" x14ac:dyDescent="0.25">
      <c r="A117" s="110">
        <v>135</v>
      </c>
      <c r="B117" s="8">
        <v>44696</v>
      </c>
      <c r="C117" s="5"/>
      <c r="D117" s="5"/>
      <c r="E117" s="10"/>
      <c r="F117" s="152">
        <v>0.82399712643678169</v>
      </c>
      <c r="H117" s="181"/>
    </row>
    <row r="118" spans="1:8" x14ac:dyDescent="0.25">
      <c r="A118" s="110">
        <v>136</v>
      </c>
      <c r="B118" s="8">
        <v>44697</v>
      </c>
      <c r="C118" s="5"/>
      <c r="D118" s="5"/>
      <c r="E118" s="10"/>
      <c r="F118" s="152">
        <v>0.82974712643678172</v>
      </c>
      <c r="H118" s="181"/>
    </row>
    <row r="119" spans="1:8" x14ac:dyDescent="0.25">
      <c r="A119" s="110">
        <v>137</v>
      </c>
      <c r="B119" s="8">
        <v>44698</v>
      </c>
      <c r="C119" s="5"/>
      <c r="D119" s="5"/>
      <c r="E119" s="10"/>
      <c r="F119" s="152">
        <v>0.83549712643678176</v>
      </c>
      <c r="H119" s="181"/>
    </row>
    <row r="120" spans="1:8" x14ac:dyDescent="0.25">
      <c r="A120" s="110">
        <v>138</v>
      </c>
      <c r="B120" s="8">
        <v>44699</v>
      </c>
      <c r="C120" s="5"/>
      <c r="D120" s="5"/>
      <c r="E120" s="5"/>
      <c r="F120" s="152">
        <v>0.8412471264367819</v>
      </c>
      <c r="H120" s="181"/>
    </row>
    <row r="121" spans="1:8" x14ac:dyDescent="0.25">
      <c r="A121" s="110">
        <v>139</v>
      </c>
      <c r="B121" s="8">
        <v>44700</v>
      </c>
      <c r="C121" s="5"/>
      <c r="D121" s="10"/>
      <c r="E121" s="10"/>
      <c r="F121" s="152">
        <v>0.84699712643678193</v>
      </c>
      <c r="H121" s="181"/>
    </row>
    <row r="122" spans="1:8" x14ac:dyDescent="0.25">
      <c r="A122" s="110">
        <v>140</v>
      </c>
      <c r="B122" s="8">
        <v>44701</v>
      </c>
      <c r="C122" s="5"/>
      <c r="D122" s="10"/>
      <c r="E122" s="10"/>
      <c r="F122" s="152">
        <v>0.85274712643678197</v>
      </c>
      <c r="H122" s="181"/>
    </row>
    <row r="123" spans="1:8" x14ac:dyDescent="0.25">
      <c r="A123" s="110">
        <v>141</v>
      </c>
      <c r="B123" s="8">
        <v>44702</v>
      </c>
      <c r="C123" s="5"/>
      <c r="D123" s="10"/>
      <c r="E123" s="10"/>
      <c r="F123" s="152">
        <v>0.85849712643678211</v>
      </c>
      <c r="H123" s="181"/>
    </row>
    <row r="124" spans="1:8" x14ac:dyDescent="0.25">
      <c r="A124" s="110">
        <v>142</v>
      </c>
      <c r="B124" s="8">
        <v>44703</v>
      </c>
      <c r="C124" s="5"/>
      <c r="D124" s="10"/>
      <c r="E124" s="10"/>
      <c r="F124" s="152">
        <v>0.86424712643678214</v>
      </c>
      <c r="H124" s="181"/>
    </row>
    <row r="125" spans="1:8" x14ac:dyDescent="0.25">
      <c r="A125" s="110">
        <v>143</v>
      </c>
      <c r="B125" s="8">
        <v>44704</v>
      </c>
      <c r="C125" s="5"/>
      <c r="D125" s="10"/>
      <c r="E125" s="10"/>
      <c r="F125" s="152">
        <v>0.86999712643678218</v>
      </c>
      <c r="H125" s="181"/>
    </row>
    <row r="126" spans="1:8" x14ac:dyDescent="0.25">
      <c r="A126" s="110">
        <v>144</v>
      </c>
      <c r="B126" s="8">
        <v>44705</v>
      </c>
      <c r="C126" s="5"/>
      <c r="D126" s="10"/>
      <c r="E126" s="10"/>
      <c r="F126" s="152">
        <v>0.87574712643678232</v>
      </c>
      <c r="H126" s="181"/>
    </row>
    <row r="127" spans="1:8" x14ac:dyDescent="0.25">
      <c r="A127" s="110">
        <v>145</v>
      </c>
      <c r="B127" s="8">
        <v>44706</v>
      </c>
      <c r="C127" s="5"/>
      <c r="D127" s="10"/>
      <c r="E127" s="10"/>
      <c r="F127" s="152">
        <v>0.88149712643678235</v>
      </c>
      <c r="H127" s="181"/>
    </row>
    <row r="128" spans="1:8" x14ac:dyDescent="0.25">
      <c r="A128" s="110">
        <v>146</v>
      </c>
      <c r="B128" s="8">
        <v>44707</v>
      </c>
      <c r="C128" s="5"/>
      <c r="D128" s="10"/>
      <c r="E128" s="10"/>
      <c r="F128" s="152">
        <v>0.88724712643678239</v>
      </c>
      <c r="H128" s="181"/>
    </row>
    <row r="129" spans="1:9" x14ac:dyDescent="0.25">
      <c r="A129" s="110">
        <v>147</v>
      </c>
      <c r="B129" s="8">
        <v>44708</v>
      </c>
      <c r="C129" s="5"/>
      <c r="D129" s="10"/>
      <c r="E129" s="10"/>
      <c r="F129" s="152">
        <v>0.89299712643678253</v>
      </c>
      <c r="H129" s="181"/>
    </row>
    <row r="130" spans="1:9" x14ac:dyDescent="0.25">
      <c r="A130" s="110">
        <v>148</v>
      </c>
      <c r="B130" s="8">
        <v>44709</v>
      </c>
      <c r="C130" s="5"/>
      <c r="D130" s="10"/>
      <c r="E130" s="10"/>
      <c r="F130" s="152">
        <v>0.89874712643678256</v>
      </c>
      <c r="H130" s="181"/>
    </row>
    <row r="131" spans="1:9" x14ac:dyDescent="0.25">
      <c r="A131" s="110">
        <v>149</v>
      </c>
      <c r="B131" s="8">
        <v>44710</v>
      </c>
      <c r="C131" s="5"/>
      <c r="D131" s="10"/>
      <c r="E131" s="10"/>
      <c r="F131" s="152">
        <v>0.90449712643678259</v>
      </c>
      <c r="H131" s="181"/>
    </row>
    <row r="132" spans="1:9" x14ac:dyDescent="0.25">
      <c r="A132" s="110">
        <v>150</v>
      </c>
      <c r="B132" s="8">
        <v>44711</v>
      </c>
      <c r="C132" s="5"/>
      <c r="D132" s="10"/>
      <c r="E132" s="10"/>
      <c r="F132" s="152">
        <v>0.91024712643678274</v>
      </c>
      <c r="H132" s="181"/>
    </row>
    <row r="133" spans="1:9" x14ac:dyDescent="0.25">
      <c r="A133" s="110">
        <v>151</v>
      </c>
      <c r="B133" s="8">
        <v>44712</v>
      </c>
      <c r="C133" s="5"/>
      <c r="D133" s="10"/>
      <c r="E133" s="10"/>
      <c r="F133" s="152">
        <v>0.91599712643678277</v>
      </c>
      <c r="H133" s="181"/>
    </row>
    <row r="134" spans="1:9" x14ac:dyDescent="0.25">
      <c r="A134" s="110">
        <v>152</v>
      </c>
      <c r="B134" s="8">
        <v>44713</v>
      </c>
      <c r="C134" s="5"/>
      <c r="D134" s="10"/>
      <c r="E134" s="10"/>
      <c r="F134" s="152">
        <v>0.9217471264367828</v>
      </c>
      <c r="H134" s="181"/>
    </row>
    <row r="135" spans="1:9" x14ac:dyDescent="0.25">
      <c r="A135" s="110">
        <v>153</v>
      </c>
      <c r="B135" s="8">
        <v>44714</v>
      </c>
      <c r="C135" s="5"/>
      <c r="D135" s="10"/>
      <c r="E135" s="10"/>
      <c r="F135" s="152">
        <v>0.92749712643678295</v>
      </c>
      <c r="H135" s="181"/>
    </row>
    <row r="136" spans="1:9" x14ac:dyDescent="0.25">
      <c r="A136" s="110">
        <v>154</v>
      </c>
      <c r="B136" s="8">
        <v>44715</v>
      </c>
      <c r="C136" s="5"/>
      <c r="D136" s="10"/>
      <c r="E136" s="10"/>
      <c r="F136" s="152">
        <v>0.93324712643678298</v>
      </c>
      <c r="H136" s="181"/>
    </row>
    <row r="137" spans="1:9" x14ac:dyDescent="0.25">
      <c r="A137" s="110">
        <v>155</v>
      </c>
      <c r="B137" s="8">
        <v>44716</v>
      </c>
      <c r="C137" s="5"/>
      <c r="D137" s="5"/>
      <c r="E137" s="5"/>
      <c r="F137" s="152">
        <v>0.93899712643678301</v>
      </c>
      <c r="H137" s="181"/>
    </row>
    <row r="138" spans="1:9" x14ac:dyDescent="0.25">
      <c r="A138" s="110">
        <v>156</v>
      </c>
      <c r="B138" s="8">
        <v>44717</v>
      </c>
      <c r="F138" s="147">
        <v>0.94474712643678316</v>
      </c>
      <c r="H138" s="179"/>
    </row>
    <row r="139" spans="1:9" x14ac:dyDescent="0.25">
      <c r="A139" s="110">
        <v>157</v>
      </c>
      <c r="B139" s="8">
        <v>44718</v>
      </c>
      <c r="F139" s="152">
        <v>0.95049712643678319</v>
      </c>
      <c r="H139" s="186"/>
      <c r="I139" s="53"/>
    </row>
    <row r="140" spans="1:9" x14ac:dyDescent="0.25">
      <c r="A140" s="110">
        <v>158</v>
      </c>
      <c r="B140" s="8">
        <v>44719</v>
      </c>
      <c r="F140" s="147">
        <v>0.95624712643678322</v>
      </c>
      <c r="H140" s="179"/>
    </row>
    <row r="141" spans="1:9" x14ac:dyDescent="0.25">
      <c r="A141" s="110">
        <v>159</v>
      </c>
      <c r="B141" s="8">
        <v>44720</v>
      </c>
      <c r="F141" s="147">
        <v>0.96199712643678337</v>
      </c>
      <c r="H141" s="179"/>
    </row>
    <row r="142" spans="1:9" x14ac:dyDescent="0.25">
      <c r="A142" s="110">
        <v>160</v>
      </c>
      <c r="B142" s="8">
        <v>44721</v>
      </c>
      <c r="F142" s="147">
        <v>0.9677471264367834</v>
      </c>
      <c r="H142" s="179"/>
    </row>
    <row r="143" spans="1:9" x14ac:dyDescent="0.25">
      <c r="A143" s="110">
        <v>161</v>
      </c>
      <c r="B143" s="8">
        <v>44722</v>
      </c>
      <c r="F143" s="147">
        <v>0.97349712643678343</v>
      </c>
      <c r="H143" s="179"/>
    </row>
    <row r="144" spans="1:9" x14ac:dyDescent="0.25">
      <c r="A144" s="110">
        <v>162</v>
      </c>
      <c r="B144" s="8">
        <v>44723</v>
      </c>
      <c r="F144" s="147">
        <v>0.97924712643678358</v>
      </c>
      <c r="H144" s="179"/>
    </row>
    <row r="145" spans="1:8" x14ac:dyDescent="0.25">
      <c r="A145" s="110">
        <v>163</v>
      </c>
      <c r="B145" s="8">
        <v>44724</v>
      </c>
      <c r="F145" s="147">
        <v>0.97916666666666663</v>
      </c>
      <c r="H145" s="179"/>
    </row>
    <row r="146" spans="1:8" x14ac:dyDescent="0.25">
      <c r="A146" s="110">
        <v>164</v>
      </c>
      <c r="B146" s="8">
        <v>44725</v>
      </c>
      <c r="F146" s="147">
        <v>0.98039215686274517</v>
      </c>
      <c r="H146" s="179"/>
    </row>
    <row r="147" spans="1:8" x14ac:dyDescent="0.25">
      <c r="A147" s="110">
        <v>165</v>
      </c>
      <c r="B147" s="8">
        <v>44726</v>
      </c>
      <c r="F147" s="147">
        <v>0.98161715686274509</v>
      </c>
      <c r="H147" s="179"/>
    </row>
    <row r="148" spans="1:8" x14ac:dyDescent="0.25">
      <c r="A148" s="110">
        <v>166</v>
      </c>
      <c r="B148" s="8">
        <v>44727</v>
      </c>
      <c r="F148" s="147">
        <v>0.98284215686274512</v>
      </c>
      <c r="H148" s="179"/>
    </row>
    <row r="149" spans="1:8" x14ac:dyDescent="0.25">
      <c r="A149" s="110">
        <v>167</v>
      </c>
      <c r="B149" s="8">
        <v>44728</v>
      </c>
      <c r="F149" s="147">
        <v>0.98406715686274504</v>
      </c>
      <c r="H149" s="179"/>
    </row>
    <row r="150" spans="1:8" x14ac:dyDescent="0.25">
      <c r="A150" s="110">
        <v>168</v>
      </c>
      <c r="B150" s="8">
        <v>44729</v>
      </c>
      <c r="F150" s="147">
        <v>0.98529215686274496</v>
      </c>
      <c r="H150" s="179"/>
    </row>
    <row r="151" spans="1:8" x14ac:dyDescent="0.25">
      <c r="A151" s="110">
        <v>169</v>
      </c>
      <c r="B151" s="8">
        <v>44730</v>
      </c>
      <c r="F151" s="147">
        <v>0.98651715686274499</v>
      </c>
      <c r="H151" s="179"/>
    </row>
    <row r="152" spans="1:8" x14ac:dyDescent="0.25">
      <c r="A152" s="110">
        <v>170</v>
      </c>
      <c r="B152" s="8">
        <v>44731</v>
      </c>
      <c r="F152" s="147">
        <v>0.98774215686274491</v>
      </c>
      <c r="H152" s="179"/>
    </row>
    <row r="153" spans="1:8" x14ac:dyDescent="0.25">
      <c r="A153" s="110">
        <v>171</v>
      </c>
      <c r="B153" s="8">
        <v>44732</v>
      </c>
      <c r="F153" s="147">
        <v>0.98896715686274483</v>
      </c>
      <c r="H153" s="179"/>
    </row>
    <row r="154" spans="1:8" x14ac:dyDescent="0.25">
      <c r="A154" s="110">
        <v>172</v>
      </c>
      <c r="B154" s="8">
        <v>44733</v>
      </c>
      <c r="F154" s="147">
        <v>0.99019215686274487</v>
      </c>
      <c r="H154" s="179"/>
    </row>
    <row r="155" spans="1:8" x14ac:dyDescent="0.25">
      <c r="A155" s="110">
        <v>173</v>
      </c>
      <c r="B155" s="8">
        <v>44734</v>
      </c>
      <c r="F155" s="147">
        <v>0.99141715686274479</v>
      </c>
      <c r="H155" s="179"/>
    </row>
    <row r="156" spans="1:8" x14ac:dyDescent="0.25">
      <c r="A156" s="110">
        <v>174</v>
      </c>
      <c r="B156" s="8">
        <v>44735</v>
      </c>
      <c r="F156" s="147">
        <v>0.99264215686274471</v>
      </c>
      <c r="H156" s="179"/>
    </row>
    <row r="157" spans="1:8" x14ac:dyDescent="0.25">
      <c r="A157" s="110">
        <v>175</v>
      </c>
      <c r="B157" s="8">
        <v>44736</v>
      </c>
      <c r="F157" s="147">
        <v>0.99386715686274474</v>
      </c>
      <c r="H157" s="179"/>
    </row>
    <row r="158" spans="1:8" x14ac:dyDescent="0.25">
      <c r="A158" s="110">
        <v>176</v>
      </c>
      <c r="B158" s="8">
        <v>44737</v>
      </c>
      <c r="F158" s="147">
        <v>0.99509215686274466</v>
      </c>
      <c r="H158" s="179"/>
    </row>
    <row r="159" spans="1:8" x14ac:dyDescent="0.25">
      <c r="A159" s="110">
        <v>177</v>
      </c>
      <c r="B159" s="8">
        <v>44738</v>
      </c>
      <c r="F159" s="147">
        <v>0.99631715686274458</v>
      </c>
      <c r="H159" s="179"/>
    </row>
    <row r="160" spans="1:8" x14ac:dyDescent="0.25">
      <c r="A160" s="110">
        <v>178</v>
      </c>
      <c r="B160" s="8">
        <v>44739</v>
      </c>
      <c r="F160" s="147">
        <v>0.99754215686274461</v>
      </c>
      <c r="H160" s="179"/>
    </row>
    <row r="161" spans="1:11" x14ac:dyDescent="0.25">
      <c r="A161" s="110">
        <v>179</v>
      </c>
      <c r="B161" s="8">
        <v>44740</v>
      </c>
      <c r="F161" s="147">
        <v>0.99876715686274453</v>
      </c>
      <c r="H161" s="179"/>
    </row>
    <row r="162" spans="1:11" x14ac:dyDescent="0.25">
      <c r="A162" s="110">
        <v>180</v>
      </c>
      <c r="B162" s="8">
        <v>44741</v>
      </c>
      <c r="F162" s="147">
        <v>1</v>
      </c>
      <c r="H162" s="179"/>
    </row>
    <row r="163" spans="1:11" x14ac:dyDescent="0.25">
      <c r="A163" s="110">
        <v>181</v>
      </c>
      <c r="B163" s="8">
        <v>44742</v>
      </c>
    </row>
    <row r="164" spans="1:11" x14ac:dyDescent="0.25">
      <c r="A164" s="110"/>
      <c r="B164" s="8"/>
      <c r="G164" s="176"/>
      <c r="H164" s="176"/>
      <c r="I164" s="183"/>
      <c r="J164" s="184"/>
      <c r="K164" s="184"/>
    </row>
    <row r="165" spans="1:11" x14ac:dyDescent="0.25">
      <c r="A165" s="110"/>
      <c r="B165" s="8"/>
    </row>
    <row r="166" spans="1:11" x14ac:dyDescent="0.25">
      <c r="A166" s="110"/>
      <c r="B166" s="8"/>
    </row>
    <row r="167" spans="1:11" x14ac:dyDescent="0.25">
      <c r="A167" s="110"/>
      <c r="B167" s="8"/>
    </row>
    <row r="168" spans="1:11" ht="15.75" thickBot="1" x14ac:dyDescent="0.3"/>
    <row r="169" spans="1:11" ht="15.75" thickTop="1" x14ac:dyDescent="0.25">
      <c r="E169" s="148" t="s">
        <v>144</v>
      </c>
      <c r="F169" s="148" t="s">
        <v>96</v>
      </c>
      <c r="G169" s="148" t="s">
        <v>97</v>
      </c>
      <c r="H169" s="167" t="s">
        <v>102</v>
      </c>
    </row>
    <row r="170" spans="1:11" ht="15.75" thickBot="1" x14ac:dyDescent="0.3">
      <c r="E170" s="10">
        <f>C113</f>
        <v>8</v>
      </c>
      <c r="F170" s="10">
        <f>G113</f>
        <v>10.092947525249658</v>
      </c>
      <c r="G170" s="110">
        <f>E170*(0.81*2)</f>
        <v>12.96</v>
      </c>
      <c r="H170" s="171">
        <f>F170*(0.81*2)</f>
        <v>16.350574990904448</v>
      </c>
    </row>
    <row r="171" spans="1:11" ht="15.75" thickTop="1" x14ac:dyDescent="0.25">
      <c r="D171" t="s">
        <v>103</v>
      </c>
      <c r="E171">
        <f>E170/(11.2-9.2)</f>
        <v>4</v>
      </c>
      <c r="F171">
        <f>F170/(11.2-9.2)</f>
        <v>5.0464737626248288</v>
      </c>
    </row>
    <row r="174" spans="1:11" x14ac:dyDescent="0.25">
      <c r="F174" s="113"/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24E0-58B5-4D0E-A15B-DE6687DE0060}">
  <sheetPr>
    <tabColor rgb="FFFF0000"/>
  </sheetPr>
  <dimension ref="A1:G173"/>
  <sheetViews>
    <sheetView topLeftCell="A138" workbookViewId="0">
      <selection activeCell="G170" sqref="G170"/>
    </sheetView>
  </sheetViews>
  <sheetFormatPr defaultRowHeight="15" x14ac:dyDescent="0.25"/>
  <cols>
    <col min="1" max="1" width="24" customWidth="1"/>
    <col min="2" max="2" width="14" customWidth="1"/>
    <col min="3" max="3" width="23.85546875" customWidth="1"/>
    <col min="4" max="4" width="20.140625" customWidth="1"/>
    <col min="5" max="5" width="16.28515625" customWidth="1"/>
    <col min="6" max="6" width="29.28515625" customWidth="1"/>
    <col min="7" max="7" width="28.140625" customWidth="1"/>
  </cols>
  <sheetData>
    <row r="1" spans="1:7" x14ac:dyDescent="0.25">
      <c r="A1" s="231" t="s">
        <v>40</v>
      </c>
      <c r="B1" s="231"/>
      <c r="C1" s="231"/>
      <c r="D1" s="231"/>
      <c r="E1" s="231"/>
      <c r="F1" s="231"/>
    </row>
    <row r="2" spans="1:7" x14ac:dyDescent="0.25">
      <c r="A2" s="231" t="s">
        <v>38</v>
      </c>
      <c r="B2" s="231"/>
      <c r="C2" s="231"/>
      <c r="D2" s="231"/>
      <c r="E2" s="231"/>
      <c r="F2" s="231"/>
    </row>
    <row r="3" spans="1:7" x14ac:dyDescent="0.25">
      <c r="A3" s="231" t="s">
        <v>104</v>
      </c>
      <c r="B3" s="231"/>
      <c r="C3" s="231"/>
      <c r="D3" s="231"/>
      <c r="E3" s="231"/>
      <c r="F3" s="231"/>
    </row>
    <row r="4" spans="1:7" ht="15.75" thickBot="1" x14ac:dyDescent="0.3">
      <c r="A4" s="239">
        <v>2022</v>
      </c>
      <c r="B4" s="239"/>
      <c r="C4" s="239"/>
      <c r="D4" s="239"/>
      <c r="E4" s="239"/>
      <c r="F4" s="239"/>
    </row>
    <row r="5" spans="1:7" ht="15.75" thickBot="1" x14ac:dyDescent="0.3">
      <c r="A5" s="7" t="s">
        <v>29</v>
      </c>
      <c r="B5" s="7" t="s">
        <v>33</v>
      </c>
      <c r="C5" s="7" t="s">
        <v>34</v>
      </c>
      <c r="D5" s="7" t="s">
        <v>35</v>
      </c>
      <c r="E5" s="7" t="s">
        <v>41</v>
      </c>
      <c r="F5" s="7" t="s">
        <v>135</v>
      </c>
      <c r="G5" s="158" t="s">
        <v>37</v>
      </c>
    </row>
    <row r="6" spans="1:7" x14ac:dyDescent="0.25">
      <c r="A6" s="110"/>
      <c r="B6" s="8"/>
    </row>
    <row r="7" spans="1:7" x14ac:dyDescent="0.25">
      <c r="A7" s="110">
        <v>25</v>
      </c>
      <c r="B7" s="8">
        <v>44586</v>
      </c>
    </row>
    <row r="8" spans="1:7" x14ac:dyDescent="0.25">
      <c r="A8" s="110">
        <v>26</v>
      </c>
      <c r="B8" s="8">
        <v>44587</v>
      </c>
    </row>
    <row r="9" spans="1:7" x14ac:dyDescent="0.25">
      <c r="A9" s="110">
        <v>27</v>
      </c>
      <c r="B9" s="8">
        <v>44588</v>
      </c>
    </row>
    <row r="10" spans="1:7" x14ac:dyDescent="0.25">
      <c r="A10" s="110">
        <v>28</v>
      </c>
      <c r="B10" s="8">
        <v>44589</v>
      </c>
    </row>
    <row r="11" spans="1:7" x14ac:dyDescent="0.25">
      <c r="A11" s="110">
        <v>29</v>
      </c>
      <c r="B11" s="8">
        <v>44590</v>
      </c>
    </row>
    <row r="12" spans="1:7" x14ac:dyDescent="0.25">
      <c r="A12" s="110">
        <v>30</v>
      </c>
      <c r="B12" s="8">
        <v>44591</v>
      </c>
    </row>
    <row r="13" spans="1:7" x14ac:dyDescent="0.25">
      <c r="A13" s="110">
        <v>31</v>
      </c>
      <c r="B13" s="8">
        <v>44592</v>
      </c>
    </row>
    <row r="14" spans="1:7" x14ac:dyDescent="0.25">
      <c r="A14" s="110">
        <v>32</v>
      </c>
      <c r="B14" s="8">
        <v>44593</v>
      </c>
    </row>
    <row r="15" spans="1:7" x14ac:dyDescent="0.25">
      <c r="A15" s="110">
        <v>33</v>
      </c>
      <c r="B15" s="8">
        <v>44594</v>
      </c>
    </row>
    <row r="16" spans="1:7" x14ac:dyDescent="0.25">
      <c r="A16" s="110">
        <v>34</v>
      </c>
      <c r="B16" s="8">
        <v>44595</v>
      </c>
    </row>
    <row r="17" spans="1:2" x14ac:dyDescent="0.25">
      <c r="A17" s="110">
        <v>35</v>
      </c>
      <c r="B17" s="8">
        <v>44596</v>
      </c>
    </row>
    <row r="18" spans="1:2" x14ac:dyDescent="0.25">
      <c r="A18" s="110">
        <v>36</v>
      </c>
      <c r="B18" s="8">
        <v>44597</v>
      </c>
    </row>
    <row r="19" spans="1:2" x14ac:dyDescent="0.25">
      <c r="A19" s="110">
        <v>37</v>
      </c>
      <c r="B19" s="8">
        <v>44598</v>
      </c>
    </row>
    <row r="20" spans="1:2" x14ac:dyDescent="0.25">
      <c r="A20" s="110">
        <v>38</v>
      </c>
      <c r="B20" s="8">
        <v>44599</v>
      </c>
    </row>
    <row r="21" spans="1:2" x14ac:dyDescent="0.25">
      <c r="A21" s="110">
        <v>39</v>
      </c>
      <c r="B21" s="8">
        <v>44600</v>
      </c>
    </row>
    <row r="22" spans="1:2" x14ac:dyDescent="0.25">
      <c r="A22" s="110">
        <v>40</v>
      </c>
      <c r="B22" s="8">
        <v>44601</v>
      </c>
    </row>
    <row r="23" spans="1:2" x14ac:dyDescent="0.25">
      <c r="A23" s="110">
        <v>41</v>
      </c>
      <c r="B23" s="8">
        <v>44602</v>
      </c>
    </row>
    <row r="24" spans="1:2" x14ac:dyDescent="0.25">
      <c r="A24" s="110">
        <v>42</v>
      </c>
      <c r="B24" s="8">
        <v>44603</v>
      </c>
    </row>
    <row r="25" spans="1:2" x14ac:dyDescent="0.25">
      <c r="A25" s="110">
        <v>43</v>
      </c>
      <c r="B25" s="8">
        <v>44604</v>
      </c>
    </row>
    <row r="26" spans="1:2" x14ac:dyDescent="0.25">
      <c r="A26" s="110">
        <v>44</v>
      </c>
      <c r="B26" s="8">
        <v>44605</v>
      </c>
    </row>
    <row r="27" spans="1:2" x14ac:dyDescent="0.25">
      <c r="A27" s="110">
        <v>45</v>
      </c>
      <c r="B27" s="8">
        <v>44606</v>
      </c>
    </row>
    <row r="28" spans="1:2" x14ac:dyDescent="0.25">
      <c r="A28" s="110">
        <v>46</v>
      </c>
      <c r="B28" s="8">
        <v>44607</v>
      </c>
    </row>
    <row r="29" spans="1:2" x14ac:dyDescent="0.25">
      <c r="A29" s="110">
        <v>47</v>
      </c>
      <c r="B29" s="8">
        <v>44608</v>
      </c>
    </row>
    <row r="30" spans="1:2" x14ac:dyDescent="0.25">
      <c r="A30" s="110">
        <v>48</v>
      </c>
      <c r="B30" s="8">
        <v>44609</v>
      </c>
    </row>
    <row r="31" spans="1:2" x14ac:dyDescent="0.25">
      <c r="A31" s="110">
        <v>49</v>
      </c>
      <c r="B31" s="8">
        <v>44610</v>
      </c>
    </row>
    <row r="32" spans="1:2" x14ac:dyDescent="0.25">
      <c r="A32" s="110">
        <v>50</v>
      </c>
      <c r="B32" s="8">
        <v>44611</v>
      </c>
    </row>
    <row r="33" spans="1:6" x14ac:dyDescent="0.25">
      <c r="A33" s="110">
        <v>51</v>
      </c>
      <c r="B33" s="8">
        <v>44612</v>
      </c>
    </row>
    <row r="34" spans="1:6" x14ac:dyDescent="0.25">
      <c r="A34" s="110">
        <v>52</v>
      </c>
      <c r="B34" s="8">
        <v>44613</v>
      </c>
    </row>
    <row r="35" spans="1:6" x14ac:dyDescent="0.25">
      <c r="A35" s="110">
        <v>53</v>
      </c>
      <c r="B35" s="8">
        <v>44614</v>
      </c>
    </row>
    <row r="36" spans="1:6" x14ac:dyDescent="0.25">
      <c r="A36" s="110">
        <v>54</v>
      </c>
      <c r="B36" s="8">
        <v>44615</v>
      </c>
    </row>
    <row r="37" spans="1:6" x14ac:dyDescent="0.25">
      <c r="A37" s="110">
        <v>55</v>
      </c>
      <c r="B37" s="8">
        <v>44616</v>
      </c>
    </row>
    <row r="38" spans="1:6" x14ac:dyDescent="0.25">
      <c r="A38" s="110">
        <v>56</v>
      </c>
      <c r="B38" s="8">
        <v>44617</v>
      </c>
    </row>
    <row r="39" spans="1:6" x14ac:dyDescent="0.25">
      <c r="A39" s="110">
        <v>57</v>
      </c>
      <c r="B39" s="8">
        <v>44618</v>
      </c>
      <c r="F39" s="110">
        <v>0</v>
      </c>
    </row>
    <row r="40" spans="1:6" x14ac:dyDescent="0.25">
      <c r="A40" s="110">
        <v>58</v>
      </c>
      <c r="B40" s="8">
        <v>44619</v>
      </c>
      <c r="F40" s="110">
        <v>5.8139534883720938E-3</v>
      </c>
    </row>
    <row r="41" spans="1:6" x14ac:dyDescent="0.25">
      <c r="A41" s="110">
        <v>59</v>
      </c>
      <c r="B41" s="8">
        <v>44620</v>
      </c>
      <c r="F41" s="110">
        <v>1.1635382059800664E-2</v>
      </c>
    </row>
    <row r="42" spans="1:6" x14ac:dyDescent="0.25">
      <c r="A42" s="110">
        <v>60</v>
      </c>
      <c r="B42" s="8">
        <v>44621</v>
      </c>
      <c r="F42" s="110">
        <v>1.7456810631229235E-2</v>
      </c>
    </row>
    <row r="43" spans="1:6" x14ac:dyDescent="0.25">
      <c r="A43" s="110">
        <v>61</v>
      </c>
      <c r="B43" s="8">
        <v>44622</v>
      </c>
      <c r="F43" s="110">
        <v>2.327823920265781E-2</v>
      </c>
    </row>
    <row r="44" spans="1:6" x14ac:dyDescent="0.25">
      <c r="A44" s="110">
        <v>62</v>
      </c>
      <c r="B44" s="8">
        <v>44623</v>
      </c>
      <c r="F44" s="110">
        <v>2.9099667774086381E-2</v>
      </c>
    </row>
    <row r="45" spans="1:6" x14ac:dyDescent="0.25">
      <c r="A45" s="110">
        <v>63</v>
      </c>
      <c r="B45" s="8">
        <v>44624</v>
      </c>
      <c r="F45" s="110">
        <v>3.4921096345514956E-2</v>
      </c>
    </row>
    <row r="46" spans="1:6" x14ac:dyDescent="0.25">
      <c r="A46" s="110">
        <v>64</v>
      </c>
      <c r="B46" s="8">
        <v>44625</v>
      </c>
      <c r="F46" s="110">
        <v>4.0742524916943523E-2</v>
      </c>
    </row>
    <row r="47" spans="1:6" x14ac:dyDescent="0.25">
      <c r="A47" s="110">
        <v>65</v>
      </c>
      <c r="B47" s="8">
        <v>44626</v>
      </c>
      <c r="F47" s="110">
        <v>4.6563953488372098E-2</v>
      </c>
    </row>
    <row r="48" spans="1:6" x14ac:dyDescent="0.25">
      <c r="A48" s="110">
        <v>66</v>
      </c>
      <c r="B48" s="8">
        <v>44627</v>
      </c>
      <c r="F48" s="110">
        <v>5.2385382059800666E-2</v>
      </c>
    </row>
    <row r="49" spans="1:6" x14ac:dyDescent="0.25">
      <c r="A49" s="110">
        <v>67</v>
      </c>
      <c r="B49" s="8">
        <v>44628</v>
      </c>
      <c r="F49" s="110">
        <v>5.820681063122924E-2</v>
      </c>
    </row>
    <row r="50" spans="1:6" x14ac:dyDescent="0.25">
      <c r="A50" s="110">
        <v>68</v>
      </c>
      <c r="B50" s="8">
        <v>44629</v>
      </c>
      <c r="F50" s="110">
        <v>6.4028239202657808E-2</v>
      </c>
    </row>
    <row r="51" spans="1:6" x14ac:dyDescent="0.25">
      <c r="A51" s="110">
        <v>69</v>
      </c>
      <c r="B51" s="8">
        <v>44630</v>
      </c>
      <c r="F51" s="110">
        <v>6.9849667774086382E-2</v>
      </c>
    </row>
    <row r="52" spans="1:6" x14ac:dyDescent="0.25">
      <c r="A52" s="110">
        <v>70</v>
      </c>
      <c r="B52" s="8">
        <v>44631</v>
      </c>
      <c r="F52" s="110">
        <v>7.5671096345514957E-2</v>
      </c>
    </row>
    <row r="53" spans="1:6" x14ac:dyDescent="0.25">
      <c r="A53" s="110">
        <v>71</v>
      </c>
      <c r="B53" s="8">
        <v>44632</v>
      </c>
      <c r="F53" s="110">
        <v>8.1492524916943518E-2</v>
      </c>
    </row>
    <row r="54" spans="1:6" x14ac:dyDescent="0.25">
      <c r="A54" s="110">
        <v>72</v>
      </c>
      <c r="B54" s="8">
        <v>44633</v>
      </c>
      <c r="F54" s="110">
        <v>8.7313953488372092E-2</v>
      </c>
    </row>
    <row r="55" spans="1:6" x14ac:dyDescent="0.25">
      <c r="A55" s="110">
        <v>73</v>
      </c>
      <c r="B55" s="8">
        <v>44634</v>
      </c>
      <c r="F55" s="110">
        <v>9.3135382059800653E-2</v>
      </c>
    </row>
    <row r="56" spans="1:6" x14ac:dyDescent="0.25">
      <c r="A56" s="110">
        <v>74</v>
      </c>
      <c r="B56" s="8">
        <v>44635</v>
      </c>
      <c r="F56" s="110">
        <v>9.8956810631229214E-2</v>
      </c>
    </row>
    <row r="57" spans="1:6" x14ac:dyDescent="0.25">
      <c r="A57" s="110">
        <v>75</v>
      </c>
      <c r="B57" s="8">
        <v>44636</v>
      </c>
      <c r="F57" s="110">
        <v>0.10477823920265779</v>
      </c>
    </row>
    <row r="58" spans="1:6" x14ac:dyDescent="0.25">
      <c r="A58" s="110">
        <v>76</v>
      </c>
      <c r="B58" s="8">
        <v>44637</v>
      </c>
      <c r="F58" s="110">
        <v>0.11059966777408635</v>
      </c>
    </row>
    <row r="59" spans="1:6" x14ac:dyDescent="0.25">
      <c r="A59" s="110">
        <v>77</v>
      </c>
      <c r="B59" s="8">
        <v>44638</v>
      </c>
      <c r="F59" s="110">
        <v>0.11642109634551491</v>
      </c>
    </row>
    <row r="60" spans="1:6" x14ac:dyDescent="0.25">
      <c r="A60" s="110">
        <v>78</v>
      </c>
      <c r="B60" s="8">
        <v>44639</v>
      </c>
      <c r="F60" s="110">
        <v>0.12224252491694347</v>
      </c>
    </row>
    <row r="61" spans="1:6" x14ac:dyDescent="0.25">
      <c r="A61" s="110">
        <v>79</v>
      </c>
      <c r="B61" s="8">
        <v>44640</v>
      </c>
      <c r="F61" s="110">
        <v>0.12806395348837205</v>
      </c>
    </row>
    <row r="62" spans="1:6" x14ac:dyDescent="0.25">
      <c r="A62" s="110">
        <v>80</v>
      </c>
      <c r="B62" s="8">
        <v>44641</v>
      </c>
      <c r="F62" s="110">
        <v>0.13388538205980061</v>
      </c>
    </row>
    <row r="63" spans="1:6" x14ac:dyDescent="0.25">
      <c r="A63" s="110">
        <v>81</v>
      </c>
      <c r="B63" s="8">
        <v>44642</v>
      </c>
      <c r="F63" s="110">
        <v>0.13970681063122917</v>
      </c>
    </row>
    <row r="64" spans="1:6" x14ac:dyDescent="0.25">
      <c r="A64" s="110">
        <v>82</v>
      </c>
      <c r="B64" s="8">
        <v>44643</v>
      </c>
      <c r="F64" s="110">
        <v>0.14552823920265776</v>
      </c>
    </row>
    <row r="65" spans="1:6" x14ac:dyDescent="0.25">
      <c r="A65" s="110">
        <v>83</v>
      </c>
      <c r="B65" s="8">
        <v>44644</v>
      </c>
      <c r="F65" s="110">
        <v>0.15134966777408634</v>
      </c>
    </row>
    <row r="66" spans="1:6" x14ac:dyDescent="0.25">
      <c r="A66" s="110">
        <v>84</v>
      </c>
      <c r="B66" s="8">
        <v>44645</v>
      </c>
      <c r="F66" s="110">
        <v>0.1571710963455149</v>
      </c>
    </row>
    <row r="67" spans="1:6" x14ac:dyDescent="0.25">
      <c r="A67" s="110">
        <v>85</v>
      </c>
      <c r="B67" s="8">
        <v>44646</v>
      </c>
      <c r="F67" s="110">
        <v>0.16299252491694349</v>
      </c>
    </row>
    <row r="68" spans="1:6" x14ac:dyDescent="0.25">
      <c r="A68" s="110">
        <v>86</v>
      </c>
      <c r="B68" s="8">
        <v>44647</v>
      </c>
      <c r="F68" s="110">
        <v>0.16881395348837208</v>
      </c>
    </row>
    <row r="69" spans="1:6" x14ac:dyDescent="0.25">
      <c r="A69" s="110">
        <v>87</v>
      </c>
      <c r="B69" s="8">
        <v>44648</v>
      </c>
      <c r="F69" s="110">
        <v>0.17463538205980064</v>
      </c>
    </row>
    <row r="70" spans="1:6" x14ac:dyDescent="0.25">
      <c r="A70" s="110">
        <v>88</v>
      </c>
      <c r="B70" s="8">
        <v>44649</v>
      </c>
      <c r="F70" s="110">
        <v>0.18045681063122923</v>
      </c>
    </row>
    <row r="71" spans="1:6" x14ac:dyDescent="0.25">
      <c r="A71" s="110">
        <v>89</v>
      </c>
      <c r="B71" s="8">
        <v>44650</v>
      </c>
      <c r="F71" s="110">
        <v>0.18627823920265782</v>
      </c>
    </row>
    <row r="72" spans="1:6" x14ac:dyDescent="0.25">
      <c r="A72" s="110">
        <v>90</v>
      </c>
      <c r="B72" s="8">
        <v>44651</v>
      </c>
      <c r="F72" s="110">
        <v>0.19209966777408641</v>
      </c>
    </row>
    <row r="73" spans="1:6" x14ac:dyDescent="0.25">
      <c r="A73" s="110">
        <v>91</v>
      </c>
      <c r="B73" s="8">
        <v>44652</v>
      </c>
      <c r="F73" s="110">
        <v>0.19792109634551497</v>
      </c>
    </row>
    <row r="74" spans="1:6" x14ac:dyDescent="0.25">
      <c r="A74" s="110">
        <v>92</v>
      </c>
      <c r="B74" s="8">
        <v>44653</v>
      </c>
      <c r="F74" s="110">
        <v>0.20374252491694356</v>
      </c>
    </row>
    <row r="75" spans="1:6" x14ac:dyDescent="0.25">
      <c r="A75" s="110">
        <v>93</v>
      </c>
      <c r="B75" s="8">
        <v>44654</v>
      </c>
      <c r="F75" s="110">
        <v>0.20956395348837215</v>
      </c>
    </row>
    <row r="76" spans="1:6" x14ac:dyDescent="0.25">
      <c r="A76" s="110">
        <v>94</v>
      </c>
      <c r="B76" s="8">
        <v>44655</v>
      </c>
      <c r="F76" s="110">
        <v>0.21538538205980071</v>
      </c>
    </row>
    <row r="77" spans="1:6" x14ac:dyDescent="0.25">
      <c r="A77" s="110">
        <v>95</v>
      </c>
      <c r="B77" s="8">
        <v>44656</v>
      </c>
      <c r="F77" s="110">
        <v>0.22120681063122929</v>
      </c>
    </row>
    <row r="78" spans="1:6" x14ac:dyDescent="0.25">
      <c r="A78" s="110">
        <v>96</v>
      </c>
      <c r="B78" s="8">
        <v>44657</v>
      </c>
      <c r="F78" s="110">
        <v>0.22702823920265788</v>
      </c>
    </row>
    <row r="79" spans="1:6" x14ac:dyDescent="0.25">
      <c r="A79" s="110">
        <v>97</v>
      </c>
      <c r="B79" s="8">
        <v>44658</v>
      </c>
      <c r="F79" s="110">
        <v>0.23284966777408647</v>
      </c>
    </row>
    <row r="80" spans="1:6" x14ac:dyDescent="0.25">
      <c r="A80" s="110">
        <v>98</v>
      </c>
      <c r="B80" s="8">
        <v>44659</v>
      </c>
      <c r="F80" s="110">
        <v>0.23867109634551503</v>
      </c>
    </row>
    <row r="81" spans="1:6" x14ac:dyDescent="0.25">
      <c r="A81" s="110">
        <v>99</v>
      </c>
      <c r="B81" s="8">
        <v>44660</v>
      </c>
      <c r="F81" s="110">
        <v>0.24449252491694362</v>
      </c>
    </row>
    <row r="82" spans="1:6" x14ac:dyDescent="0.25">
      <c r="A82" s="110">
        <v>100</v>
      </c>
      <c r="B82" s="8">
        <v>44661</v>
      </c>
      <c r="F82" s="110">
        <v>0.25</v>
      </c>
    </row>
    <row r="83" spans="1:6" x14ac:dyDescent="0.25">
      <c r="A83" s="110">
        <v>101</v>
      </c>
      <c r="B83" s="8">
        <v>44662</v>
      </c>
      <c r="F83" s="110">
        <v>0.28061224489795916</v>
      </c>
    </row>
    <row r="84" spans="1:6" x14ac:dyDescent="0.25">
      <c r="A84" s="110">
        <v>102</v>
      </c>
      <c r="B84" s="8">
        <v>44663</v>
      </c>
      <c r="F84" s="110">
        <v>0.31121938775510205</v>
      </c>
    </row>
    <row r="85" spans="1:6" x14ac:dyDescent="0.25">
      <c r="A85" s="110">
        <v>103</v>
      </c>
      <c r="B85" s="8">
        <v>44664</v>
      </c>
      <c r="F85" s="110">
        <v>0.34182653061224488</v>
      </c>
    </row>
    <row r="86" spans="1:6" x14ac:dyDescent="0.25">
      <c r="A86" s="110">
        <v>104</v>
      </c>
      <c r="B86" s="8">
        <v>44665</v>
      </c>
      <c r="F86" s="110">
        <v>0.37243367346938772</v>
      </c>
    </row>
    <row r="87" spans="1:6" x14ac:dyDescent="0.25">
      <c r="A87" s="110">
        <v>105</v>
      </c>
      <c r="B87" s="8">
        <v>44666</v>
      </c>
      <c r="F87" s="110">
        <v>0.40304081632653055</v>
      </c>
    </row>
    <row r="88" spans="1:6" x14ac:dyDescent="0.25">
      <c r="A88" s="110">
        <v>106</v>
      </c>
      <c r="B88" s="8">
        <v>44667</v>
      </c>
      <c r="F88" s="110">
        <v>0.43364795918367338</v>
      </c>
    </row>
    <row r="89" spans="1:6" x14ac:dyDescent="0.25">
      <c r="A89" s="110">
        <v>107</v>
      </c>
      <c r="B89" s="8">
        <v>44668</v>
      </c>
      <c r="F89" s="110">
        <v>0.46425510204081621</v>
      </c>
    </row>
    <row r="90" spans="1:6" x14ac:dyDescent="0.25">
      <c r="A90" s="110">
        <v>108</v>
      </c>
      <c r="B90" s="8">
        <v>44669</v>
      </c>
      <c r="F90" s="110">
        <v>0.49486224489795905</v>
      </c>
    </row>
    <row r="91" spans="1:6" x14ac:dyDescent="0.25">
      <c r="A91" s="110">
        <v>109</v>
      </c>
      <c r="B91" s="8">
        <v>44670</v>
      </c>
      <c r="F91" s="110">
        <v>0.52546938775510188</v>
      </c>
    </row>
    <row r="92" spans="1:6" x14ac:dyDescent="0.25">
      <c r="A92" s="110">
        <v>110</v>
      </c>
      <c r="B92" s="8">
        <v>44671</v>
      </c>
      <c r="F92" s="110">
        <v>0.55607653061224471</v>
      </c>
    </row>
    <row r="93" spans="1:6" x14ac:dyDescent="0.25">
      <c r="A93" s="110">
        <v>111</v>
      </c>
      <c r="B93" s="8">
        <v>44672</v>
      </c>
      <c r="F93" s="110">
        <v>0.58668367346938755</v>
      </c>
    </row>
    <row r="94" spans="1:6" x14ac:dyDescent="0.25">
      <c r="A94" s="110">
        <v>112</v>
      </c>
      <c r="B94" s="8">
        <v>44673</v>
      </c>
      <c r="F94" s="110">
        <v>0.61729081632653038</v>
      </c>
    </row>
    <row r="95" spans="1:6" x14ac:dyDescent="0.25">
      <c r="A95" s="110">
        <v>113</v>
      </c>
      <c r="B95" s="8">
        <v>44674</v>
      </c>
      <c r="F95" s="110">
        <v>0.64789795918367321</v>
      </c>
    </row>
    <row r="96" spans="1:6" x14ac:dyDescent="0.25">
      <c r="A96" s="110">
        <v>114</v>
      </c>
      <c r="B96" s="8">
        <v>44675</v>
      </c>
      <c r="F96" s="110">
        <v>0.67850510204081604</v>
      </c>
    </row>
    <row r="97" spans="1:6" x14ac:dyDescent="0.25">
      <c r="A97" s="110">
        <v>115</v>
      </c>
      <c r="B97" s="8">
        <v>44676</v>
      </c>
      <c r="F97" s="110">
        <v>0.70911224489795888</v>
      </c>
    </row>
    <row r="98" spans="1:6" x14ac:dyDescent="0.25">
      <c r="A98" s="110">
        <v>116</v>
      </c>
      <c r="B98" s="8">
        <v>44677</v>
      </c>
      <c r="F98" s="110">
        <v>0.73971938775510171</v>
      </c>
    </row>
    <row r="99" spans="1:6" x14ac:dyDescent="0.25">
      <c r="A99" s="110">
        <v>117</v>
      </c>
      <c r="B99" s="8">
        <v>44678</v>
      </c>
      <c r="F99" s="110">
        <v>0.77032653061224454</v>
      </c>
    </row>
    <row r="100" spans="1:6" x14ac:dyDescent="0.25">
      <c r="A100" s="110">
        <v>118</v>
      </c>
      <c r="B100" s="8">
        <v>44679</v>
      </c>
      <c r="F100" s="110">
        <v>0.80093367346938737</v>
      </c>
    </row>
    <row r="101" spans="1:6" x14ac:dyDescent="0.25">
      <c r="A101" s="110">
        <v>119</v>
      </c>
      <c r="B101" s="8">
        <v>44680</v>
      </c>
      <c r="F101" s="110">
        <v>0.83154081632653021</v>
      </c>
    </row>
    <row r="102" spans="1:6" x14ac:dyDescent="0.25">
      <c r="A102" s="110">
        <v>120</v>
      </c>
      <c r="B102" s="8">
        <v>44681</v>
      </c>
      <c r="F102" s="110">
        <v>0.86214795918367304</v>
      </c>
    </row>
    <row r="103" spans="1:6" x14ac:dyDescent="0.25">
      <c r="A103" s="110">
        <v>121</v>
      </c>
      <c r="B103" s="8">
        <v>44682</v>
      </c>
      <c r="F103" s="110">
        <v>0.8928571428571429</v>
      </c>
    </row>
    <row r="104" spans="1:6" x14ac:dyDescent="0.25">
      <c r="A104" s="110">
        <v>122</v>
      </c>
      <c r="B104" s="8">
        <v>44683</v>
      </c>
      <c r="F104" s="110">
        <v>0.89600840336134457</v>
      </c>
    </row>
    <row r="105" spans="1:6" x14ac:dyDescent="0.25">
      <c r="A105" s="110">
        <v>123</v>
      </c>
      <c r="B105" s="8">
        <v>44684</v>
      </c>
      <c r="F105" s="110">
        <v>0.8991512605042018</v>
      </c>
    </row>
    <row r="106" spans="1:6" x14ac:dyDescent="0.25">
      <c r="A106" s="110">
        <v>124</v>
      </c>
      <c r="B106" s="8">
        <v>44685</v>
      </c>
      <c r="F106" s="110">
        <v>0.90229411764705891</v>
      </c>
    </row>
    <row r="107" spans="1:6" x14ac:dyDescent="0.25">
      <c r="A107" s="110">
        <v>125</v>
      </c>
      <c r="B107" s="8">
        <v>44686</v>
      </c>
      <c r="F107" s="110">
        <v>0.90543697478991614</v>
      </c>
    </row>
    <row r="108" spans="1:6" x14ac:dyDescent="0.25">
      <c r="A108" s="110">
        <v>126</v>
      </c>
      <c r="B108" s="8">
        <v>44687</v>
      </c>
      <c r="F108" s="110">
        <v>0.90857983193277325</v>
      </c>
    </row>
    <row r="109" spans="1:6" x14ac:dyDescent="0.25">
      <c r="A109" s="110">
        <v>127</v>
      </c>
      <c r="B109" s="8">
        <v>44688</v>
      </c>
      <c r="F109" s="110">
        <v>0.91172268907563048</v>
      </c>
    </row>
    <row r="110" spans="1:6" x14ac:dyDescent="0.25">
      <c r="A110" s="110">
        <v>128</v>
      </c>
      <c r="B110" s="8">
        <v>44689</v>
      </c>
      <c r="F110" s="110">
        <v>0.9148655462184877</v>
      </c>
    </row>
    <row r="111" spans="1:6" x14ac:dyDescent="0.25">
      <c r="A111" s="110">
        <v>129</v>
      </c>
      <c r="B111" s="8">
        <v>44690</v>
      </c>
      <c r="F111" s="110">
        <v>0.91800840336134482</v>
      </c>
    </row>
    <row r="112" spans="1:6" x14ac:dyDescent="0.25">
      <c r="A112" s="110">
        <v>130</v>
      </c>
      <c r="B112" s="8">
        <v>44691</v>
      </c>
      <c r="F112" s="110">
        <v>0.92115126050420204</v>
      </c>
    </row>
    <row r="113" spans="1:6" x14ac:dyDescent="0.25">
      <c r="A113" s="110">
        <v>131</v>
      </c>
      <c r="B113" s="8">
        <v>44692</v>
      </c>
      <c r="F113" s="110">
        <v>0.92429411764705915</v>
      </c>
    </row>
    <row r="114" spans="1:6" x14ac:dyDescent="0.25">
      <c r="A114" s="110">
        <v>132</v>
      </c>
      <c r="B114" s="8">
        <v>44693</v>
      </c>
      <c r="F114" s="110">
        <v>0.92743697478991638</v>
      </c>
    </row>
    <row r="115" spans="1:6" x14ac:dyDescent="0.25">
      <c r="A115" s="110">
        <v>133</v>
      </c>
      <c r="B115" s="8">
        <v>44694</v>
      </c>
      <c r="F115" s="110">
        <v>0.93057983193277349</v>
      </c>
    </row>
    <row r="116" spans="1:6" x14ac:dyDescent="0.25">
      <c r="A116" s="110">
        <v>134</v>
      </c>
      <c r="B116" s="8">
        <v>44695</v>
      </c>
      <c r="F116" s="110">
        <v>0.93372268907563072</v>
      </c>
    </row>
    <row r="117" spans="1:6" x14ac:dyDescent="0.25">
      <c r="A117" s="110">
        <v>135</v>
      </c>
      <c r="B117" s="8">
        <v>44696</v>
      </c>
      <c r="F117" s="110">
        <v>0.93686554621848794</v>
      </c>
    </row>
    <row r="118" spans="1:6" x14ac:dyDescent="0.25">
      <c r="A118" s="110">
        <v>136</v>
      </c>
      <c r="B118" s="8">
        <v>44697</v>
      </c>
      <c r="F118" s="110">
        <v>0.94000840336134506</v>
      </c>
    </row>
    <row r="119" spans="1:6" x14ac:dyDescent="0.25">
      <c r="A119" s="110">
        <v>137</v>
      </c>
      <c r="B119" s="8">
        <v>44698</v>
      </c>
      <c r="F119" s="110">
        <v>0.94315126050420228</v>
      </c>
    </row>
    <row r="120" spans="1:6" x14ac:dyDescent="0.25">
      <c r="A120" s="110">
        <v>138</v>
      </c>
      <c r="B120" s="8">
        <v>44699</v>
      </c>
      <c r="F120" s="110">
        <v>0.9462941176470594</v>
      </c>
    </row>
    <row r="121" spans="1:6" x14ac:dyDescent="0.25">
      <c r="A121" s="110">
        <v>139</v>
      </c>
      <c r="B121" s="8">
        <v>44700</v>
      </c>
      <c r="F121" s="110">
        <v>0.94943697478991662</v>
      </c>
    </row>
    <row r="122" spans="1:6" x14ac:dyDescent="0.25">
      <c r="A122" s="110">
        <v>140</v>
      </c>
      <c r="B122" s="8">
        <v>44701</v>
      </c>
      <c r="F122" s="110">
        <v>0.95257983193277374</v>
      </c>
    </row>
    <row r="123" spans="1:6" x14ac:dyDescent="0.25">
      <c r="A123" s="110">
        <v>141</v>
      </c>
      <c r="B123" s="8">
        <v>44702</v>
      </c>
      <c r="F123" s="110">
        <v>0.95572268907563096</v>
      </c>
    </row>
    <row r="124" spans="1:6" x14ac:dyDescent="0.25">
      <c r="A124" s="110">
        <v>142</v>
      </c>
      <c r="B124" s="8">
        <v>44703</v>
      </c>
      <c r="F124" s="110">
        <v>0.95886554621848819</v>
      </c>
    </row>
    <row r="125" spans="1:6" x14ac:dyDescent="0.25">
      <c r="A125" s="110">
        <v>143</v>
      </c>
      <c r="B125" s="8">
        <v>44704</v>
      </c>
      <c r="F125" s="110">
        <v>0.9620084033613453</v>
      </c>
    </row>
    <row r="126" spans="1:6" x14ac:dyDescent="0.25">
      <c r="A126" s="110">
        <v>144</v>
      </c>
      <c r="B126" s="8">
        <v>44705</v>
      </c>
      <c r="F126" s="110">
        <v>0.96515126050420252</v>
      </c>
    </row>
    <row r="127" spans="1:6" x14ac:dyDescent="0.25">
      <c r="A127" s="110">
        <v>145</v>
      </c>
      <c r="B127" s="8">
        <v>44706</v>
      </c>
      <c r="F127" s="110">
        <v>0.96829411764705964</v>
      </c>
    </row>
    <row r="128" spans="1:6" x14ac:dyDescent="0.25">
      <c r="A128" s="110">
        <v>146</v>
      </c>
      <c r="B128" s="8">
        <v>44707</v>
      </c>
      <c r="F128" s="110">
        <v>0.97143697478991686</v>
      </c>
    </row>
    <row r="129" spans="1:6" x14ac:dyDescent="0.25">
      <c r="A129" s="110">
        <v>147</v>
      </c>
      <c r="B129" s="8">
        <v>44708</v>
      </c>
      <c r="F129" s="110">
        <v>0.97457983193277398</v>
      </c>
    </row>
    <row r="130" spans="1:6" x14ac:dyDescent="0.25">
      <c r="A130" s="110">
        <v>148</v>
      </c>
      <c r="B130" s="8">
        <v>44709</v>
      </c>
      <c r="F130" s="110">
        <v>0.9777226890756312</v>
      </c>
    </row>
    <row r="131" spans="1:6" x14ac:dyDescent="0.25">
      <c r="A131" s="110">
        <v>149</v>
      </c>
      <c r="B131" s="8">
        <v>44710</v>
      </c>
      <c r="F131" s="110">
        <v>0.98086554621848843</v>
      </c>
    </row>
    <row r="132" spans="1:6" x14ac:dyDescent="0.25">
      <c r="A132" s="110">
        <v>150</v>
      </c>
      <c r="B132" s="8">
        <v>44711</v>
      </c>
      <c r="F132" s="110">
        <v>0.98400840336134554</v>
      </c>
    </row>
    <row r="133" spans="1:6" x14ac:dyDescent="0.25">
      <c r="A133" s="110">
        <v>151</v>
      </c>
      <c r="B133" s="8">
        <v>44712</v>
      </c>
      <c r="F133" s="110">
        <v>0.98715126050420277</v>
      </c>
    </row>
    <row r="134" spans="1:6" x14ac:dyDescent="0.25">
      <c r="A134" s="110">
        <v>152</v>
      </c>
      <c r="B134" s="8">
        <v>44713</v>
      </c>
      <c r="F134" s="110">
        <v>0.99029411764705988</v>
      </c>
    </row>
    <row r="135" spans="1:6" x14ac:dyDescent="0.25">
      <c r="A135" s="110">
        <v>153</v>
      </c>
      <c r="B135" s="8">
        <v>44714</v>
      </c>
      <c r="F135" s="110">
        <v>0.9934369747899171</v>
      </c>
    </row>
    <row r="136" spans="1:6" x14ac:dyDescent="0.25">
      <c r="A136" s="110">
        <v>154</v>
      </c>
      <c r="B136" s="8">
        <v>44715</v>
      </c>
      <c r="F136" s="110">
        <v>0.99657983193277422</v>
      </c>
    </row>
    <row r="137" spans="1:6" x14ac:dyDescent="0.25">
      <c r="A137" s="110">
        <v>155</v>
      </c>
      <c r="B137" s="8">
        <v>44716</v>
      </c>
      <c r="F137" s="110">
        <v>1</v>
      </c>
    </row>
    <row r="138" spans="1:6" x14ac:dyDescent="0.25">
      <c r="A138" s="110">
        <v>156</v>
      </c>
      <c r="B138" s="8">
        <v>44717</v>
      </c>
      <c r="F138" s="110">
        <v>1</v>
      </c>
    </row>
    <row r="139" spans="1:6" x14ac:dyDescent="0.25">
      <c r="A139" s="110">
        <v>157</v>
      </c>
      <c r="B139" s="8">
        <v>44718</v>
      </c>
      <c r="F139" s="110">
        <v>1</v>
      </c>
    </row>
    <row r="140" spans="1:6" x14ac:dyDescent="0.25">
      <c r="A140" s="110">
        <v>158</v>
      </c>
      <c r="B140" s="8">
        <v>44719</v>
      </c>
      <c r="F140" s="110">
        <v>1</v>
      </c>
    </row>
    <row r="141" spans="1:6" x14ac:dyDescent="0.25">
      <c r="A141" s="110">
        <v>159</v>
      </c>
      <c r="B141" s="8">
        <v>44720</v>
      </c>
      <c r="F141" s="110">
        <v>1</v>
      </c>
    </row>
    <row r="142" spans="1:6" x14ac:dyDescent="0.25">
      <c r="A142" s="110">
        <v>160</v>
      </c>
      <c r="B142" s="8">
        <v>44721</v>
      </c>
      <c r="F142" s="110">
        <v>1</v>
      </c>
    </row>
    <row r="143" spans="1:6" x14ac:dyDescent="0.25">
      <c r="A143" s="110">
        <v>161</v>
      </c>
      <c r="B143" s="8">
        <v>44722</v>
      </c>
      <c r="F143" s="110">
        <v>1</v>
      </c>
    </row>
    <row r="144" spans="1:6" x14ac:dyDescent="0.25">
      <c r="A144" s="110">
        <v>162</v>
      </c>
      <c r="B144" s="8">
        <v>44723</v>
      </c>
      <c r="F144" s="110">
        <v>1</v>
      </c>
    </row>
    <row r="145" spans="1:6" x14ac:dyDescent="0.25">
      <c r="A145" s="110">
        <v>163</v>
      </c>
      <c r="B145" s="8">
        <v>44724</v>
      </c>
      <c r="F145" s="110">
        <v>1</v>
      </c>
    </row>
    <row r="146" spans="1:6" x14ac:dyDescent="0.25">
      <c r="A146" s="110">
        <v>164</v>
      </c>
      <c r="B146" s="8">
        <v>44725</v>
      </c>
      <c r="F146" s="110">
        <v>1</v>
      </c>
    </row>
    <row r="147" spans="1:6" x14ac:dyDescent="0.25">
      <c r="A147" s="110">
        <v>165</v>
      </c>
      <c r="B147" s="8">
        <v>44726</v>
      </c>
      <c r="F147" s="110">
        <v>1</v>
      </c>
    </row>
    <row r="148" spans="1:6" x14ac:dyDescent="0.25">
      <c r="A148" s="110">
        <v>166</v>
      </c>
      <c r="B148" s="8">
        <v>44727</v>
      </c>
      <c r="F148" s="110">
        <v>1</v>
      </c>
    </row>
    <row r="149" spans="1:6" x14ac:dyDescent="0.25">
      <c r="A149" s="110">
        <v>167</v>
      </c>
      <c r="B149" s="8">
        <v>44728</v>
      </c>
      <c r="F149" s="110">
        <v>1</v>
      </c>
    </row>
    <row r="150" spans="1:6" x14ac:dyDescent="0.25">
      <c r="A150" s="110">
        <v>168</v>
      </c>
      <c r="B150" s="8">
        <v>44729</v>
      </c>
      <c r="F150" s="110">
        <v>1</v>
      </c>
    </row>
    <row r="151" spans="1:6" x14ac:dyDescent="0.25">
      <c r="A151" s="110">
        <v>169</v>
      </c>
      <c r="B151" s="8">
        <v>44730</v>
      </c>
      <c r="F151" s="110">
        <v>1</v>
      </c>
    </row>
    <row r="152" spans="1:6" x14ac:dyDescent="0.25">
      <c r="A152" s="110">
        <v>170</v>
      </c>
      <c r="B152" s="8">
        <v>44731</v>
      </c>
    </row>
    <row r="153" spans="1:6" x14ac:dyDescent="0.25">
      <c r="A153" s="110">
        <v>171</v>
      </c>
      <c r="B153" s="8">
        <v>44732</v>
      </c>
    </row>
    <row r="154" spans="1:6" x14ac:dyDescent="0.25">
      <c r="A154" s="110">
        <v>172</v>
      </c>
      <c r="B154" s="8">
        <v>44733</v>
      </c>
    </row>
    <row r="155" spans="1:6" x14ac:dyDescent="0.25">
      <c r="A155" s="110">
        <v>173</v>
      </c>
      <c r="B155" s="8">
        <v>44734</v>
      </c>
      <c r="F155" s="115"/>
    </row>
    <row r="156" spans="1:6" x14ac:dyDescent="0.25">
      <c r="A156" s="110">
        <v>174</v>
      </c>
      <c r="B156" s="8">
        <v>44735</v>
      </c>
    </row>
    <row r="157" spans="1:6" x14ac:dyDescent="0.25">
      <c r="A157" s="110">
        <v>175</v>
      </c>
      <c r="B157" s="8">
        <v>44736</v>
      </c>
    </row>
    <row r="158" spans="1:6" x14ac:dyDescent="0.25">
      <c r="A158" s="110">
        <v>176</v>
      </c>
      <c r="B158" s="8">
        <v>44737</v>
      </c>
    </row>
    <row r="159" spans="1:6" x14ac:dyDescent="0.25">
      <c r="A159" s="110">
        <v>177</v>
      </c>
      <c r="B159" s="8">
        <v>44738</v>
      </c>
    </row>
    <row r="160" spans="1:6" x14ac:dyDescent="0.25">
      <c r="A160" s="110">
        <v>178</v>
      </c>
      <c r="B160" s="8">
        <v>44739</v>
      </c>
    </row>
    <row r="161" spans="1:7" x14ac:dyDescent="0.25">
      <c r="A161" s="110">
        <v>179</v>
      </c>
      <c r="B161" s="8">
        <v>44740</v>
      </c>
    </row>
    <row r="162" spans="1:7" x14ac:dyDescent="0.25">
      <c r="A162" s="110">
        <v>180</v>
      </c>
      <c r="B162" s="8">
        <v>44741</v>
      </c>
    </row>
    <row r="163" spans="1:7" x14ac:dyDescent="0.25">
      <c r="A163" s="110">
        <v>181</v>
      </c>
      <c r="B163" s="8">
        <v>44742</v>
      </c>
    </row>
    <row r="164" spans="1:7" x14ac:dyDescent="0.25">
      <c r="A164" s="110"/>
      <c r="B164" s="8"/>
    </row>
    <row r="165" spans="1:7" x14ac:dyDescent="0.25">
      <c r="A165" s="110"/>
      <c r="B165" s="8"/>
    </row>
    <row r="166" spans="1:7" x14ac:dyDescent="0.25">
      <c r="A166" s="110"/>
      <c r="B166" s="8"/>
    </row>
    <row r="167" spans="1:7" x14ac:dyDescent="0.25">
      <c r="A167" s="110"/>
      <c r="B167" s="8"/>
      <c r="C167" s="110"/>
      <c r="D167" s="110" t="s">
        <v>144</v>
      </c>
      <c r="E167" s="110" t="s">
        <v>96</v>
      </c>
      <c r="F167" s="110" t="s">
        <v>97</v>
      </c>
      <c r="G167" s="110" t="s">
        <v>102</v>
      </c>
    </row>
    <row r="168" spans="1:7" x14ac:dyDescent="0.25">
      <c r="C168" s="110"/>
      <c r="D168" s="110">
        <v>0</v>
      </c>
      <c r="E168" s="110">
        <f>D170*(11.5-11.2)</f>
        <v>1.5139421287874522</v>
      </c>
      <c r="F168" s="110"/>
      <c r="G168" s="30">
        <f>E168*(0.81*2)</f>
        <v>2.4525862486356726</v>
      </c>
    </row>
    <row r="169" spans="1:7" x14ac:dyDescent="0.25">
      <c r="C169" s="56" t="s">
        <v>103</v>
      </c>
      <c r="D169" s="110"/>
      <c r="E169" s="110"/>
      <c r="F169" s="110"/>
      <c r="G169" s="110">
        <f>E170*(0.81*2)</f>
        <v>5.1357961529801663</v>
      </c>
    </row>
    <row r="170" spans="1:7" x14ac:dyDescent="0.25">
      <c r="C170" t="s">
        <v>147</v>
      </c>
      <c r="D170">
        <f>'RM 9.2-11.2'!F171</f>
        <v>5.0464737626248288</v>
      </c>
      <c r="E170">
        <f>D173*(11.5-11.2)</f>
        <v>3.1702445388766458</v>
      </c>
    </row>
    <row r="173" spans="1:7" x14ac:dyDescent="0.25">
      <c r="C173" t="s">
        <v>148</v>
      </c>
      <c r="D173">
        <f>('RM .3-3.3'!F171+'RM 3.3-6.4'!F167+'RM 6.4-9.2'!F172+'RM 9.2-11.2'!F171)/4</f>
        <v>10.567481796255461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L170"/>
  <sheetViews>
    <sheetView topLeftCell="A147" workbookViewId="0">
      <selection activeCell="G170" sqref="G170"/>
    </sheetView>
  </sheetViews>
  <sheetFormatPr defaultRowHeight="15" x14ac:dyDescent="0.25"/>
  <cols>
    <col min="1" max="1" width="11.5703125" customWidth="1"/>
    <col min="2" max="2" width="11.28515625" customWidth="1"/>
    <col min="3" max="3" width="19.5703125" customWidth="1"/>
    <col min="4" max="4" width="14.140625" customWidth="1"/>
    <col min="5" max="5" width="13.85546875" customWidth="1"/>
    <col min="6" max="6" width="25.7109375" customWidth="1"/>
    <col min="7" max="7" width="23.5703125" customWidth="1"/>
    <col min="9" max="9" width="14.5703125" customWidth="1"/>
    <col min="10" max="10" width="9.7109375" bestFit="1" customWidth="1"/>
  </cols>
  <sheetData>
    <row r="1" spans="1:10" x14ac:dyDescent="0.25">
      <c r="A1" s="231" t="s">
        <v>40</v>
      </c>
      <c r="B1" s="231"/>
      <c r="C1" s="231"/>
      <c r="D1" s="231"/>
      <c r="E1" s="231"/>
      <c r="F1" s="231"/>
    </row>
    <row r="2" spans="1:10" x14ac:dyDescent="0.25">
      <c r="A2" s="231" t="s">
        <v>38</v>
      </c>
      <c r="B2" s="231"/>
      <c r="C2" s="231"/>
      <c r="D2" s="231"/>
      <c r="E2" s="231"/>
      <c r="F2" s="231"/>
    </row>
    <row r="3" spans="1:10" x14ac:dyDescent="0.25">
      <c r="A3" s="231" t="s">
        <v>45</v>
      </c>
      <c r="B3" s="231"/>
      <c r="C3" s="231"/>
      <c r="D3" s="231"/>
      <c r="E3" s="231"/>
      <c r="F3" s="231"/>
    </row>
    <row r="4" spans="1:10" ht="15.75" thickBot="1" x14ac:dyDescent="0.3">
      <c r="A4" s="239">
        <v>2022</v>
      </c>
      <c r="B4" s="239"/>
      <c r="C4" s="239"/>
      <c r="D4" s="239"/>
      <c r="E4" s="239"/>
      <c r="F4" s="239"/>
    </row>
    <row r="5" spans="1:10" ht="15.75" thickBot="1" x14ac:dyDescent="0.3">
      <c r="A5" s="7" t="s">
        <v>29</v>
      </c>
      <c r="B5" s="7" t="s">
        <v>33</v>
      </c>
      <c r="C5" s="7" t="s">
        <v>34</v>
      </c>
      <c r="D5" s="7" t="s">
        <v>35</v>
      </c>
      <c r="E5" s="7" t="s">
        <v>41</v>
      </c>
      <c r="F5" s="7" t="s">
        <v>135</v>
      </c>
      <c r="G5" s="7" t="s">
        <v>137</v>
      </c>
    </row>
    <row r="6" spans="1:10" x14ac:dyDescent="0.25">
      <c r="A6" s="110"/>
      <c r="B6" s="8"/>
      <c r="C6" s="5"/>
      <c r="D6" s="5"/>
      <c r="E6" s="5"/>
      <c r="F6" s="5"/>
    </row>
    <row r="7" spans="1:10" x14ac:dyDescent="0.25">
      <c r="A7" s="110">
        <v>25</v>
      </c>
      <c r="B7" s="8">
        <v>44586</v>
      </c>
      <c r="C7" s="147"/>
      <c r="D7" s="5"/>
      <c r="E7" s="5"/>
      <c r="F7" s="5"/>
      <c r="J7" s="45"/>
    </row>
    <row r="8" spans="1:10" x14ac:dyDescent="0.25">
      <c r="A8" s="110">
        <v>26</v>
      </c>
      <c r="B8" s="8">
        <v>44587</v>
      </c>
      <c r="C8" s="147"/>
      <c r="D8" s="5"/>
      <c r="E8" s="5"/>
      <c r="F8" s="5"/>
      <c r="J8" s="45"/>
    </row>
    <row r="9" spans="1:10" x14ac:dyDescent="0.25">
      <c r="A9" s="110">
        <v>27</v>
      </c>
      <c r="B9" s="8">
        <v>44588</v>
      </c>
      <c r="C9" s="147"/>
      <c r="D9" s="5"/>
      <c r="E9" s="5"/>
      <c r="F9" s="5"/>
    </row>
    <row r="10" spans="1:10" x14ac:dyDescent="0.25">
      <c r="A10" s="110">
        <v>28</v>
      </c>
      <c r="B10" s="8">
        <v>44589</v>
      </c>
      <c r="C10" s="147"/>
      <c r="D10" s="5"/>
      <c r="E10" s="5"/>
      <c r="F10" s="5"/>
    </row>
    <row r="11" spans="1:10" x14ac:dyDescent="0.25">
      <c r="A11" s="110">
        <v>29</v>
      </c>
      <c r="B11" s="8">
        <v>44590</v>
      </c>
      <c r="C11" s="147"/>
      <c r="D11" s="5"/>
      <c r="E11" s="5"/>
      <c r="F11" s="5"/>
    </row>
    <row r="12" spans="1:10" x14ac:dyDescent="0.25">
      <c r="A12" s="110">
        <v>30</v>
      </c>
      <c r="B12" s="8">
        <v>44591</v>
      </c>
      <c r="C12" s="147"/>
      <c r="D12" s="5"/>
      <c r="E12" s="5"/>
      <c r="F12" s="5"/>
    </row>
    <row r="13" spans="1:10" x14ac:dyDescent="0.25">
      <c r="A13" s="110">
        <v>31</v>
      </c>
      <c r="B13" s="8">
        <v>44592</v>
      </c>
      <c r="C13" s="147"/>
      <c r="D13" s="5"/>
      <c r="E13" s="5"/>
      <c r="F13" s="5"/>
    </row>
    <row r="14" spans="1:10" x14ac:dyDescent="0.25">
      <c r="A14" s="110">
        <v>32</v>
      </c>
      <c r="B14" s="8">
        <v>44593</v>
      </c>
      <c r="C14" s="147"/>
      <c r="D14" s="5"/>
      <c r="E14" s="5"/>
      <c r="F14" s="12"/>
    </row>
    <row r="15" spans="1:10" x14ac:dyDescent="0.25">
      <c r="A15" s="110">
        <v>33</v>
      </c>
      <c r="B15" s="8">
        <v>44594</v>
      </c>
      <c r="C15" s="147"/>
      <c r="D15" s="10"/>
      <c r="E15" s="10"/>
      <c r="F15" s="12"/>
    </row>
    <row r="16" spans="1:10" x14ac:dyDescent="0.25">
      <c r="A16" s="110">
        <v>34</v>
      </c>
      <c r="B16" s="8">
        <v>44595</v>
      </c>
      <c r="C16" s="147"/>
      <c r="D16" s="5"/>
      <c r="E16" s="10"/>
      <c r="F16" s="12"/>
    </row>
    <row r="17" spans="1:6" x14ac:dyDescent="0.25">
      <c r="A17" s="110">
        <v>35</v>
      </c>
      <c r="B17" s="8">
        <v>44596</v>
      </c>
      <c r="C17" s="147"/>
      <c r="D17" s="15"/>
      <c r="E17" s="10"/>
      <c r="F17" s="12"/>
    </row>
    <row r="18" spans="1:6" x14ac:dyDescent="0.25">
      <c r="A18" s="110">
        <v>36</v>
      </c>
      <c r="B18" s="8">
        <v>44597</v>
      </c>
      <c r="C18" s="147"/>
      <c r="D18" s="15"/>
      <c r="E18" s="10"/>
      <c r="F18" s="12"/>
    </row>
    <row r="19" spans="1:6" x14ac:dyDescent="0.25">
      <c r="A19" s="110">
        <v>37</v>
      </c>
      <c r="B19" s="8">
        <v>44598</v>
      </c>
      <c r="C19" s="147"/>
      <c r="D19" s="15"/>
      <c r="E19" s="10"/>
      <c r="F19" s="12"/>
    </row>
    <row r="20" spans="1:6" x14ac:dyDescent="0.25">
      <c r="A20" s="110">
        <v>38</v>
      </c>
      <c r="B20" s="8">
        <v>44599</v>
      </c>
      <c r="C20" s="147"/>
      <c r="D20" s="15"/>
      <c r="E20" s="10"/>
      <c r="F20" s="12"/>
    </row>
    <row r="21" spans="1:6" x14ac:dyDescent="0.25">
      <c r="A21" s="110">
        <v>39</v>
      </c>
      <c r="B21" s="8">
        <v>44600</v>
      </c>
      <c r="C21" s="147"/>
      <c r="D21" s="15"/>
      <c r="E21" s="10"/>
      <c r="F21" s="12"/>
    </row>
    <row r="22" spans="1:6" x14ac:dyDescent="0.25">
      <c r="A22" s="110">
        <v>40</v>
      </c>
      <c r="B22" s="8">
        <v>44601</v>
      </c>
      <c r="C22" s="147"/>
      <c r="D22" s="15"/>
      <c r="E22" s="10"/>
      <c r="F22" s="12"/>
    </row>
    <row r="23" spans="1:6" x14ac:dyDescent="0.25">
      <c r="A23" s="110">
        <v>41</v>
      </c>
      <c r="B23" s="8">
        <v>44602</v>
      </c>
      <c r="C23" s="147"/>
      <c r="D23" s="15"/>
      <c r="E23" s="10"/>
      <c r="F23" s="12"/>
    </row>
    <row r="24" spans="1:6" x14ac:dyDescent="0.25">
      <c r="A24" s="110">
        <v>42</v>
      </c>
      <c r="B24" s="8">
        <v>44603</v>
      </c>
      <c r="C24" s="147"/>
      <c r="D24" s="15"/>
      <c r="E24" s="10"/>
      <c r="F24" s="12"/>
    </row>
    <row r="25" spans="1:6" x14ac:dyDescent="0.25">
      <c r="A25" s="110">
        <v>43</v>
      </c>
      <c r="B25" s="8">
        <v>44604</v>
      </c>
      <c r="C25" s="147"/>
      <c r="D25" s="15"/>
      <c r="E25" s="10"/>
      <c r="F25" s="12"/>
    </row>
    <row r="26" spans="1:6" x14ac:dyDescent="0.25">
      <c r="A26" s="110">
        <v>44</v>
      </c>
      <c r="B26" s="8">
        <v>44605</v>
      </c>
      <c r="C26" s="147"/>
      <c r="D26" s="15"/>
      <c r="E26" s="10"/>
      <c r="F26" s="12"/>
    </row>
    <row r="27" spans="1:6" x14ac:dyDescent="0.25">
      <c r="A27" s="110">
        <v>45</v>
      </c>
      <c r="B27" s="8">
        <v>44606</v>
      </c>
      <c r="C27" s="147">
        <v>0</v>
      </c>
      <c r="D27" s="15"/>
      <c r="E27" s="10"/>
      <c r="F27" s="12"/>
    </row>
    <row r="28" spans="1:6" x14ac:dyDescent="0.25">
      <c r="A28" s="110">
        <v>46</v>
      </c>
      <c r="B28" s="8">
        <v>44607</v>
      </c>
      <c r="C28" s="147"/>
      <c r="D28" s="15"/>
      <c r="E28" s="10"/>
      <c r="F28" s="12"/>
    </row>
    <row r="29" spans="1:6" x14ac:dyDescent="0.25">
      <c r="A29" s="110">
        <v>47</v>
      </c>
      <c r="B29" s="8">
        <v>44608</v>
      </c>
      <c r="C29" s="147"/>
      <c r="D29" s="15"/>
      <c r="E29" s="10"/>
      <c r="F29" s="12"/>
    </row>
    <row r="30" spans="1:6" x14ac:dyDescent="0.25">
      <c r="A30" s="110">
        <v>48</v>
      </c>
      <c r="B30" s="8">
        <v>44609</v>
      </c>
      <c r="C30" s="147"/>
      <c r="D30" s="15"/>
      <c r="E30" s="10"/>
      <c r="F30" s="12"/>
    </row>
    <row r="31" spans="1:6" x14ac:dyDescent="0.25">
      <c r="A31" s="110">
        <v>49</v>
      </c>
      <c r="B31" s="8">
        <v>44610</v>
      </c>
      <c r="C31" s="147"/>
      <c r="D31" s="15"/>
      <c r="E31" s="10"/>
      <c r="F31" s="12"/>
    </row>
    <row r="32" spans="1:6" x14ac:dyDescent="0.25">
      <c r="A32" s="110">
        <v>50</v>
      </c>
      <c r="B32" s="8">
        <v>44611</v>
      </c>
      <c r="C32" s="147"/>
      <c r="D32" s="15"/>
      <c r="E32" s="10"/>
      <c r="F32" s="12"/>
    </row>
    <row r="33" spans="1:12" x14ac:dyDescent="0.25">
      <c r="A33" s="110">
        <v>51</v>
      </c>
      <c r="B33" s="8">
        <v>44612</v>
      </c>
      <c r="C33" s="147"/>
      <c r="D33" s="15"/>
      <c r="E33" s="10"/>
      <c r="F33" s="12"/>
    </row>
    <row r="34" spans="1:12" x14ac:dyDescent="0.25">
      <c r="A34" s="110">
        <v>52</v>
      </c>
      <c r="B34" s="8">
        <v>44613</v>
      </c>
      <c r="C34" s="147"/>
      <c r="D34" s="15"/>
      <c r="E34" s="10"/>
      <c r="F34" s="12"/>
    </row>
    <row r="35" spans="1:12" x14ac:dyDescent="0.25">
      <c r="A35" s="110">
        <v>53</v>
      </c>
      <c r="B35" s="8">
        <v>44614</v>
      </c>
      <c r="C35" s="147"/>
      <c r="D35" s="15"/>
      <c r="E35" s="10"/>
      <c r="F35" s="12"/>
    </row>
    <row r="36" spans="1:12" x14ac:dyDescent="0.25">
      <c r="A36" s="110">
        <v>54</v>
      </c>
      <c r="B36" s="8">
        <v>44615</v>
      </c>
      <c r="C36" s="147"/>
      <c r="D36" s="15"/>
      <c r="E36" s="10"/>
      <c r="F36" s="12"/>
    </row>
    <row r="37" spans="1:12" x14ac:dyDescent="0.25">
      <c r="A37" s="110">
        <v>55</v>
      </c>
      <c r="B37" s="8">
        <v>44616</v>
      </c>
      <c r="C37" s="147"/>
      <c r="D37" s="15"/>
      <c r="E37" s="10"/>
      <c r="F37" s="12"/>
      <c r="G37" s="2"/>
      <c r="H37" s="2"/>
      <c r="I37" s="2"/>
      <c r="J37" s="2"/>
      <c r="K37" s="56"/>
      <c r="L37" s="2"/>
    </row>
    <row r="38" spans="1:12" x14ac:dyDescent="0.25">
      <c r="A38" s="110">
        <v>56</v>
      </c>
      <c r="B38" s="8">
        <v>44617</v>
      </c>
      <c r="C38" s="147"/>
      <c r="D38" s="15"/>
      <c r="E38" s="10"/>
      <c r="F38" s="12"/>
      <c r="G38" s="2"/>
      <c r="H38" s="2"/>
      <c r="I38" s="2"/>
      <c r="J38" s="2"/>
      <c r="K38" s="2"/>
      <c r="L38" s="2"/>
    </row>
    <row r="39" spans="1:12" x14ac:dyDescent="0.25">
      <c r="A39" s="110">
        <v>57</v>
      </c>
      <c r="B39" s="8">
        <v>44618</v>
      </c>
      <c r="C39" s="147"/>
      <c r="D39" s="15"/>
      <c r="E39" s="10"/>
      <c r="F39" s="160">
        <v>0</v>
      </c>
      <c r="G39" s="2"/>
      <c r="H39" s="2"/>
      <c r="I39" s="2"/>
      <c r="J39" s="2"/>
      <c r="K39" s="2"/>
      <c r="L39" s="2"/>
    </row>
    <row r="40" spans="1:12" x14ac:dyDescent="0.25">
      <c r="A40" s="110">
        <v>58</v>
      </c>
      <c r="B40" s="8">
        <v>44619</v>
      </c>
      <c r="C40" s="147"/>
      <c r="D40" s="15"/>
      <c r="E40" s="10"/>
      <c r="F40" s="160">
        <v>5.8139534883720938E-3</v>
      </c>
      <c r="G40" s="2"/>
      <c r="H40" s="2"/>
      <c r="I40" s="2"/>
      <c r="J40" s="2"/>
      <c r="K40" s="2"/>
      <c r="L40" s="2"/>
    </row>
    <row r="41" spans="1:12" x14ac:dyDescent="0.25">
      <c r="A41" s="110">
        <v>59</v>
      </c>
      <c r="B41" s="8">
        <v>44620</v>
      </c>
      <c r="C41" s="147"/>
      <c r="D41" s="15"/>
      <c r="E41" s="10"/>
      <c r="F41" s="160">
        <v>1.1635382059800664E-2</v>
      </c>
      <c r="G41" s="2"/>
      <c r="H41" s="2"/>
      <c r="I41" s="2"/>
      <c r="J41" s="2"/>
      <c r="K41" s="2"/>
      <c r="L41" s="2"/>
    </row>
    <row r="42" spans="1:12" x14ac:dyDescent="0.25">
      <c r="A42" s="110">
        <v>60</v>
      </c>
      <c r="B42" s="8">
        <v>44621</v>
      </c>
      <c r="C42" s="147"/>
      <c r="D42" s="15"/>
      <c r="E42" s="10"/>
      <c r="F42" s="160">
        <v>1.7456810631229235E-2</v>
      </c>
      <c r="G42" s="2"/>
      <c r="H42" s="2"/>
      <c r="I42" s="2"/>
      <c r="J42" s="2"/>
      <c r="K42" s="2"/>
      <c r="L42" s="2"/>
    </row>
    <row r="43" spans="1:12" x14ac:dyDescent="0.25">
      <c r="A43" s="110">
        <v>61</v>
      </c>
      <c r="B43" s="8">
        <v>44622</v>
      </c>
      <c r="C43" s="147"/>
      <c r="D43" s="15"/>
      <c r="E43" s="10"/>
      <c r="F43" s="160">
        <v>2.327823920265781E-2</v>
      </c>
      <c r="G43" s="2"/>
      <c r="H43" s="2"/>
      <c r="I43" s="2"/>
      <c r="J43" s="2"/>
      <c r="K43" s="2"/>
      <c r="L43" s="2"/>
    </row>
    <row r="44" spans="1:12" x14ac:dyDescent="0.25">
      <c r="A44" s="110">
        <v>62</v>
      </c>
      <c r="B44" s="8">
        <v>44623</v>
      </c>
      <c r="C44" s="147"/>
      <c r="D44" s="15"/>
      <c r="E44" s="10"/>
      <c r="F44" s="160">
        <v>2.9099667774086381E-2</v>
      </c>
      <c r="G44" s="2"/>
      <c r="H44" s="2"/>
      <c r="I44" s="2"/>
      <c r="J44" s="2"/>
      <c r="K44" s="2"/>
      <c r="L44" s="2"/>
    </row>
    <row r="45" spans="1:12" x14ac:dyDescent="0.25">
      <c r="A45" s="110">
        <v>63</v>
      </c>
      <c r="B45" s="8">
        <v>44624</v>
      </c>
      <c r="C45" s="147"/>
      <c r="D45" s="15"/>
      <c r="E45" s="10"/>
      <c r="F45" s="160">
        <v>3.4921096345514956E-2</v>
      </c>
      <c r="G45" s="2"/>
      <c r="H45" s="2"/>
      <c r="I45" s="2"/>
      <c r="J45" s="2"/>
      <c r="K45" s="2"/>
      <c r="L45" s="2"/>
    </row>
    <row r="46" spans="1:12" x14ac:dyDescent="0.25">
      <c r="A46" s="110">
        <v>64</v>
      </c>
      <c r="B46" s="8">
        <v>44625</v>
      </c>
      <c r="C46" s="147"/>
      <c r="D46" s="15"/>
      <c r="E46" s="10"/>
      <c r="F46" s="160">
        <v>4.0742524916943523E-2</v>
      </c>
      <c r="G46" s="2"/>
      <c r="H46" s="2"/>
      <c r="I46" s="2"/>
      <c r="J46" s="2"/>
      <c r="K46" s="2"/>
      <c r="L46" s="2"/>
    </row>
    <row r="47" spans="1:12" x14ac:dyDescent="0.25">
      <c r="A47" s="110">
        <v>65</v>
      </c>
      <c r="B47" s="8">
        <v>44626</v>
      </c>
      <c r="C47" s="147"/>
      <c r="D47" s="15"/>
      <c r="E47" s="10"/>
      <c r="F47" s="160">
        <v>4.6563953488372098E-2</v>
      </c>
      <c r="G47" s="2"/>
      <c r="H47" s="2"/>
      <c r="I47" s="2"/>
      <c r="J47" s="2"/>
      <c r="K47" s="2"/>
      <c r="L47" s="2"/>
    </row>
    <row r="48" spans="1:12" x14ac:dyDescent="0.25">
      <c r="A48" s="110">
        <v>66</v>
      </c>
      <c r="B48" s="8">
        <v>44627</v>
      </c>
      <c r="C48" s="147"/>
      <c r="D48" s="15"/>
      <c r="E48" s="10"/>
      <c r="F48" s="160">
        <v>5.2385382059800666E-2</v>
      </c>
      <c r="G48" s="2"/>
      <c r="H48" s="2"/>
      <c r="I48" s="2"/>
      <c r="J48" s="2"/>
      <c r="K48" s="2"/>
      <c r="L48" s="2"/>
    </row>
    <row r="49" spans="1:12" x14ac:dyDescent="0.25">
      <c r="A49" s="110">
        <v>67</v>
      </c>
      <c r="B49" s="8">
        <v>44628</v>
      </c>
      <c r="C49" s="147"/>
      <c r="D49" s="15"/>
      <c r="E49" s="10"/>
      <c r="F49" s="160">
        <v>5.820681063122924E-2</v>
      </c>
      <c r="G49" s="2"/>
      <c r="H49" s="2"/>
      <c r="I49" s="2"/>
      <c r="J49" s="2"/>
      <c r="K49" s="2"/>
      <c r="L49" s="2"/>
    </row>
    <row r="50" spans="1:12" x14ac:dyDescent="0.25">
      <c r="A50" s="110">
        <v>68</v>
      </c>
      <c r="B50" s="8">
        <v>44629</v>
      </c>
      <c r="C50" s="147"/>
      <c r="D50" s="15"/>
      <c r="E50" s="10"/>
      <c r="F50" s="160">
        <v>6.4028239202657808E-2</v>
      </c>
      <c r="G50" s="2"/>
      <c r="H50" s="2"/>
      <c r="I50" s="2"/>
      <c r="J50" s="2"/>
      <c r="K50" s="2"/>
      <c r="L50" s="2"/>
    </row>
    <row r="51" spans="1:12" x14ac:dyDescent="0.25">
      <c r="A51" s="110">
        <v>69</v>
      </c>
      <c r="B51" s="8">
        <v>44630</v>
      </c>
      <c r="C51" s="147"/>
      <c r="D51" s="15"/>
      <c r="E51" s="10"/>
      <c r="F51" s="160">
        <v>6.9849667774086382E-2</v>
      </c>
      <c r="G51" s="2"/>
      <c r="H51" s="2"/>
      <c r="I51" s="2"/>
      <c r="J51" s="2"/>
      <c r="K51" s="2"/>
      <c r="L51" s="2"/>
    </row>
    <row r="52" spans="1:12" x14ac:dyDescent="0.25">
      <c r="A52" s="110">
        <v>70</v>
      </c>
      <c r="B52" s="8">
        <v>44631</v>
      </c>
      <c r="C52" s="147"/>
      <c r="D52" s="15"/>
      <c r="E52" s="10"/>
      <c r="F52" s="160">
        <v>7.5671096345514957E-2</v>
      </c>
      <c r="G52" s="2"/>
      <c r="H52" s="2"/>
      <c r="I52" s="2"/>
      <c r="J52" s="2"/>
      <c r="K52" s="2"/>
      <c r="L52" s="2"/>
    </row>
    <row r="53" spans="1:12" x14ac:dyDescent="0.25">
      <c r="A53" s="110">
        <v>71</v>
      </c>
      <c r="B53" s="8">
        <v>44632</v>
      </c>
      <c r="C53" s="147"/>
      <c r="D53" s="15"/>
      <c r="E53" s="10"/>
      <c r="F53" s="160">
        <v>8.1492524916943518E-2</v>
      </c>
      <c r="G53" s="2"/>
      <c r="H53" s="2"/>
      <c r="I53" s="2"/>
      <c r="J53" s="2"/>
      <c r="K53" s="2"/>
      <c r="L53" s="2"/>
    </row>
    <row r="54" spans="1:12" x14ac:dyDescent="0.25">
      <c r="A54" s="110">
        <v>72</v>
      </c>
      <c r="B54" s="8">
        <v>44633</v>
      </c>
      <c r="C54" s="147"/>
      <c r="D54" s="15"/>
      <c r="E54" s="10"/>
      <c r="F54" s="160">
        <v>8.7313953488372092E-2</v>
      </c>
      <c r="G54" s="2"/>
      <c r="H54" s="2"/>
      <c r="I54" s="2"/>
      <c r="J54" s="2"/>
      <c r="K54" s="2"/>
      <c r="L54" s="2"/>
    </row>
    <row r="55" spans="1:12" x14ac:dyDescent="0.25">
      <c r="A55" s="110">
        <v>73</v>
      </c>
      <c r="B55" s="8">
        <v>44634</v>
      </c>
      <c r="C55" s="147"/>
      <c r="D55" s="15"/>
      <c r="E55" s="10"/>
      <c r="F55" s="160">
        <v>9.3135382059800653E-2</v>
      </c>
      <c r="G55" s="2"/>
      <c r="H55" s="2"/>
      <c r="I55" s="2"/>
      <c r="J55" s="2"/>
      <c r="K55" s="2"/>
      <c r="L55" s="2"/>
    </row>
    <row r="56" spans="1:12" x14ac:dyDescent="0.25">
      <c r="A56" s="110">
        <v>74</v>
      </c>
      <c r="B56" s="8">
        <v>44635</v>
      </c>
      <c r="C56" s="147">
        <v>0</v>
      </c>
      <c r="D56" s="15"/>
      <c r="E56" s="11"/>
      <c r="F56" s="160">
        <v>9.8956810631229214E-2</v>
      </c>
      <c r="G56" s="2"/>
      <c r="H56" s="2"/>
      <c r="I56" s="2"/>
      <c r="J56" s="2"/>
      <c r="K56" s="2"/>
      <c r="L56" s="2"/>
    </row>
    <row r="57" spans="1:12" x14ac:dyDescent="0.25">
      <c r="A57" s="110">
        <v>75</v>
      </c>
      <c r="B57" s="8">
        <v>44636</v>
      </c>
      <c r="C57" s="147"/>
      <c r="D57" s="5"/>
      <c r="E57" s="10"/>
      <c r="F57" s="160">
        <v>0.10477823920265779</v>
      </c>
      <c r="G57" s="2"/>
      <c r="H57" s="2"/>
      <c r="I57" s="2"/>
      <c r="J57" s="2"/>
      <c r="K57" s="2"/>
      <c r="L57" s="2"/>
    </row>
    <row r="58" spans="1:12" x14ac:dyDescent="0.25">
      <c r="A58" s="110">
        <v>76</v>
      </c>
      <c r="B58" s="8">
        <v>44637</v>
      </c>
      <c r="C58" s="147"/>
      <c r="D58" s="112"/>
      <c r="E58" s="10"/>
      <c r="F58" s="160">
        <v>0.11059966777408635</v>
      </c>
      <c r="G58" s="2"/>
      <c r="H58" s="2"/>
      <c r="I58" s="2"/>
      <c r="J58" s="2"/>
      <c r="K58" s="2"/>
      <c r="L58" s="2"/>
    </row>
    <row r="59" spans="1:12" x14ac:dyDescent="0.25">
      <c r="A59" s="110">
        <v>77</v>
      </c>
      <c r="B59" s="8">
        <v>44638</v>
      </c>
      <c r="C59" s="147"/>
      <c r="D59" s="5"/>
      <c r="E59" s="10"/>
      <c r="F59" s="160">
        <v>0.11642109634551491</v>
      </c>
      <c r="G59" s="2"/>
      <c r="H59" s="2"/>
      <c r="I59" s="2"/>
      <c r="J59" s="2"/>
      <c r="K59" s="2"/>
      <c r="L59" s="2"/>
    </row>
    <row r="60" spans="1:12" x14ac:dyDescent="0.25">
      <c r="A60" s="110">
        <v>78</v>
      </c>
      <c r="B60" s="8">
        <v>44639</v>
      </c>
      <c r="C60" s="147"/>
      <c r="D60" s="6"/>
      <c r="E60" s="10"/>
      <c r="F60" s="160">
        <v>0.12224252491694347</v>
      </c>
      <c r="G60" s="2"/>
      <c r="H60" s="2"/>
      <c r="I60" s="2"/>
      <c r="J60" s="2"/>
      <c r="K60" s="2"/>
      <c r="L60" s="2"/>
    </row>
    <row r="61" spans="1:12" x14ac:dyDescent="0.25">
      <c r="A61" s="110">
        <v>79</v>
      </c>
      <c r="B61" s="8">
        <v>44640</v>
      </c>
      <c r="C61" s="147"/>
      <c r="D61" s="6"/>
      <c r="E61" s="10"/>
      <c r="F61" s="160">
        <v>0.12806395348837205</v>
      </c>
      <c r="G61" s="2"/>
      <c r="H61" s="2"/>
      <c r="I61" s="2"/>
      <c r="J61" s="2"/>
      <c r="K61" s="2"/>
      <c r="L61" s="2"/>
    </row>
    <row r="62" spans="1:12" x14ac:dyDescent="0.25">
      <c r="A62" s="110">
        <v>80</v>
      </c>
      <c r="B62" s="8">
        <v>44641</v>
      </c>
      <c r="C62" s="147"/>
      <c r="D62" s="6"/>
      <c r="E62" s="10"/>
      <c r="F62" s="160">
        <v>0.13388538205980061</v>
      </c>
      <c r="G62" s="2"/>
      <c r="H62" s="2"/>
      <c r="I62" s="2"/>
      <c r="J62" s="2"/>
      <c r="K62" s="2"/>
      <c r="L62" s="2"/>
    </row>
    <row r="63" spans="1:12" x14ac:dyDescent="0.25">
      <c r="A63" s="110">
        <v>81</v>
      </c>
      <c r="B63" s="8">
        <v>44642</v>
      </c>
      <c r="C63" s="147">
        <v>0</v>
      </c>
      <c r="D63" s="6"/>
      <c r="E63" s="10"/>
      <c r="F63" s="160">
        <v>0.13970681063122917</v>
      </c>
      <c r="G63" s="2"/>
      <c r="H63" s="2"/>
      <c r="I63" s="2"/>
      <c r="J63" s="2"/>
      <c r="K63" s="2"/>
      <c r="L63" s="2"/>
    </row>
    <row r="64" spans="1:12" x14ac:dyDescent="0.25">
      <c r="A64" s="110">
        <v>82</v>
      </c>
      <c r="B64" s="8">
        <v>44643</v>
      </c>
      <c r="C64" s="147"/>
      <c r="D64" s="6"/>
      <c r="E64" s="10"/>
      <c r="F64" s="160">
        <v>0.14552823920265776</v>
      </c>
      <c r="G64" s="2"/>
      <c r="H64" s="2"/>
      <c r="I64" s="2"/>
      <c r="J64" s="2"/>
      <c r="K64" s="2"/>
      <c r="L64" s="2"/>
    </row>
    <row r="65" spans="1:12" x14ac:dyDescent="0.25">
      <c r="A65" s="110">
        <v>83</v>
      </c>
      <c r="B65" s="8">
        <v>44644</v>
      </c>
      <c r="C65" s="147"/>
      <c r="D65" s="6"/>
      <c r="E65" s="10"/>
      <c r="F65" s="160">
        <v>0.15134966777408634</v>
      </c>
      <c r="G65" s="2"/>
      <c r="H65" s="2"/>
      <c r="I65" s="2"/>
      <c r="J65" s="2"/>
      <c r="K65" s="2"/>
      <c r="L65" s="2"/>
    </row>
    <row r="66" spans="1:12" x14ac:dyDescent="0.25">
      <c r="A66" s="110">
        <v>84</v>
      </c>
      <c r="B66" s="8">
        <v>44645</v>
      </c>
      <c r="C66" s="147"/>
      <c r="D66" s="6"/>
      <c r="E66" s="10"/>
      <c r="F66" s="160">
        <v>0.1571710963455149</v>
      </c>
      <c r="G66" s="2"/>
      <c r="H66" s="2"/>
      <c r="I66" s="2"/>
      <c r="J66" s="2"/>
      <c r="K66" s="2"/>
      <c r="L66" s="2"/>
    </row>
    <row r="67" spans="1:12" x14ac:dyDescent="0.25">
      <c r="A67" s="110">
        <v>85</v>
      </c>
      <c r="B67" s="8">
        <v>44646</v>
      </c>
      <c r="C67" s="147"/>
      <c r="D67" s="6"/>
      <c r="E67" s="10"/>
      <c r="F67" s="160">
        <v>0.16299252491694349</v>
      </c>
      <c r="G67" s="2"/>
      <c r="H67" s="2"/>
      <c r="I67" s="2"/>
      <c r="J67" s="2"/>
      <c r="K67" s="2"/>
      <c r="L67" s="2"/>
    </row>
    <row r="68" spans="1:12" x14ac:dyDescent="0.25">
      <c r="A68" s="110">
        <v>86</v>
      </c>
      <c r="B68" s="8">
        <v>44647</v>
      </c>
      <c r="C68" s="147"/>
      <c r="D68" s="6"/>
      <c r="E68" s="10"/>
      <c r="F68" s="160">
        <v>0.16881395348837208</v>
      </c>
      <c r="G68" s="2"/>
      <c r="H68" s="2"/>
      <c r="I68" s="2"/>
      <c r="J68" s="2"/>
      <c r="K68" s="2"/>
      <c r="L68" s="2"/>
    </row>
    <row r="69" spans="1:12" x14ac:dyDescent="0.25">
      <c r="A69" s="110">
        <v>87</v>
      </c>
      <c r="B69" s="8">
        <v>44648</v>
      </c>
      <c r="C69" s="147"/>
      <c r="D69" s="6"/>
      <c r="E69" s="10"/>
      <c r="F69" s="160">
        <v>0.17463538205980064</v>
      </c>
      <c r="G69" s="2"/>
      <c r="H69" s="2"/>
      <c r="I69" s="2"/>
      <c r="J69" s="2"/>
      <c r="K69" s="2"/>
      <c r="L69" s="2"/>
    </row>
    <row r="70" spans="1:12" x14ac:dyDescent="0.25">
      <c r="A70" s="110">
        <v>88</v>
      </c>
      <c r="B70" s="8">
        <v>44649</v>
      </c>
      <c r="C70" s="147"/>
      <c r="D70" s="6"/>
      <c r="E70" s="10"/>
      <c r="F70" s="160">
        <v>0.18045681063122923</v>
      </c>
      <c r="G70" s="2"/>
      <c r="H70" s="2"/>
      <c r="I70" s="2"/>
      <c r="J70" s="2"/>
      <c r="K70" s="2"/>
      <c r="L70" s="2"/>
    </row>
    <row r="71" spans="1:12" x14ac:dyDescent="0.25">
      <c r="A71" s="110">
        <v>89</v>
      </c>
      <c r="B71" s="8">
        <v>44650</v>
      </c>
      <c r="C71" s="147"/>
      <c r="D71" s="6"/>
      <c r="E71" s="10"/>
      <c r="F71" s="160">
        <v>0.18627823920265782</v>
      </c>
      <c r="G71" s="2"/>
      <c r="H71" s="2"/>
      <c r="I71" s="2"/>
      <c r="J71" s="2"/>
      <c r="K71" s="2"/>
      <c r="L71" s="2"/>
    </row>
    <row r="72" spans="1:12" x14ac:dyDescent="0.25">
      <c r="A72" s="110">
        <v>90</v>
      </c>
      <c r="B72" s="8">
        <v>44651</v>
      </c>
      <c r="C72" s="147"/>
      <c r="D72" s="6"/>
      <c r="E72" s="10"/>
      <c r="F72" s="160">
        <v>0.19209966777408641</v>
      </c>
      <c r="G72" s="2"/>
      <c r="H72" s="2"/>
      <c r="I72" s="2"/>
      <c r="J72" s="2"/>
      <c r="K72" s="2"/>
      <c r="L72" s="2"/>
    </row>
    <row r="73" spans="1:12" x14ac:dyDescent="0.25">
      <c r="A73" s="110">
        <v>91</v>
      </c>
      <c r="B73" s="8">
        <v>44652</v>
      </c>
      <c r="C73" s="147"/>
      <c r="D73" s="6"/>
      <c r="E73" s="10"/>
      <c r="F73" s="160">
        <v>0.19792109634551497</v>
      </c>
      <c r="G73" s="2"/>
      <c r="H73" s="2"/>
      <c r="I73" s="2"/>
      <c r="J73" s="2"/>
      <c r="K73" s="2"/>
      <c r="L73" s="2"/>
    </row>
    <row r="74" spans="1:12" x14ac:dyDescent="0.25">
      <c r="A74" s="110">
        <v>92</v>
      </c>
      <c r="B74" s="8">
        <v>44653</v>
      </c>
      <c r="C74" s="147"/>
      <c r="D74" s="6"/>
      <c r="E74" s="10"/>
      <c r="F74" s="160">
        <v>0.20374252491694356</v>
      </c>
      <c r="G74" s="2"/>
      <c r="H74" s="2"/>
      <c r="I74" s="2"/>
      <c r="J74" s="2"/>
      <c r="K74" s="2"/>
      <c r="L74" s="2"/>
    </row>
    <row r="75" spans="1:12" x14ac:dyDescent="0.25">
      <c r="A75" s="110">
        <v>93</v>
      </c>
      <c r="B75" s="8">
        <v>44654</v>
      </c>
      <c r="C75" s="147"/>
      <c r="D75" s="6"/>
      <c r="E75" s="10"/>
      <c r="F75" s="160">
        <v>0.20956395348837215</v>
      </c>
      <c r="G75" s="2"/>
      <c r="H75" s="2"/>
      <c r="I75" s="2"/>
      <c r="J75" s="2"/>
      <c r="K75" s="2"/>
      <c r="L75" s="2"/>
    </row>
    <row r="76" spans="1:12" x14ac:dyDescent="0.25">
      <c r="A76" s="110">
        <v>94</v>
      </c>
      <c r="B76" s="8">
        <v>44655</v>
      </c>
      <c r="C76" s="147"/>
      <c r="D76" s="6"/>
      <c r="E76" s="10"/>
      <c r="F76" s="160">
        <v>0.21538538205980071</v>
      </c>
      <c r="G76" s="2"/>
      <c r="H76" s="2"/>
      <c r="I76" s="2"/>
      <c r="J76" s="2"/>
      <c r="K76" s="2"/>
      <c r="L76" s="2"/>
    </row>
    <row r="77" spans="1:12" x14ac:dyDescent="0.25">
      <c r="A77" s="110">
        <v>95</v>
      </c>
      <c r="B77" s="8">
        <v>44656</v>
      </c>
      <c r="C77" s="147"/>
      <c r="D77" s="6"/>
      <c r="E77" s="10"/>
      <c r="F77" s="160">
        <v>0.22120681063122929</v>
      </c>
      <c r="G77" s="2"/>
      <c r="H77" s="2"/>
      <c r="I77" s="2"/>
      <c r="J77" s="2"/>
      <c r="K77" s="2"/>
      <c r="L77" s="2"/>
    </row>
    <row r="78" spans="1:12" x14ac:dyDescent="0.25">
      <c r="A78" s="110">
        <v>96</v>
      </c>
      <c r="B78" s="8">
        <v>44657</v>
      </c>
      <c r="C78" s="147"/>
      <c r="D78" s="5"/>
      <c r="E78" s="5"/>
      <c r="F78" s="160">
        <v>0.22702823920265788</v>
      </c>
      <c r="G78" s="2"/>
      <c r="H78" s="2"/>
      <c r="I78" s="2"/>
      <c r="J78" s="2"/>
      <c r="K78" s="2"/>
      <c r="L78" s="2"/>
    </row>
    <row r="79" spans="1:12" x14ac:dyDescent="0.25">
      <c r="A79" s="110">
        <v>97</v>
      </c>
      <c r="B79" s="8">
        <v>44658</v>
      </c>
      <c r="C79" s="147"/>
      <c r="D79" s="10"/>
      <c r="E79" s="10"/>
      <c r="F79" s="160">
        <v>0.23284966777408647</v>
      </c>
      <c r="G79" s="2"/>
      <c r="H79" s="2"/>
      <c r="I79" s="2"/>
      <c r="J79" s="2"/>
      <c r="K79" s="2"/>
      <c r="L79" s="2"/>
    </row>
    <row r="80" spans="1:12" x14ac:dyDescent="0.25">
      <c r="A80" s="110">
        <v>98</v>
      </c>
      <c r="B80" s="8">
        <v>44659</v>
      </c>
      <c r="C80" s="147"/>
      <c r="D80" s="5"/>
      <c r="E80" s="10"/>
      <c r="F80" s="160">
        <v>0.23867109634551503</v>
      </c>
      <c r="G80" s="2"/>
      <c r="H80" s="2"/>
      <c r="I80" s="2"/>
      <c r="J80" s="2"/>
      <c r="K80" s="2"/>
      <c r="L80" s="2"/>
    </row>
    <row r="81" spans="1:12" x14ac:dyDescent="0.25">
      <c r="A81" s="110">
        <v>99</v>
      </c>
      <c r="B81" s="8">
        <v>44660</v>
      </c>
      <c r="C81" s="147"/>
      <c r="D81" s="6"/>
      <c r="E81" s="10"/>
      <c r="F81" s="160">
        <v>0.24449252491694362</v>
      </c>
      <c r="G81" s="2"/>
      <c r="H81" s="2"/>
      <c r="I81" s="2"/>
      <c r="J81" s="2"/>
      <c r="K81" s="2"/>
      <c r="L81" s="2"/>
    </row>
    <row r="82" spans="1:12" x14ac:dyDescent="0.25">
      <c r="A82" s="110">
        <v>100</v>
      </c>
      <c r="B82" s="8">
        <v>44661</v>
      </c>
      <c r="C82" s="147"/>
      <c r="D82" s="6"/>
      <c r="E82" s="10"/>
      <c r="F82" s="160">
        <v>0.25</v>
      </c>
      <c r="G82" s="2"/>
      <c r="H82" s="2"/>
      <c r="I82" s="2"/>
      <c r="J82" s="2"/>
      <c r="K82" s="2"/>
      <c r="L82" s="2"/>
    </row>
    <row r="83" spans="1:12" x14ac:dyDescent="0.25">
      <c r="A83" s="110">
        <v>101</v>
      </c>
      <c r="B83" s="8">
        <v>44662</v>
      </c>
      <c r="C83" s="147"/>
      <c r="D83" s="6"/>
      <c r="E83" s="10"/>
      <c r="F83" s="160">
        <v>0.28061224489795916</v>
      </c>
      <c r="G83" s="2"/>
      <c r="H83" s="2"/>
      <c r="I83" s="2"/>
      <c r="J83" s="2"/>
      <c r="K83" s="2"/>
      <c r="L83" s="2"/>
    </row>
    <row r="84" spans="1:12" x14ac:dyDescent="0.25">
      <c r="A84" s="110">
        <v>102</v>
      </c>
      <c r="B84" s="8">
        <v>44663</v>
      </c>
      <c r="C84" s="147"/>
      <c r="D84" s="6"/>
      <c r="E84" s="10"/>
      <c r="F84" s="160">
        <v>0.31121938775510205</v>
      </c>
      <c r="G84" s="2"/>
      <c r="H84" s="2"/>
      <c r="I84" s="2"/>
      <c r="J84" s="2"/>
      <c r="K84" s="2"/>
      <c r="L84" s="2"/>
    </row>
    <row r="85" spans="1:12" x14ac:dyDescent="0.25">
      <c r="A85" s="110">
        <v>103</v>
      </c>
      <c r="B85" s="8">
        <v>44664</v>
      </c>
      <c r="C85" s="147"/>
      <c r="D85" s="6"/>
      <c r="E85" s="10"/>
      <c r="F85" s="160">
        <v>0.34182653061224488</v>
      </c>
      <c r="G85" s="2"/>
      <c r="H85" s="2"/>
      <c r="I85" s="2"/>
      <c r="J85" s="2"/>
      <c r="K85" s="2"/>
      <c r="L85" s="2"/>
    </row>
    <row r="86" spans="1:12" x14ac:dyDescent="0.25">
      <c r="A86" s="110">
        <v>104</v>
      </c>
      <c r="B86" s="8">
        <v>44665</v>
      </c>
      <c r="C86" s="147"/>
      <c r="D86" s="6"/>
      <c r="E86" s="10"/>
      <c r="F86" s="160">
        <v>0.37243367346938772</v>
      </c>
      <c r="G86" s="2"/>
      <c r="H86" s="2"/>
      <c r="I86" s="2"/>
      <c r="J86" s="2"/>
      <c r="K86" s="2"/>
      <c r="L86" s="2"/>
    </row>
    <row r="87" spans="1:12" x14ac:dyDescent="0.25">
      <c r="A87" s="110">
        <v>105</v>
      </c>
      <c r="B87" s="8">
        <v>44666</v>
      </c>
      <c r="C87" s="147"/>
      <c r="D87" s="6"/>
      <c r="E87" s="10"/>
      <c r="F87" s="160">
        <v>0.40304081632653055</v>
      </c>
      <c r="G87" s="2"/>
      <c r="H87" s="2"/>
      <c r="I87" s="2"/>
      <c r="J87" s="2"/>
      <c r="K87" s="2"/>
      <c r="L87" s="2"/>
    </row>
    <row r="88" spans="1:12" x14ac:dyDescent="0.25">
      <c r="A88" s="110">
        <v>106</v>
      </c>
      <c r="B88" s="8">
        <v>44667</v>
      </c>
      <c r="C88" s="147"/>
      <c r="D88" s="6"/>
      <c r="E88" s="10"/>
      <c r="F88" s="160">
        <v>0.43364795918367338</v>
      </c>
      <c r="G88" s="2"/>
      <c r="H88" s="2"/>
      <c r="I88" s="2"/>
      <c r="J88" s="2"/>
      <c r="K88" s="2"/>
      <c r="L88" s="2"/>
    </row>
    <row r="89" spans="1:12" x14ac:dyDescent="0.25">
      <c r="A89" s="110">
        <v>107</v>
      </c>
      <c r="B89" s="8">
        <v>44668</v>
      </c>
      <c r="C89" s="147"/>
      <c r="D89" s="6"/>
      <c r="E89" s="10"/>
      <c r="F89" s="160">
        <v>0.46425510204081621</v>
      </c>
      <c r="G89" s="2"/>
      <c r="H89" s="2"/>
      <c r="I89" s="2"/>
      <c r="J89" s="2"/>
      <c r="K89" s="2"/>
      <c r="L89" s="2"/>
    </row>
    <row r="90" spans="1:12" x14ac:dyDescent="0.25">
      <c r="A90" s="110">
        <v>108</v>
      </c>
      <c r="B90" s="8">
        <v>44669</v>
      </c>
      <c r="C90" s="147"/>
      <c r="D90" s="6"/>
      <c r="E90" s="10"/>
      <c r="F90" s="160">
        <v>0.49486224489795905</v>
      </c>
      <c r="G90" s="2"/>
      <c r="H90" s="2"/>
      <c r="I90" s="2"/>
      <c r="J90" s="2"/>
      <c r="K90" s="2"/>
      <c r="L90" s="2"/>
    </row>
    <row r="91" spans="1:12" x14ac:dyDescent="0.25">
      <c r="A91" s="110">
        <v>109</v>
      </c>
      <c r="B91" s="8">
        <v>44670</v>
      </c>
      <c r="C91" s="147"/>
      <c r="D91" s="6"/>
      <c r="E91" s="10"/>
      <c r="F91" s="160">
        <v>0.52546938775510188</v>
      </c>
      <c r="G91" s="2"/>
      <c r="H91" s="2"/>
      <c r="I91" s="2"/>
      <c r="J91" s="2"/>
      <c r="K91" s="2"/>
      <c r="L91" s="2"/>
    </row>
    <row r="92" spans="1:12" x14ac:dyDescent="0.25">
      <c r="A92" s="110">
        <v>110</v>
      </c>
      <c r="B92" s="8">
        <v>44671</v>
      </c>
      <c r="C92" s="147"/>
      <c r="D92" s="6"/>
      <c r="E92" s="10"/>
      <c r="F92" s="160">
        <v>0.55607653061224471</v>
      </c>
      <c r="G92" s="2"/>
      <c r="H92" s="2"/>
      <c r="I92" s="2"/>
      <c r="J92" s="2"/>
      <c r="K92" s="2"/>
      <c r="L92" s="2"/>
    </row>
    <row r="93" spans="1:12" x14ac:dyDescent="0.25">
      <c r="A93" s="110">
        <v>111</v>
      </c>
      <c r="B93" s="8">
        <v>44672</v>
      </c>
      <c r="C93" s="147"/>
      <c r="D93" s="6"/>
      <c r="E93" s="10"/>
      <c r="F93" s="160">
        <v>0.58668367346938755</v>
      </c>
      <c r="G93" s="2"/>
      <c r="H93" s="2"/>
      <c r="I93" s="2"/>
      <c r="J93" s="2"/>
      <c r="K93" s="2"/>
      <c r="L93" s="2"/>
    </row>
    <row r="94" spans="1:12" x14ac:dyDescent="0.25">
      <c r="A94" s="110">
        <v>112</v>
      </c>
      <c r="B94" s="8">
        <v>44673</v>
      </c>
      <c r="C94" s="147"/>
      <c r="D94" s="6"/>
      <c r="E94" s="10"/>
      <c r="F94" s="160">
        <v>0.61729081632653038</v>
      </c>
      <c r="G94" s="2"/>
      <c r="H94" s="2"/>
      <c r="I94" s="2"/>
      <c r="J94" s="2"/>
      <c r="K94" s="2"/>
      <c r="L94" s="2"/>
    </row>
    <row r="95" spans="1:12" x14ac:dyDescent="0.25">
      <c r="A95" s="110">
        <v>113</v>
      </c>
      <c r="B95" s="8">
        <v>44674</v>
      </c>
      <c r="C95" s="147"/>
      <c r="D95" s="6"/>
      <c r="E95" s="10"/>
      <c r="F95" s="160">
        <v>0.64789795918367321</v>
      </c>
      <c r="G95" s="2"/>
      <c r="H95" s="2"/>
      <c r="I95" s="2"/>
      <c r="J95" s="2"/>
      <c r="K95" s="2"/>
      <c r="L95" s="2"/>
    </row>
    <row r="96" spans="1:12" x14ac:dyDescent="0.25">
      <c r="A96" s="110">
        <v>114</v>
      </c>
      <c r="B96" s="8">
        <v>44675</v>
      </c>
      <c r="C96" s="147"/>
      <c r="D96" s="6"/>
      <c r="E96" s="10"/>
      <c r="F96" s="160">
        <v>0.67850510204081604</v>
      </c>
      <c r="G96" s="2"/>
      <c r="H96" s="2"/>
      <c r="I96" s="2"/>
      <c r="J96" s="2"/>
      <c r="K96" s="2"/>
      <c r="L96" s="2"/>
    </row>
    <row r="97" spans="1:12" x14ac:dyDescent="0.25">
      <c r="A97" s="110">
        <v>115</v>
      </c>
      <c r="B97" s="8">
        <v>44676</v>
      </c>
      <c r="C97" s="147"/>
      <c r="D97" s="6"/>
      <c r="E97" s="10"/>
      <c r="F97" s="160">
        <v>0.70911224489795888</v>
      </c>
      <c r="G97" s="2"/>
      <c r="H97" s="2"/>
      <c r="I97" s="2"/>
      <c r="J97" s="2"/>
      <c r="K97" s="2"/>
      <c r="L97" s="2"/>
    </row>
    <row r="98" spans="1:12" x14ac:dyDescent="0.25">
      <c r="A98" s="110">
        <v>116</v>
      </c>
      <c r="B98" s="8">
        <v>44677</v>
      </c>
      <c r="C98" s="147"/>
      <c r="D98" s="6"/>
      <c r="E98" s="10"/>
      <c r="F98" s="160">
        <v>0.73971938775510171</v>
      </c>
      <c r="G98" s="2"/>
      <c r="H98" s="2"/>
      <c r="I98" s="2"/>
      <c r="J98" s="2"/>
      <c r="K98" s="2"/>
      <c r="L98" s="2"/>
    </row>
    <row r="99" spans="1:12" x14ac:dyDescent="0.25">
      <c r="A99" s="110">
        <v>117</v>
      </c>
      <c r="B99" s="8">
        <v>44678</v>
      </c>
      <c r="C99" s="147"/>
      <c r="D99" s="6"/>
      <c r="E99" s="10"/>
      <c r="F99" s="160">
        <v>0.77032653061224454</v>
      </c>
      <c r="G99" s="2"/>
      <c r="H99" s="2"/>
      <c r="I99" s="2"/>
      <c r="J99" s="2"/>
      <c r="K99" s="2"/>
      <c r="L99" s="2"/>
    </row>
    <row r="100" spans="1:12" x14ac:dyDescent="0.25">
      <c r="A100" s="110">
        <v>118</v>
      </c>
      <c r="B100" s="8">
        <v>44679</v>
      </c>
      <c r="C100" s="147"/>
      <c r="D100" s="6"/>
      <c r="E100" s="10"/>
      <c r="F100" s="160">
        <v>0.80093367346938737</v>
      </c>
      <c r="G100" s="2"/>
      <c r="H100" s="2"/>
      <c r="I100" s="2"/>
      <c r="J100" s="2"/>
      <c r="K100" s="2"/>
      <c r="L100" s="2"/>
    </row>
    <row r="101" spans="1:12" x14ac:dyDescent="0.25">
      <c r="A101" s="110">
        <v>119</v>
      </c>
      <c r="B101" s="8">
        <v>44680</v>
      </c>
      <c r="C101" s="147"/>
      <c r="D101" s="6"/>
      <c r="E101" s="10"/>
      <c r="F101" s="160">
        <v>0.83154081632653021</v>
      </c>
      <c r="G101" s="2"/>
      <c r="H101" s="2"/>
      <c r="I101" s="2"/>
      <c r="J101" s="2"/>
      <c r="K101" s="2"/>
      <c r="L101" s="2"/>
    </row>
    <row r="102" spans="1:12" x14ac:dyDescent="0.25">
      <c r="A102" s="110">
        <v>120</v>
      </c>
      <c r="B102" s="8">
        <v>44681</v>
      </c>
      <c r="C102" s="147"/>
      <c r="D102" s="6"/>
      <c r="E102" s="10"/>
      <c r="F102" s="160">
        <v>0.86214795918367304</v>
      </c>
      <c r="G102" s="2"/>
      <c r="H102" s="2"/>
      <c r="I102" s="2"/>
      <c r="J102" s="2"/>
      <c r="K102" s="2"/>
      <c r="L102" s="2"/>
    </row>
    <row r="103" spans="1:12" x14ac:dyDescent="0.25">
      <c r="A103" s="110">
        <v>121</v>
      </c>
      <c r="B103" s="8">
        <v>44682</v>
      </c>
      <c r="C103" s="147"/>
      <c r="D103" s="6"/>
      <c r="E103" s="10"/>
      <c r="F103" s="160">
        <v>0.8928571428571429</v>
      </c>
      <c r="G103" s="2"/>
      <c r="H103" s="2"/>
      <c r="I103" s="2"/>
      <c r="J103" s="2"/>
      <c r="K103" s="2"/>
      <c r="L103" s="2"/>
    </row>
    <row r="104" spans="1:12" x14ac:dyDescent="0.25">
      <c r="A104" s="110">
        <v>122</v>
      </c>
      <c r="B104" s="8">
        <v>44683</v>
      </c>
      <c r="C104" s="147"/>
      <c r="D104" s="6"/>
      <c r="E104" s="10"/>
      <c r="F104" s="160">
        <v>0.89600840336134457</v>
      </c>
      <c r="G104" s="2"/>
      <c r="H104" s="2"/>
      <c r="I104" s="2"/>
      <c r="J104" s="2"/>
      <c r="K104" s="2"/>
      <c r="L104" s="2"/>
    </row>
    <row r="105" spans="1:12" x14ac:dyDescent="0.25">
      <c r="A105" s="110">
        <v>123</v>
      </c>
      <c r="B105" s="8">
        <v>44684</v>
      </c>
      <c r="C105" s="147"/>
      <c r="D105" s="6"/>
      <c r="E105" s="10"/>
      <c r="F105" s="160">
        <v>0.8991512605042018</v>
      </c>
      <c r="G105" s="2"/>
      <c r="H105" s="2"/>
      <c r="I105" s="2"/>
      <c r="J105" s="2"/>
      <c r="K105" s="2"/>
      <c r="L105" s="2"/>
    </row>
    <row r="106" spans="1:12" x14ac:dyDescent="0.25">
      <c r="A106" s="110">
        <v>124</v>
      </c>
      <c r="B106" s="8">
        <v>44685</v>
      </c>
      <c r="C106" s="147"/>
      <c r="D106" s="6"/>
      <c r="E106" s="10"/>
      <c r="F106" s="160">
        <v>0.90229411764705891</v>
      </c>
      <c r="G106" s="2"/>
      <c r="H106" s="2"/>
      <c r="I106" s="2"/>
      <c r="J106" s="2"/>
      <c r="K106" s="2"/>
      <c r="L106" s="2"/>
    </row>
    <row r="107" spans="1:12" x14ac:dyDescent="0.25">
      <c r="A107" s="110">
        <v>125</v>
      </c>
      <c r="B107" s="8">
        <v>44686</v>
      </c>
      <c r="C107" s="147"/>
      <c r="D107" s="6"/>
      <c r="E107" s="10"/>
      <c r="F107" s="160">
        <v>0.90543697478991614</v>
      </c>
      <c r="G107" s="2"/>
      <c r="H107" s="2"/>
      <c r="I107" s="2"/>
      <c r="J107" s="2"/>
      <c r="K107" s="2"/>
      <c r="L107" s="2"/>
    </row>
    <row r="108" spans="1:12" x14ac:dyDescent="0.25">
      <c r="A108" s="110">
        <v>126</v>
      </c>
      <c r="B108" s="8">
        <v>44687</v>
      </c>
      <c r="C108" s="147"/>
      <c r="D108" s="6"/>
      <c r="E108" s="10"/>
      <c r="F108" s="160">
        <v>0.90857983193277325</v>
      </c>
      <c r="G108" s="2"/>
      <c r="H108" s="2"/>
      <c r="I108" s="2"/>
      <c r="J108" s="2"/>
      <c r="K108" s="2"/>
      <c r="L108" s="2"/>
    </row>
    <row r="109" spans="1:12" x14ac:dyDescent="0.25">
      <c r="A109" s="110">
        <v>127</v>
      </c>
      <c r="B109" s="8">
        <v>44688</v>
      </c>
      <c r="C109" s="147"/>
      <c r="D109" s="6"/>
      <c r="E109" s="10"/>
      <c r="F109" s="160">
        <v>0.91172268907563048</v>
      </c>
      <c r="G109" s="2"/>
      <c r="H109" s="2"/>
      <c r="I109" s="2"/>
      <c r="J109" s="2"/>
      <c r="K109" s="2"/>
      <c r="L109" s="2"/>
    </row>
    <row r="110" spans="1:12" x14ac:dyDescent="0.25">
      <c r="A110" s="110">
        <v>128</v>
      </c>
      <c r="B110" s="8">
        <v>44689</v>
      </c>
      <c r="C110" s="147"/>
      <c r="D110" s="6"/>
      <c r="E110" s="10"/>
      <c r="F110" s="160">
        <v>0.9148655462184877</v>
      </c>
      <c r="G110" s="2"/>
      <c r="H110" s="2"/>
      <c r="I110" s="2"/>
      <c r="J110" s="2"/>
      <c r="K110" s="2"/>
      <c r="L110" s="2"/>
    </row>
    <row r="111" spans="1:12" x14ac:dyDescent="0.25">
      <c r="A111" s="110">
        <v>129</v>
      </c>
      <c r="B111" s="8">
        <v>44690</v>
      </c>
      <c r="C111" s="147"/>
      <c r="D111" s="6"/>
      <c r="E111" s="10"/>
      <c r="F111" s="160">
        <v>0.91800840336134482</v>
      </c>
      <c r="G111" s="2"/>
      <c r="H111" s="2"/>
      <c r="I111" s="2"/>
      <c r="J111" s="2"/>
      <c r="K111" s="2"/>
      <c r="L111" s="2"/>
    </row>
    <row r="112" spans="1:12" x14ac:dyDescent="0.25">
      <c r="A112" s="110">
        <v>130</v>
      </c>
      <c r="B112" s="8">
        <v>44691</v>
      </c>
      <c r="C112" s="147"/>
      <c r="D112" s="5"/>
      <c r="E112" s="5"/>
      <c r="F112" s="160">
        <v>0.92115126050420204</v>
      </c>
      <c r="G112" s="2"/>
      <c r="H112" s="2"/>
      <c r="I112" s="2"/>
      <c r="J112" s="2"/>
      <c r="K112" s="2"/>
      <c r="L112" s="2"/>
    </row>
    <row r="113" spans="1:12" x14ac:dyDescent="0.25">
      <c r="A113" s="110">
        <v>131</v>
      </c>
      <c r="B113" s="8">
        <v>44692</v>
      </c>
      <c r="C113" s="147"/>
      <c r="D113" s="5"/>
      <c r="E113" s="5"/>
      <c r="F113" s="160">
        <v>0.92429411764705915</v>
      </c>
      <c r="G113" s="2"/>
      <c r="H113" s="2"/>
      <c r="I113" s="2"/>
      <c r="J113" s="2"/>
      <c r="K113" s="2"/>
      <c r="L113" s="2"/>
    </row>
    <row r="114" spans="1:12" x14ac:dyDescent="0.25">
      <c r="A114" s="110">
        <v>132</v>
      </c>
      <c r="B114" s="8">
        <v>44693</v>
      </c>
      <c r="C114" s="147"/>
      <c r="D114" s="6"/>
      <c r="E114" s="6"/>
      <c r="F114" s="160">
        <v>0.92743697478991638</v>
      </c>
      <c r="G114" s="2"/>
      <c r="H114" s="2"/>
      <c r="I114" s="2"/>
      <c r="J114" s="2"/>
      <c r="K114" s="2"/>
      <c r="L114" s="2"/>
    </row>
    <row r="115" spans="1:12" x14ac:dyDescent="0.25">
      <c r="A115" s="110">
        <v>133</v>
      </c>
      <c r="B115" s="8">
        <v>44694</v>
      </c>
      <c r="C115" s="147"/>
      <c r="D115" s="6"/>
      <c r="E115" s="6"/>
      <c r="F115" s="160">
        <v>0.93057983193277349</v>
      </c>
      <c r="G115" s="2"/>
      <c r="H115" s="2"/>
      <c r="I115" s="2"/>
      <c r="J115" s="2"/>
      <c r="K115" s="2"/>
      <c r="L115" s="2"/>
    </row>
    <row r="116" spans="1:12" x14ac:dyDescent="0.25">
      <c r="A116" s="110">
        <v>134</v>
      </c>
      <c r="B116" s="8">
        <v>44695</v>
      </c>
      <c r="C116" s="147"/>
      <c r="D116" s="6"/>
      <c r="E116" s="6"/>
      <c r="F116" s="160">
        <v>0.93372268907563072</v>
      </c>
      <c r="G116" s="2"/>
      <c r="H116" s="2"/>
      <c r="I116" s="2"/>
      <c r="J116" s="2"/>
      <c r="K116" s="2"/>
      <c r="L116" s="2"/>
    </row>
    <row r="117" spans="1:12" x14ac:dyDescent="0.25">
      <c r="A117" s="110">
        <v>135</v>
      </c>
      <c r="B117" s="8">
        <v>44696</v>
      </c>
      <c r="C117" s="147"/>
      <c r="D117" s="6"/>
      <c r="E117" s="6"/>
      <c r="F117" s="160">
        <v>0.93686554621848794</v>
      </c>
      <c r="G117" s="2"/>
      <c r="H117" s="2"/>
      <c r="I117" s="2"/>
      <c r="J117" s="2"/>
      <c r="K117" s="2"/>
      <c r="L117" s="2"/>
    </row>
    <row r="118" spans="1:12" x14ac:dyDescent="0.25">
      <c r="A118" s="110">
        <v>136</v>
      </c>
      <c r="B118" s="8">
        <v>44697</v>
      </c>
      <c r="C118" s="147"/>
      <c r="D118" s="6"/>
      <c r="E118" s="6"/>
      <c r="F118" s="160">
        <v>0.94000840336134506</v>
      </c>
      <c r="G118" s="2"/>
      <c r="H118" s="2"/>
      <c r="I118" s="2"/>
      <c r="J118" s="2"/>
      <c r="K118" s="2"/>
      <c r="L118" s="2"/>
    </row>
    <row r="119" spans="1:12" x14ac:dyDescent="0.25">
      <c r="A119" s="110">
        <v>137</v>
      </c>
      <c r="B119" s="8">
        <v>44698</v>
      </c>
      <c r="C119" s="147"/>
      <c r="D119" s="6"/>
      <c r="E119" s="6"/>
      <c r="F119" s="160">
        <v>0.94315126050420228</v>
      </c>
      <c r="G119" s="2"/>
      <c r="H119" s="2"/>
      <c r="I119" s="2"/>
      <c r="J119" s="2"/>
      <c r="K119" s="2"/>
      <c r="L119" s="2"/>
    </row>
    <row r="120" spans="1:12" x14ac:dyDescent="0.25">
      <c r="A120" s="110">
        <v>138</v>
      </c>
      <c r="B120" s="8">
        <v>44699</v>
      </c>
      <c r="C120" s="147"/>
      <c r="D120" s="6"/>
      <c r="E120" s="6"/>
      <c r="F120" s="160">
        <v>0.9462941176470594</v>
      </c>
      <c r="G120" s="2"/>
      <c r="H120" s="2"/>
      <c r="I120" s="2"/>
      <c r="J120" s="2"/>
      <c r="K120" s="2"/>
      <c r="L120" s="2"/>
    </row>
    <row r="121" spans="1:12" x14ac:dyDescent="0.25">
      <c r="A121" s="110">
        <v>139</v>
      </c>
      <c r="B121" s="8">
        <v>44700</v>
      </c>
      <c r="C121" s="147"/>
      <c r="D121" s="6"/>
      <c r="E121" s="6"/>
      <c r="F121" s="160">
        <v>0.94943697478991662</v>
      </c>
      <c r="G121" s="2"/>
      <c r="H121" s="2"/>
      <c r="I121" s="2"/>
      <c r="J121" s="2"/>
      <c r="K121" s="2"/>
      <c r="L121" s="2"/>
    </row>
    <row r="122" spans="1:12" x14ac:dyDescent="0.25">
      <c r="A122" s="110">
        <v>140</v>
      </c>
      <c r="B122" s="8">
        <v>44701</v>
      </c>
      <c r="C122" s="147"/>
      <c r="D122" s="6"/>
      <c r="E122" s="6"/>
      <c r="F122" s="160">
        <v>0.95257983193277374</v>
      </c>
      <c r="G122" s="2"/>
      <c r="H122" s="2"/>
      <c r="I122" s="2"/>
      <c r="J122" s="2"/>
      <c r="K122" s="2"/>
      <c r="L122" s="2"/>
    </row>
    <row r="123" spans="1:12" x14ac:dyDescent="0.25">
      <c r="A123" s="110">
        <v>141</v>
      </c>
      <c r="B123" s="8">
        <v>44702</v>
      </c>
      <c r="C123" s="147"/>
      <c r="D123" s="6"/>
      <c r="E123" s="6"/>
      <c r="F123" s="160">
        <v>0.95572268907563096</v>
      </c>
      <c r="G123" s="2"/>
      <c r="H123" s="2"/>
      <c r="I123" s="2"/>
      <c r="J123" s="2"/>
      <c r="K123" s="2"/>
      <c r="L123" s="2"/>
    </row>
    <row r="124" spans="1:12" x14ac:dyDescent="0.25">
      <c r="A124" s="110">
        <v>142</v>
      </c>
      <c r="B124" s="8">
        <v>44703</v>
      </c>
      <c r="C124" s="147"/>
      <c r="D124" s="6"/>
      <c r="E124" s="6"/>
      <c r="F124" s="160">
        <v>0.95886554621848819</v>
      </c>
      <c r="G124" s="2"/>
      <c r="H124" s="2"/>
      <c r="I124" s="2"/>
      <c r="J124" s="2"/>
      <c r="K124" s="2"/>
      <c r="L124" s="2"/>
    </row>
    <row r="125" spans="1:12" x14ac:dyDescent="0.25">
      <c r="A125" s="110">
        <v>143</v>
      </c>
      <c r="B125" s="8">
        <v>44704</v>
      </c>
      <c r="C125" s="147"/>
      <c r="D125" s="6"/>
      <c r="E125" s="6"/>
      <c r="F125" s="160">
        <v>0.9620084033613453</v>
      </c>
      <c r="G125" s="2"/>
      <c r="H125" s="2"/>
      <c r="I125" s="2"/>
      <c r="J125" s="2"/>
      <c r="K125" s="2"/>
      <c r="L125" s="2"/>
    </row>
    <row r="126" spans="1:12" x14ac:dyDescent="0.25">
      <c r="A126" s="110">
        <v>144</v>
      </c>
      <c r="B126" s="8">
        <v>44705</v>
      </c>
      <c r="C126" s="147"/>
      <c r="D126" s="5"/>
      <c r="E126" s="5"/>
      <c r="F126" s="160">
        <v>0.96515126050420252</v>
      </c>
      <c r="G126" s="2"/>
      <c r="H126" s="2"/>
      <c r="I126" s="2"/>
      <c r="J126" s="2"/>
      <c r="K126" s="2"/>
      <c r="L126" s="2"/>
    </row>
    <row r="127" spans="1:12" x14ac:dyDescent="0.25">
      <c r="A127" s="110">
        <v>145</v>
      </c>
      <c r="B127" s="8">
        <v>44706</v>
      </c>
      <c r="C127" s="147"/>
      <c r="D127" s="5"/>
      <c r="E127" s="5"/>
      <c r="F127" s="160">
        <v>0.96829411764705964</v>
      </c>
      <c r="G127" s="2"/>
      <c r="H127" s="2"/>
      <c r="I127" s="2"/>
      <c r="J127" s="2"/>
      <c r="K127" s="2"/>
      <c r="L127" s="2"/>
    </row>
    <row r="128" spans="1:12" x14ac:dyDescent="0.25">
      <c r="A128" s="110">
        <v>146</v>
      </c>
      <c r="B128" s="8">
        <v>44707</v>
      </c>
      <c r="C128" s="147"/>
      <c r="D128" s="5"/>
      <c r="E128" s="5"/>
      <c r="F128" s="160">
        <v>0.97143697478991686</v>
      </c>
      <c r="G128" s="2"/>
      <c r="H128" s="2"/>
      <c r="I128" s="2"/>
      <c r="J128" s="2"/>
      <c r="K128" s="2"/>
      <c r="L128" s="2"/>
    </row>
    <row r="129" spans="1:12" x14ac:dyDescent="0.25">
      <c r="A129" s="110">
        <v>147</v>
      </c>
      <c r="B129" s="8">
        <v>44708</v>
      </c>
      <c r="C129" s="147"/>
      <c r="D129" s="5"/>
      <c r="E129" s="5"/>
      <c r="F129" s="160">
        <v>0.97457983193277398</v>
      </c>
      <c r="G129" s="2"/>
      <c r="H129" s="2"/>
      <c r="I129" s="2"/>
      <c r="J129" s="2"/>
      <c r="K129" s="2"/>
      <c r="L129" s="2"/>
    </row>
    <row r="130" spans="1:12" x14ac:dyDescent="0.25">
      <c r="A130" s="110">
        <v>148</v>
      </c>
      <c r="B130" s="8">
        <v>44709</v>
      </c>
      <c r="C130" s="147"/>
      <c r="D130" s="5"/>
      <c r="E130" s="5"/>
      <c r="F130" s="160">
        <v>0.9777226890756312</v>
      </c>
      <c r="G130" s="2"/>
      <c r="H130" s="2"/>
      <c r="I130" s="2"/>
      <c r="J130" s="2"/>
      <c r="K130" s="2"/>
      <c r="L130" s="2"/>
    </row>
    <row r="131" spans="1:12" x14ac:dyDescent="0.25">
      <c r="A131" s="110">
        <v>149</v>
      </c>
      <c r="B131" s="8">
        <v>44710</v>
      </c>
      <c r="C131" s="147"/>
      <c r="D131" s="5"/>
      <c r="E131" s="5"/>
      <c r="F131" s="160">
        <v>0.98086554621848843</v>
      </c>
      <c r="G131" s="2"/>
      <c r="H131" s="2"/>
      <c r="I131" s="2"/>
      <c r="J131" s="2"/>
      <c r="K131" s="2"/>
      <c r="L131" s="2"/>
    </row>
    <row r="132" spans="1:12" x14ac:dyDescent="0.25">
      <c r="A132" s="110">
        <v>150</v>
      </c>
      <c r="B132" s="8">
        <v>44711</v>
      </c>
      <c r="C132" s="147"/>
      <c r="D132" s="5"/>
      <c r="E132" s="5"/>
      <c r="F132" s="160">
        <v>0.98400840336134554</v>
      </c>
      <c r="G132" s="2"/>
      <c r="H132" s="2"/>
      <c r="I132" s="2"/>
      <c r="J132" s="2"/>
      <c r="K132" s="2"/>
      <c r="L132" s="2"/>
    </row>
    <row r="133" spans="1:12" x14ac:dyDescent="0.25">
      <c r="A133" s="110">
        <v>151</v>
      </c>
      <c r="B133" s="8">
        <v>44712</v>
      </c>
      <c r="C133" s="147"/>
      <c r="D133" s="5"/>
      <c r="E133" s="5"/>
      <c r="F133" s="160">
        <v>0.98715126050420277</v>
      </c>
      <c r="G133" s="2"/>
      <c r="H133" s="2"/>
      <c r="I133" s="2"/>
      <c r="J133" s="2"/>
      <c r="K133" s="2"/>
      <c r="L133" s="2"/>
    </row>
    <row r="134" spans="1:12" x14ac:dyDescent="0.25">
      <c r="A134" s="110">
        <v>152</v>
      </c>
      <c r="B134" s="8">
        <v>44713</v>
      </c>
      <c r="C134" s="147"/>
      <c r="D134" s="5"/>
      <c r="E134" s="5"/>
      <c r="F134" s="160">
        <v>0.99029411764705988</v>
      </c>
      <c r="G134" s="2"/>
      <c r="H134" s="2"/>
      <c r="I134" s="2"/>
      <c r="J134" s="2"/>
      <c r="K134" s="2"/>
      <c r="L134" s="2"/>
    </row>
    <row r="135" spans="1:12" x14ac:dyDescent="0.25">
      <c r="A135" s="110">
        <v>153</v>
      </c>
      <c r="B135" s="8">
        <v>44714</v>
      </c>
      <c r="C135" s="147"/>
      <c r="D135" s="5"/>
      <c r="E135" s="5"/>
      <c r="F135" s="160">
        <v>0.9934369747899171</v>
      </c>
      <c r="G135" s="2"/>
      <c r="H135" s="2"/>
      <c r="I135" s="2"/>
      <c r="J135" s="2"/>
      <c r="K135" s="2"/>
      <c r="L135" s="2"/>
    </row>
    <row r="136" spans="1:12" x14ac:dyDescent="0.25">
      <c r="A136" s="110">
        <v>154</v>
      </c>
      <c r="B136" s="8">
        <v>44715</v>
      </c>
      <c r="C136" s="147"/>
      <c r="D136" s="5"/>
      <c r="E136" s="5"/>
      <c r="F136" s="160">
        <v>0.99657983193277422</v>
      </c>
      <c r="G136" s="2"/>
      <c r="H136" s="2"/>
      <c r="I136" s="2"/>
      <c r="J136" s="2"/>
      <c r="K136" s="2"/>
      <c r="L136" s="2"/>
    </row>
    <row r="137" spans="1:12" x14ac:dyDescent="0.25">
      <c r="A137" s="110">
        <v>155</v>
      </c>
      <c r="B137" s="8">
        <v>44716</v>
      </c>
      <c r="C137" s="147"/>
      <c r="D137" s="5"/>
      <c r="E137" s="5"/>
      <c r="F137" s="160">
        <v>1</v>
      </c>
      <c r="G137" s="2"/>
      <c r="H137" s="2"/>
      <c r="I137" s="2"/>
      <c r="J137" s="2"/>
      <c r="K137" s="2"/>
      <c r="L137" s="2"/>
    </row>
    <row r="138" spans="1:12" x14ac:dyDescent="0.25">
      <c r="A138" s="110">
        <v>156</v>
      </c>
      <c r="B138" s="8">
        <v>44717</v>
      </c>
      <c r="C138" s="147"/>
      <c r="D138" s="5"/>
      <c r="E138" s="5"/>
      <c r="F138" s="160">
        <v>1</v>
      </c>
      <c r="G138" s="2"/>
      <c r="H138" s="2"/>
      <c r="I138" s="2"/>
      <c r="J138" s="2"/>
      <c r="K138" s="2"/>
      <c r="L138" s="2"/>
    </row>
    <row r="139" spans="1:12" x14ac:dyDescent="0.25">
      <c r="A139" s="110">
        <v>157</v>
      </c>
      <c r="B139" s="8">
        <v>44718</v>
      </c>
      <c r="C139" s="147"/>
      <c r="F139" s="160">
        <v>1</v>
      </c>
      <c r="G139" s="2"/>
      <c r="H139" s="2"/>
      <c r="I139" s="2"/>
      <c r="J139" s="2"/>
      <c r="K139" s="2"/>
      <c r="L139" s="2"/>
    </row>
    <row r="140" spans="1:12" x14ac:dyDescent="0.25">
      <c r="A140" s="110">
        <v>158</v>
      </c>
      <c r="B140" s="8">
        <v>44719</v>
      </c>
      <c r="C140" s="147"/>
      <c r="F140" s="160">
        <v>1</v>
      </c>
      <c r="G140" s="2"/>
      <c r="H140" s="2"/>
      <c r="I140" s="2"/>
      <c r="J140" s="2"/>
      <c r="K140" s="2"/>
      <c r="L140" s="2"/>
    </row>
    <row r="141" spans="1:12" x14ac:dyDescent="0.25">
      <c r="A141" s="110">
        <v>159</v>
      </c>
      <c r="B141" s="8">
        <v>44720</v>
      </c>
      <c r="C141" s="147"/>
      <c r="F141" s="160">
        <v>1</v>
      </c>
      <c r="G141" s="2"/>
      <c r="H141" s="2"/>
      <c r="I141" s="2"/>
      <c r="J141" s="2"/>
      <c r="K141" s="2"/>
      <c r="L141" s="2"/>
    </row>
    <row r="142" spans="1:12" x14ac:dyDescent="0.25">
      <c r="A142" s="110">
        <v>160</v>
      </c>
      <c r="B142" s="8">
        <v>44721</v>
      </c>
      <c r="C142" s="147"/>
      <c r="F142" s="160">
        <v>1</v>
      </c>
      <c r="G142" s="2"/>
      <c r="H142" s="2"/>
      <c r="I142" s="2"/>
      <c r="J142" s="2"/>
      <c r="K142" s="2"/>
      <c r="L142" s="2"/>
    </row>
    <row r="143" spans="1:12" x14ac:dyDescent="0.25">
      <c r="A143" s="110">
        <v>161</v>
      </c>
      <c r="B143" s="8">
        <v>44722</v>
      </c>
      <c r="C143" s="147"/>
      <c r="F143" s="160">
        <v>1</v>
      </c>
      <c r="G143" s="2"/>
      <c r="H143" s="2"/>
      <c r="I143" s="2"/>
      <c r="J143" s="2"/>
      <c r="K143" s="2"/>
      <c r="L143" s="2"/>
    </row>
    <row r="144" spans="1:12" x14ac:dyDescent="0.25">
      <c r="A144" s="110">
        <v>162</v>
      </c>
      <c r="B144" s="8">
        <v>44723</v>
      </c>
      <c r="C144" s="147"/>
      <c r="F144" s="160">
        <v>1</v>
      </c>
      <c r="G144" s="2"/>
      <c r="H144" s="2"/>
      <c r="I144" s="2"/>
      <c r="J144" s="2"/>
      <c r="K144" s="2"/>
      <c r="L144" s="2"/>
    </row>
    <row r="145" spans="1:12" x14ac:dyDescent="0.25">
      <c r="A145" s="110">
        <v>163</v>
      </c>
      <c r="B145" s="8">
        <v>44724</v>
      </c>
      <c r="C145" s="147"/>
      <c r="F145" s="160">
        <v>1</v>
      </c>
      <c r="G145" s="2"/>
      <c r="H145" s="2"/>
      <c r="I145" s="2"/>
      <c r="J145" s="2"/>
      <c r="K145" s="2"/>
      <c r="L145" s="2"/>
    </row>
    <row r="146" spans="1:12" x14ac:dyDescent="0.25">
      <c r="A146" s="110">
        <v>164</v>
      </c>
      <c r="B146" s="8">
        <v>44725</v>
      </c>
      <c r="C146" s="147"/>
      <c r="F146" s="160">
        <v>1</v>
      </c>
      <c r="G146" s="2"/>
      <c r="H146" s="2"/>
      <c r="I146" s="2"/>
      <c r="J146" s="2"/>
      <c r="K146" s="2"/>
      <c r="L146" s="2"/>
    </row>
    <row r="147" spans="1:12" x14ac:dyDescent="0.25">
      <c r="A147" s="110">
        <v>165</v>
      </c>
      <c r="B147" s="8">
        <v>44726</v>
      </c>
      <c r="C147" s="147"/>
      <c r="F147" s="160">
        <v>1</v>
      </c>
      <c r="G147" s="2"/>
      <c r="H147" s="2"/>
      <c r="I147" s="2"/>
      <c r="J147" s="2"/>
      <c r="K147" s="2"/>
      <c r="L147" s="2"/>
    </row>
    <row r="148" spans="1:12" x14ac:dyDescent="0.25">
      <c r="A148" s="110">
        <v>166</v>
      </c>
      <c r="B148" s="8">
        <v>44727</v>
      </c>
      <c r="C148" s="147"/>
      <c r="F148" s="160">
        <v>1</v>
      </c>
      <c r="G148" s="2"/>
      <c r="H148" s="2"/>
      <c r="I148" s="2"/>
      <c r="J148" s="2"/>
      <c r="K148" s="2"/>
      <c r="L148" s="2"/>
    </row>
    <row r="149" spans="1:12" x14ac:dyDescent="0.25">
      <c r="A149" s="110">
        <v>167</v>
      </c>
      <c r="B149" s="8">
        <v>44728</v>
      </c>
      <c r="C149" s="147"/>
      <c r="F149" s="160">
        <v>1</v>
      </c>
      <c r="G149" s="2"/>
      <c r="H149" s="2"/>
      <c r="I149" s="2"/>
      <c r="J149" s="2"/>
      <c r="K149" s="2"/>
      <c r="L149" s="2"/>
    </row>
    <row r="150" spans="1:12" x14ac:dyDescent="0.25">
      <c r="A150" s="110">
        <v>168</v>
      </c>
      <c r="B150" s="8">
        <v>44729</v>
      </c>
      <c r="C150" s="147"/>
      <c r="F150" s="160">
        <v>1</v>
      </c>
      <c r="G150" s="2"/>
      <c r="H150" s="2"/>
      <c r="I150" s="2"/>
      <c r="J150" s="2"/>
      <c r="K150" s="2"/>
      <c r="L150" s="2"/>
    </row>
    <row r="151" spans="1:12" x14ac:dyDescent="0.25">
      <c r="A151" s="110">
        <v>169</v>
      </c>
      <c r="B151" s="8">
        <v>44730</v>
      </c>
      <c r="C151" s="147"/>
      <c r="F151" s="160">
        <v>1</v>
      </c>
      <c r="G151" s="2"/>
      <c r="H151" s="2"/>
      <c r="I151" s="2"/>
      <c r="J151" s="2"/>
      <c r="K151" s="2"/>
      <c r="L151" s="2"/>
    </row>
    <row r="152" spans="1:12" x14ac:dyDescent="0.25">
      <c r="A152" s="110">
        <v>170</v>
      </c>
      <c r="B152" s="8">
        <v>44731</v>
      </c>
      <c r="C152" s="147"/>
      <c r="G152" s="2"/>
      <c r="H152" s="2"/>
      <c r="I152" s="2"/>
      <c r="J152" s="2"/>
      <c r="K152" s="2"/>
      <c r="L152" s="2"/>
    </row>
    <row r="153" spans="1:12" x14ac:dyDescent="0.25">
      <c r="A153" s="110">
        <v>171</v>
      </c>
      <c r="B153" s="8">
        <v>44732</v>
      </c>
      <c r="C153" s="147"/>
    </row>
    <row r="154" spans="1:12" x14ac:dyDescent="0.25">
      <c r="A154" s="110">
        <v>172</v>
      </c>
      <c r="B154" s="8">
        <v>44733</v>
      </c>
      <c r="C154" s="147"/>
    </row>
    <row r="155" spans="1:12" x14ac:dyDescent="0.25">
      <c r="A155" s="110">
        <v>173</v>
      </c>
      <c r="B155" s="8">
        <v>44734</v>
      </c>
      <c r="C155" s="147"/>
    </row>
    <row r="156" spans="1:12" x14ac:dyDescent="0.25">
      <c r="A156" s="110">
        <v>174</v>
      </c>
      <c r="B156" s="8">
        <v>44735</v>
      </c>
      <c r="C156" s="147"/>
    </row>
    <row r="157" spans="1:12" x14ac:dyDescent="0.25">
      <c r="A157" s="110">
        <v>175</v>
      </c>
      <c r="B157" s="8">
        <v>44736</v>
      </c>
      <c r="C157" s="147"/>
    </row>
    <row r="158" spans="1:12" x14ac:dyDescent="0.25">
      <c r="A158" s="110">
        <v>176</v>
      </c>
      <c r="B158" s="8">
        <v>44737</v>
      </c>
      <c r="C158" s="147"/>
    </row>
    <row r="159" spans="1:12" x14ac:dyDescent="0.25">
      <c r="A159" s="110">
        <v>177</v>
      </c>
      <c r="B159" s="8">
        <v>44738</v>
      </c>
      <c r="C159" s="147"/>
    </row>
    <row r="160" spans="1:12" x14ac:dyDescent="0.25">
      <c r="A160" s="110">
        <v>178</v>
      </c>
      <c r="B160" s="8">
        <v>44739</v>
      </c>
      <c r="C160" s="147"/>
    </row>
    <row r="161" spans="1:8" x14ac:dyDescent="0.25">
      <c r="A161" s="110">
        <v>179</v>
      </c>
      <c r="B161" s="8">
        <v>44740</v>
      </c>
      <c r="C161" s="147"/>
    </row>
    <row r="162" spans="1:8" x14ac:dyDescent="0.25">
      <c r="A162" s="110">
        <v>180</v>
      </c>
      <c r="B162" s="8">
        <v>44741</v>
      </c>
      <c r="C162" s="147"/>
    </row>
    <row r="163" spans="1:8" x14ac:dyDescent="0.25">
      <c r="A163" s="110">
        <v>181</v>
      </c>
      <c r="B163" s="8">
        <v>44742</v>
      </c>
      <c r="C163" s="147"/>
    </row>
    <row r="164" spans="1:8" x14ac:dyDescent="0.25">
      <c r="A164" s="110"/>
      <c r="B164" s="8"/>
    </row>
    <row r="165" spans="1:8" x14ac:dyDescent="0.25">
      <c r="A165" s="110"/>
      <c r="B165" s="8"/>
    </row>
    <row r="166" spans="1:8" x14ac:dyDescent="0.25">
      <c r="A166" s="110"/>
      <c r="B166" s="8"/>
    </row>
    <row r="167" spans="1:8" x14ac:dyDescent="0.25">
      <c r="A167" s="110"/>
      <c r="B167" s="8"/>
    </row>
    <row r="169" spans="1:8" x14ac:dyDescent="0.25">
      <c r="D169" s="110"/>
      <c r="E169" s="173" t="s">
        <v>95</v>
      </c>
      <c r="F169" s="173" t="s">
        <v>96</v>
      </c>
      <c r="G169" s="173" t="s">
        <v>97</v>
      </c>
      <c r="H169" s="173" t="s">
        <v>102</v>
      </c>
    </row>
    <row r="170" spans="1:8" x14ac:dyDescent="0.25">
      <c r="D170" s="110" t="s">
        <v>103</v>
      </c>
      <c r="E170" s="10">
        <v>0</v>
      </c>
      <c r="F170" s="110"/>
      <c r="G170" s="110">
        <v>0</v>
      </c>
      <c r="H170" s="30"/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169"/>
  <sheetViews>
    <sheetView topLeftCell="A141" workbookViewId="0">
      <selection activeCell="G22" sqref="G22"/>
    </sheetView>
  </sheetViews>
  <sheetFormatPr defaultRowHeight="15" x14ac:dyDescent="0.25"/>
  <cols>
    <col min="1" max="1" width="10.5703125" customWidth="1"/>
    <col min="2" max="2" width="11.28515625" customWidth="1"/>
    <col min="3" max="3" width="19.140625" customWidth="1"/>
    <col min="4" max="4" width="12.7109375" customWidth="1"/>
    <col min="5" max="5" width="12.28515625" customWidth="1"/>
    <col min="6" max="6" width="26.7109375" customWidth="1"/>
    <col min="7" max="7" width="24.85546875" customWidth="1"/>
  </cols>
  <sheetData>
    <row r="1" spans="1:10" x14ac:dyDescent="0.25">
      <c r="A1" s="231" t="s">
        <v>40</v>
      </c>
      <c r="B1" s="231"/>
      <c r="C1" s="231"/>
      <c r="D1" s="231"/>
      <c r="E1" s="231"/>
      <c r="F1" s="231"/>
    </row>
    <row r="2" spans="1:10" x14ac:dyDescent="0.25">
      <c r="A2" s="231" t="s">
        <v>38</v>
      </c>
      <c r="B2" s="231"/>
      <c r="C2" s="231"/>
      <c r="D2" s="231"/>
      <c r="E2" s="231"/>
      <c r="F2" s="231"/>
    </row>
    <row r="3" spans="1:10" x14ac:dyDescent="0.25">
      <c r="A3" s="231" t="s">
        <v>48</v>
      </c>
      <c r="B3" s="231"/>
      <c r="C3" s="231"/>
      <c r="D3" s="231"/>
      <c r="E3" s="231"/>
      <c r="F3" s="231"/>
    </row>
    <row r="4" spans="1:10" ht="15.75" thickBot="1" x14ac:dyDescent="0.3">
      <c r="A4" s="239">
        <v>2022</v>
      </c>
      <c r="B4" s="239"/>
      <c r="C4" s="239"/>
      <c r="D4" s="239"/>
      <c r="E4" s="239"/>
      <c r="F4" s="239"/>
    </row>
    <row r="5" spans="1:10" ht="15.75" thickBot="1" x14ac:dyDescent="0.3">
      <c r="A5" s="7" t="s">
        <v>29</v>
      </c>
      <c r="B5" s="7" t="s">
        <v>33</v>
      </c>
      <c r="C5" s="7" t="s">
        <v>34</v>
      </c>
      <c r="D5" s="7" t="s">
        <v>35</v>
      </c>
      <c r="E5" s="7" t="s">
        <v>41</v>
      </c>
      <c r="F5" s="7" t="s">
        <v>135</v>
      </c>
      <c r="G5" s="7" t="s">
        <v>37</v>
      </c>
    </row>
    <row r="6" spans="1:10" x14ac:dyDescent="0.25">
      <c r="A6" s="110"/>
      <c r="B6" s="8"/>
      <c r="C6" s="6"/>
      <c r="D6" s="6"/>
      <c r="E6" s="6"/>
      <c r="F6" s="6"/>
      <c r="J6" s="45"/>
    </row>
    <row r="7" spans="1:10" x14ac:dyDescent="0.25">
      <c r="A7" s="110">
        <v>25</v>
      </c>
      <c r="B7" s="8">
        <v>44586</v>
      </c>
      <c r="C7" s="6"/>
      <c r="D7" s="6"/>
      <c r="E7" s="6"/>
      <c r="F7" s="6"/>
    </row>
    <row r="8" spans="1:10" x14ac:dyDescent="0.25">
      <c r="A8" s="110">
        <v>26</v>
      </c>
      <c r="B8" s="8">
        <v>44587</v>
      </c>
      <c r="C8" s="6"/>
      <c r="D8" s="6"/>
      <c r="E8" s="6"/>
      <c r="F8" s="6"/>
    </row>
    <row r="9" spans="1:10" x14ac:dyDescent="0.25">
      <c r="A9" s="110">
        <v>27</v>
      </c>
      <c r="B9" s="8">
        <v>44588</v>
      </c>
      <c r="C9" s="6"/>
      <c r="D9" s="6"/>
      <c r="E9" s="6"/>
      <c r="F9" s="6"/>
    </row>
    <row r="10" spans="1:10" x14ac:dyDescent="0.25">
      <c r="A10" s="110">
        <v>28</v>
      </c>
      <c r="B10" s="8">
        <v>44589</v>
      </c>
      <c r="C10" s="6"/>
      <c r="D10" s="6"/>
      <c r="E10" s="6"/>
      <c r="F10" s="6"/>
    </row>
    <row r="11" spans="1:10" x14ac:dyDescent="0.25">
      <c r="A11" s="110">
        <v>29</v>
      </c>
      <c r="B11" s="8">
        <v>44590</v>
      </c>
      <c r="C11" s="6"/>
      <c r="D11" s="6"/>
      <c r="E11" s="6"/>
      <c r="F11" s="6"/>
    </row>
    <row r="12" spans="1:10" x14ac:dyDescent="0.25">
      <c r="A12" s="110">
        <v>30</v>
      </c>
      <c r="B12" s="8">
        <v>44591</v>
      </c>
      <c r="C12" s="6"/>
      <c r="D12" s="6"/>
      <c r="E12" s="6"/>
      <c r="F12" s="6"/>
    </row>
    <row r="13" spans="1:10" x14ac:dyDescent="0.25">
      <c r="A13" s="110">
        <v>31</v>
      </c>
      <c r="B13" s="8">
        <v>44592</v>
      </c>
      <c r="C13" s="6"/>
      <c r="D13" s="6"/>
      <c r="E13" s="6"/>
      <c r="F13" s="6"/>
    </row>
    <row r="14" spans="1:10" x14ac:dyDescent="0.25">
      <c r="A14" s="110">
        <v>32</v>
      </c>
      <c r="B14" s="8">
        <v>44593</v>
      </c>
      <c r="C14" s="6"/>
      <c r="D14" s="6"/>
      <c r="E14" s="6"/>
      <c r="F14" s="12"/>
    </row>
    <row r="15" spans="1:10" x14ac:dyDescent="0.25">
      <c r="A15" s="110">
        <v>33</v>
      </c>
      <c r="B15" s="8">
        <v>44594</v>
      </c>
      <c r="C15" s="6"/>
      <c r="D15" s="10"/>
      <c r="E15" s="10"/>
      <c r="F15" s="12"/>
    </row>
    <row r="16" spans="1:10" x14ac:dyDescent="0.25">
      <c r="A16" s="110">
        <v>34</v>
      </c>
      <c r="B16" s="8">
        <v>44595</v>
      </c>
      <c r="C16" s="6"/>
      <c r="D16" s="6"/>
      <c r="E16" s="10"/>
      <c r="F16" s="12"/>
    </row>
    <row r="17" spans="1:6" x14ac:dyDescent="0.25">
      <c r="A17" s="110">
        <v>35</v>
      </c>
      <c r="B17" s="8">
        <v>44596</v>
      </c>
      <c r="C17" s="6"/>
      <c r="D17" s="15"/>
      <c r="E17" s="10"/>
      <c r="F17" s="12"/>
    </row>
    <row r="18" spans="1:6" x14ac:dyDescent="0.25">
      <c r="A18" s="110">
        <v>36</v>
      </c>
      <c r="B18" s="8">
        <v>44597</v>
      </c>
      <c r="C18" s="6"/>
      <c r="D18" s="15"/>
      <c r="E18" s="10"/>
      <c r="F18" s="12"/>
    </row>
    <row r="19" spans="1:6" x14ac:dyDescent="0.25">
      <c r="A19" s="110">
        <v>37</v>
      </c>
      <c r="B19" s="8">
        <v>44598</v>
      </c>
      <c r="C19" s="6"/>
      <c r="D19" s="15"/>
      <c r="E19" s="10"/>
      <c r="F19" s="12"/>
    </row>
    <row r="20" spans="1:6" x14ac:dyDescent="0.25">
      <c r="A20" s="110">
        <v>38</v>
      </c>
      <c r="B20" s="8">
        <v>44599</v>
      </c>
      <c r="C20" s="6"/>
      <c r="D20" s="15"/>
      <c r="E20" s="10"/>
      <c r="F20" s="12"/>
    </row>
    <row r="21" spans="1:6" x14ac:dyDescent="0.25">
      <c r="A21" s="110">
        <v>39</v>
      </c>
      <c r="B21" s="8">
        <v>44600</v>
      </c>
      <c r="C21" s="6"/>
      <c r="D21" s="15"/>
      <c r="E21" s="10"/>
      <c r="F21" s="12"/>
    </row>
    <row r="22" spans="1:6" x14ac:dyDescent="0.25">
      <c r="A22" s="110">
        <v>40</v>
      </c>
      <c r="B22" s="8">
        <v>44601</v>
      </c>
      <c r="C22" s="6"/>
      <c r="D22" s="15"/>
      <c r="E22" s="10"/>
      <c r="F22" s="12"/>
    </row>
    <row r="23" spans="1:6" x14ac:dyDescent="0.25">
      <c r="A23" s="110">
        <v>41</v>
      </c>
      <c r="B23" s="8">
        <v>44602</v>
      </c>
      <c r="C23" s="6"/>
      <c r="D23" s="15"/>
      <c r="E23" s="10"/>
      <c r="F23" s="12"/>
    </row>
    <row r="24" spans="1:6" x14ac:dyDescent="0.25">
      <c r="A24" s="110">
        <v>42</v>
      </c>
      <c r="B24" s="8">
        <v>44603</v>
      </c>
      <c r="C24" s="6"/>
      <c r="D24" s="15"/>
      <c r="E24" s="10"/>
      <c r="F24" s="12"/>
    </row>
    <row r="25" spans="1:6" x14ac:dyDescent="0.25">
      <c r="A25" s="110">
        <v>43</v>
      </c>
      <c r="B25" s="8">
        <v>44604</v>
      </c>
      <c r="C25" s="6"/>
      <c r="D25" s="15"/>
      <c r="E25" s="10"/>
      <c r="F25" s="12"/>
    </row>
    <row r="26" spans="1:6" x14ac:dyDescent="0.25">
      <c r="A26" s="110">
        <v>44</v>
      </c>
      <c r="B26" s="8">
        <v>44605</v>
      </c>
      <c r="C26" s="6"/>
      <c r="D26" s="15"/>
      <c r="E26" s="10"/>
      <c r="F26" s="12"/>
    </row>
    <row r="27" spans="1:6" x14ac:dyDescent="0.25">
      <c r="A27" s="110">
        <v>45</v>
      </c>
      <c r="B27" s="8">
        <v>44606</v>
      </c>
      <c r="C27" s="6"/>
      <c r="D27" s="15"/>
      <c r="E27" s="10"/>
      <c r="F27" s="12"/>
    </row>
    <row r="28" spans="1:6" x14ac:dyDescent="0.25">
      <c r="A28" s="110">
        <v>46</v>
      </c>
      <c r="B28" s="8">
        <v>44607</v>
      </c>
      <c r="C28" s="6"/>
      <c r="D28" s="15"/>
      <c r="E28" s="10"/>
      <c r="F28" s="12"/>
    </row>
    <row r="29" spans="1:6" x14ac:dyDescent="0.25">
      <c r="A29" s="110">
        <v>47</v>
      </c>
      <c r="B29" s="8">
        <v>44608</v>
      </c>
      <c r="C29" s="6"/>
      <c r="D29" s="15"/>
      <c r="E29" s="10"/>
      <c r="F29" s="12"/>
    </row>
    <row r="30" spans="1:6" x14ac:dyDescent="0.25">
      <c r="A30" s="110">
        <v>48</v>
      </c>
      <c r="B30" s="8">
        <v>44609</v>
      </c>
      <c r="C30" s="6">
        <v>0</v>
      </c>
      <c r="D30" s="15"/>
      <c r="E30" s="10"/>
      <c r="F30" s="12"/>
    </row>
    <row r="31" spans="1:6" x14ac:dyDescent="0.25">
      <c r="A31" s="110">
        <v>49</v>
      </c>
      <c r="B31" s="8">
        <v>44610</v>
      </c>
      <c r="C31" s="6"/>
      <c r="D31" s="15"/>
      <c r="E31" s="10"/>
      <c r="F31" s="12"/>
    </row>
    <row r="32" spans="1:6" x14ac:dyDescent="0.25">
      <c r="A32" s="110">
        <v>50</v>
      </c>
      <c r="B32" s="8">
        <v>44611</v>
      </c>
      <c r="C32" s="6"/>
      <c r="D32" s="15"/>
      <c r="E32" s="10"/>
      <c r="F32" s="12"/>
    </row>
    <row r="33" spans="1:10" x14ac:dyDescent="0.25">
      <c r="A33" s="110">
        <v>51</v>
      </c>
      <c r="B33" s="8">
        <v>44612</v>
      </c>
      <c r="C33" s="6"/>
      <c r="D33" s="15"/>
      <c r="E33" s="10"/>
      <c r="F33" s="12"/>
    </row>
    <row r="34" spans="1:10" x14ac:dyDescent="0.25">
      <c r="A34" s="110">
        <v>52</v>
      </c>
      <c r="B34" s="8">
        <v>44613</v>
      </c>
      <c r="C34" s="6"/>
      <c r="D34" s="15"/>
      <c r="E34" s="10"/>
      <c r="F34" s="12"/>
    </row>
    <row r="35" spans="1:10" x14ac:dyDescent="0.25">
      <c r="A35" s="110">
        <v>53</v>
      </c>
      <c r="B35" s="8">
        <v>44614</v>
      </c>
      <c r="C35" s="6"/>
      <c r="D35" s="15"/>
      <c r="E35" s="10"/>
      <c r="F35" s="12"/>
    </row>
    <row r="36" spans="1:10" x14ac:dyDescent="0.25">
      <c r="A36" s="110">
        <v>54</v>
      </c>
      <c r="B36" s="8">
        <v>44615</v>
      </c>
      <c r="C36" s="6"/>
      <c r="D36" s="15"/>
      <c r="E36" s="10"/>
      <c r="F36" s="12"/>
    </row>
    <row r="37" spans="1:10" x14ac:dyDescent="0.25">
      <c r="A37" s="110">
        <v>55</v>
      </c>
      <c r="B37" s="8">
        <v>44616</v>
      </c>
      <c r="C37" s="6"/>
      <c r="D37" s="15"/>
      <c r="E37" s="10"/>
      <c r="F37" s="12"/>
      <c r="G37" s="2"/>
      <c r="H37" s="2"/>
      <c r="I37" s="56"/>
      <c r="J37" s="2"/>
    </row>
    <row r="38" spans="1:10" x14ac:dyDescent="0.25">
      <c r="A38" s="110">
        <v>56</v>
      </c>
      <c r="B38" s="8">
        <v>44617</v>
      </c>
      <c r="C38" s="6"/>
      <c r="D38" s="15"/>
      <c r="E38" s="10"/>
      <c r="F38" s="12"/>
      <c r="G38" s="2"/>
      <c r="H38" s="2"/>
      <c r="I38" s="2"/>
      <c r="J38" s="2"/>
    </row>
    <row r="39" spans="1:10" x14ac:dyDescent="0.25">
      <c r="A39" s="110">
        <v>57</v>
      </c>
      <c r="B39" s="8">
        <v>44618</v>
      </c>
      <c r="C39" s="6"/>
      <c r="D39" s="15"/>
      <c r="E39" s="10"/>
      <c r="F39" s="152">
        <v>0</v>
      </c>
      <c r="G39" s="2"/>
      <c r="H39" s="2"/>
      <c r="I39" s="2"/>
      <c r="J39" s="2"/>
    </row>
    <row r="40" spans="1:10" x14ac:dyDescent="0.25">
      <c r="A40" s="110">
        <v>58</v>
      </c>
      <c r="B40" s="8">
        <v>44619</v>
      </c>
      <c r="C40" s="6"/>
      <c r="D40" s="15"/>
      <c r="E40" s="10"/>
      <c r="F40" s="152">
        <v>6.4935064935064931E-3</v>
      </c>
      <c r="G40" s="2"/>
      <c r="H40" s="2"/>
      <c r="I40" s="2"/>
      <c r="J40" s="2"/>
    </row>
    <row r="41" spans="1:10" x14ac:dyDescent="0.25">
      <c r="A41" s="110">
        <v>59</v>
      </c>
      <c r="B41" s="8">
        <v>44620</v>
      </c>
      <c r="C41" s="6"/>
      <c r="D41" s="15"/>
      <c r="E41" s="10"/>
      <c r="F41" s="152">
        <v>1.2993506493506491E-2</v>
      </c>
      <c r="G41" s="2"/>
      <c r="H41" s="2"/>
      <c r="I41" s="2"/>
      <c r="J41" s="2"/>
    </row>
    <row r="42" spans="1:10" x14ac:dyDescent="0.25">
      <c r="A42" s="110">
        <v>60</v>
      </c>
      <c r="B42" s="8">
        <v>44621</v>
      </c>
      <c r="C42" s="6"/>
      <c r="D42" s="15"/>
      <c r="E42" s="10"/>
      <c r="F42" s="152">
        <v>1.9493506493506493E-2</v>
      </c>
      <c r="G42" s="2"/>
      <c r="H42" s="2"/>
      <c r="I42" s="2"/>
      <c r="J42" s="2"/>
    </row>
    <row r="43" spans="1:10" x14ac:dyDescent="0.25">
      <c r="A43" s="110">
        <v>61</v>
      </c>
      <c r="B43" s="8">
        <v>44622</v>
      </c>
      <c r="C43" s="6"/>
      <c r="D43" s="15"/>
      <c r="E43" s="10"/>
      <c r="F43" s="152">
        <v>2.5993506493506492E-2</v>
      </c>
      <c r="G43" s="2"/>
      <c r="H43" s="2"/>
      <c r="I43" s="2"/>
      <c r="J43" s="2"/>
    </row>
    <row r="44" spans="1:10" x14ac:dyDescent="0.25">
      <c r="A44" s="110">
        <v>62</v>
      </c>
      <c r="B44" s="8">
        <v>44623</v>
      </c>
      <c r="C44" s="6"/>
      <c r="D44" s="15"/>
      <c r="E44" s="10"/>
      <c r="F44" s="152">
        <v>3.2493506493506491E-2</v>
      </c>
      <c r="G44" s="2"/>
      <c r="H44" s="2"/>
      <c r="I44" s="2"/>
      <c r="J44" s="2"/>
    </row>
    <row r="45" spans="1:10" x14ac:dyDescent="0.25">
      <c r="A45" s="110">
        <v>63</v>
      </c>
      <c r="B45" s="8">
        <v>44624</v>
      </c>
      <c r="C45" s="6"/>
      <c r="D45" s="15"/>
      <c r="E45" s="10"/>
      <c r="F45" s="152">
        <v>3.8993506493506497E-2</v>
      </c>
      <c r="G45" s="2"/>
      <c r="H45" s="2"/>
      <c r="I45" s="2"/>
      <c r="J45" s="2"/>
    </row>
    <row r="46" spans="1:10" x14ac:dyDescent="0.25">
      <c r="A46" s="110">
        <v>64</v>
      </c>
      <c r="B46" s="8">
        <v>44625</v>
      </c>
      <c r="C46" s="6"/>
      <c r="D46" s="15"/>
      <c r="E46" s="10"/>
      <c r="F46" s="152">
        <v>4.5493506493506496E-2</v>
      </c>
      <c r="G46" s="2"/>
      <c r="H46" s="2"/>
      <c r="I46" s="2"/>
      <c r="J46" s="2"/>
    </row>
    <row r="47" spans="1:10" x14ac:dyDescent="0.25">
      <c r="A47" s="110">
        <v>65</v>
      </c>
      <c r="B47" s="8">
        <v>44626</v>
      </c>
      <c r="C47" s="6"/>
      <c r="D47" s="15"/>
      <c r="E47" s="10"/>
      <c r="F47" s="152">
        <v>5.1993506493506494E-2</v>
      </c>
      <c r="G47" s="2"/>
      <c r="H47" s="2"/>
      <c r="I47" s="2"/>
      <c r="J47" s="2"/>
    </row>
    <row r="48" spans="1:10" x14ac:dyDescent="0.25">
      <c r="A48" s="110">
        <v>66</v>
      </c>
      <c r="B48" s="8">
        <v>44627</v>
      </c>
      <c r="C48" s="6"/>
      <c r="D48" s="15"/>
      <c r="E48" s="10"/>
      <c r="F48" s="152">
        <v>5.8493506493506493E-2</v>
      </c>
      <c r="G48" s="2"/>
      <c r="H48" s="2"/>
      <c r="I48" s="2"/>
      <c r="J48" s="2"/>
    </row>
    <row r="49" spans="1:10" x14ac:dyDescent="0.25">
      <c r="A49" s="110">
        <v>67</v>
      </c>
      <c r="B49" s="8">
        <v>44628</v>
      </c>
      <c r="C49" s="6"/>
      <c r="D49" s="15"/>
      <c r="E49" s="10"/>
      <c r="F49" s="152">
        <v>6.4993506493506492E-2</v>
      </c>
      <c r="G49" s="2"/>
      <c r="H49" s="2"/>
      <c r="I49" s="2"/>
      <c r="J49" s="2"/>
    </row>
    <row r="50" spans="1:10" x14ac:dyDescent="0.25">
      <c r="A50" s="110">
        <v>68</v>
      </c>
      <c r="B50" s="8">
        <v>44629</v>
      </c>
      <c r="C50" s="6"/>
      <c r="D50" s="15"/>
      <c r="E50" s="10"/>
      <c r="F50" s="152">
        <v>7.1493506493506498E-2</v>
      </c>
      <c r="G50" s="2"/>
      <c r="H50" s="2"/>
      <c r="I50" s="2"/>
      <c r="J50" s="2"/>
    </row>
    <row r="51" spans="1:10" x14ac:dyDescent="0.25">
      <c r="A51" s="110">
        <v>69</v>
      </c>
      <c r="B51" s="8">
        <v>44630</v>
      </c>
      <c r="C51" s="6"/>
      <c r="D51" s="15"/>
      <c r="E51" s="10"/>
      <c r="F51" s="152">
        <v>7.7993506493506504E-2</v>
      </c>
      <c r="G51" s="2"/>
      <c r="H51" s="2"/>
      <c r="I51" s="2"/>
      <c r="J51" s="2"/>
    </row>
    <row r="52" spans="1:10" x14ac:dyDescent="0.25">
      <c r="A52" s="110">
        <v>70</v>
      </c>
      <c r="B52" s="8">
        <v>44631</v>
      </c>
      <c r="C52" s="6"/>
      <c r="D52" s="15"/>
      <c r="E52" s="10"/>
      <c r="F52" s="152">
        <v>8.4493506493506496E-2</v>
      </c>
      <c r="G52" s="2"/>
      <c r="H52" s="2"/>
      <c r="I52" s="2"/>
      <c r="J52" s="2"/>
    </row>
    <row r="53" spans="1:10" x14ac:dyDescent="0.25">
      <c r="A53" s="110">
        <v>71</v>
      </c>
      <c r="B53" s="8">
        <v>44632</v>
      </c>
      <c r="C53" s="6"/>
      <c r="D53" s="15"/>
      <c r="E53" s="10"/>
      <c r="F53" s="152">
        <v>9.0993506493506487E-2</v>
      </c>
      <c r="G53" s="2"/>
      <c r="H53" s="2"/>
      <c r="I53" s="2"/>
      <c r="J53" s="2"/>
    </row>
    <row r="54" spans="1:10" x14ac:dyDescent="0.25">
      <c r="A54" s="110">
        <v>72</v>
      </c>
      <c r="B54" s="8">
        <v>44633</v>
      </c>
      <c r="C54" s="6"/>
      <c r="D54" s="15"/>
      <c r="E54" s="10"/>
      <c r="F54" s="152">
        <v>9.7493506493506479E-2</v>
      </c>
      <c r="G54" s="2"/>
      <c r="H54" s="2"/>
      <c r="I54" s="2"/>
      <c r="J54" s="2"/>
    </row>
    <row r="55" spans="1:10" x14ac:dyDescent="0.25">
      <c r="A55" s="110">
        <v>73</v>
      </c>
      <c r="B55" s="8">
        <v>44634</v>
      </c>
      <c r="C55" s="6"/>
      <c r="D55" s="15"/>
      <c r="E55" s="10"/>
      <c r="F55" s="152">
        <v>0.10399350649350647</v>
      </c>
      <c r="G55" s="2"/>
      <c r="H55" s="2"/>
      <c r="I55" s="2"/>
      <c r="J55" s="2"/>
    </row>
    <row r="56" spans="1:10" x14ac:dyDescent="0.25">
      <c r="A56" s="110">
        <v>74</v>
      </c>
      <c r="B56" s="8">
        <v>44635</v>
      </c>
      <c r="C56" s="6"/>
      <c r="D56" s="6"/>
      <c r="E56" s="10"/>
      <c r="F56" s="152">
        <v>0.11049350649350646</v>
      </c>
      <c r="G56" s="2"/>
      <c r="H56" s="2"/>
      <c r="I56" s="2"/>
      <c r="J56" s="2"/>
    </row>
    <row r="57" spans="1:10" x14ac:dyDescent="0.25">
      <c r="A57" s="110">
        <v>75</v>
      </c>
      <c r="B57" s="8">
        <v>44636</v>
      </c>
      <c r="C57" s="6"/>
      <c r="D57" s="6"/>
      <c r="E57" s="10"/>
      <c r="F57" s="152">
        <v>0.11699350649350646</v>
      </c>
      <c r="G57" s="2"/>
      <c r="H57" s="2"/>
      <c r="I57" s="2"/>
      <c r="J57" s="2"/>
    </row>
    <row r="58" spans="1:10" x14ac:dyDescent="0.25">
      <c r="A58" s="110">
        <v>76</v>
      </c>
      <c r="B58" s="8">
        <v>44637</v>
      </c>
      <c r="C58" s="6"/>
      <c r="D58" s="6"/>
      <c r="E58" s="10"/>
      <c r="F58" s="152">
        <v>0.12349350649350645</v>
      </c>
      <c r="G58" s="2"/>
      <c r="H58" s="2"/>
      <c r="I58" s="2"/>
      <c r="J58" s="2"/>
    </row>
    <row r="59" spans="1:10" x14ac:dyDescent="0.25">
      <c r="A59" s="110">
        <v>77</v>
      </c>
      <c r="B59" s="8">
        <v>44638</v>
      </c>
      <c r="C59" s="6"/>
      <c r="D59" s="6"/>
      <c r="E59" s="10"/>
      <c r="F59" s="152">
        <v>0.12999350649350644</v>
      </c>
      <c r="G59" s="2"/>
      <c r="H59" s="2"/>
      <c r="I59" s="2"/>
      <c r="J59" s="2"/>
    </row>
    <row r="60" spans="1:10" x14ac:dyDescent="0.25">
      <c r="A60" s="110">
        <v>78</v>
      </c>
      <c r="B60" s="8">
        <v>44639</v>
      </c>
      <c r="C60" s="6"/>
      <c r="D60" s="6"/>
      <c r="E60" s="10"/>
      <c r="F60" s="152">
        <v>0.13649350649350642</v>
      </c>
      <c r="G60" s="2"/>
      <c r="H60" s="2"/>
      <c r="I60" s="2"/>
      <c r="J60" s="2"/>
    </row>
    <row r="61" spans="1:10" x14ac:dyDescent="0.25">
      <c r="A61" s="110">
        <v>79</v>
      </c>
      <c r="B61" s="8">
        <v>44640</v>
      </c>
      <c r="C61" s="6"/>
      <c r="D61" s="6"/>
      <c r="E61" s="10"/>
      <c r="F61" s="152">
        <v>0.14299350649350642</v>
      </c>
      <c r="G61" s="2"/>
      <c r="H61" s="2"/>
      <c r="I61" s="2"/>
      <c r="J61" s="2"/>
    </row>
    <row r="62" spans="1:10" x14ac:dyDescent="0.25">
      <c r="A62" s="110">
        <v>80</v>
      </c>
      <c r="B62" s="8">
        <v>44641</v>
      </c>
      <c r="C62" s="6"/>
      <c r="D62" s="6"/>
      <c r="E62" s="10"/>
      <c r="F62" s="152">
        <v>0.1494935064935064</v>
      </c>
      <c r="G62" s="2"/>
      <c r="H62" s="2"/>
      <c r="I62" s="2"/>
      <c r="J62" s="2"/>
    </row>
    <row r="63" spans="1:10" x14ac:dyDescent="0.25">
      <c r="A63" s="110">
        <v>81</v>
      </c>
      <c r="B63" s="8">
        <v>44642</v>
      </c>
      <c r="C63" s="6"/>
      <c r="D63" s="6"/>
      <c r="E63" s="10"/>
      <c r="F63" s="152">
        <v>0.15599350649350641</v>
      </c>
      <c r="G63" s="2"/>
      <c r="H63" s="2"/>
      <c r="I63" s="2"/>
      <c r="J63" s="2"/>
    </row>
    <row r="64" spans="1:10" x14ac:dyDescent="0.25">
      <c r="A64" s="110">
        <v>82</v>
      </c>
      <c r="B64" s="8">
        <v>44643</v>
      </c>
      <c r="C64" s="6"/>
      <c r="D64" s="6"/>
      <c r="E64" s="10"/>
      <c r="F64" s="152">
        <v>0.16249350649350638</v>
      </c>
      <c r="G64" s="2"/>
      <c r="H64" s="2"/>
      <c r="I64" s="2"/>
      <c r="J64" s="2"/>
    </row>
    <row r="65" spans="1:10" x14ac:dyDescent="0.25">
      <c r="A65" s="110">
        <v>83</v>
      </c>
      <c r="B65" s="8">
        <v>44644</v>
      </c>
      <c r="C65" s="6"/>
      <c r="D65" s="6"/>
      <c r="E65" s="10"/>
      <c r="F65" s="152">
        <v>0.16899350649350639</v>
      </c>
      <c r="G65" s="2"/>
      <c r="H65" s="2"/>
      <c r="I65" s="2"/>
      <c r="J65" s="2"/>
    </row>
    <row r="66" spans="1:10" x14ac:dyDescent="0.25">
      <c r="A66" s="110">
        <v>84</v>
      </c>
      <c r="B66" s="8">
        <v>44645</v>
      </c>
      <c r="C66" s="6"/>
      <c r="D66" s="6"/>
      <c r="E66" s="10"/>
      <c r="F66" s="152">
        <v>0.17549350649350637</v>
      </c>
      <c r="G66" s="2"/>
      <c r="H66" s="2"/>
      <c r="I66" s="2"/>
      <c r="J66" s="2"/>
    </row>
    <row r="67" spans="1:10" x14ac:dyDescent="0.25">
      <c r="A67" s="110">
        <v>85</v>
      </c>
      <c r="B67" s="8">
        <v>44646</v>
      </c>
      <c r="C67" s="6"/>
      <c r="D67" s="6"/>
      <c r="E67" s="10"/>
      <c r="F67" s="152">
        <v>0.18199350649350637</v>
      </c>
      <c r="G67" s="2"/>
      <c r="H67" s="2"/>
      <c r="I67" s="2"/>
      <c r="J67" s="2"/>
    </row>
    <row r="68" spans="1:10" x14ac:dyDescent="0.25">
      <c r="A68" s="110">
        <v>86</v>
      </c>
      <c r="B68" s="8">
        <v>44647</v>
      </c>
      <c r="C68" s="6"/>
      <c r="D68" s="6"/>
      <c r="E68" s="10"/>
      <c r="F68" s="152">
        <v>0.18849350649350638</v>
      </c>
      <c r="G68" s="2"/>
      <c r="H68" s="2"/>
      <c r="I68" s="2"/>
      <c r="J68" s="2"/>
    </row>
    <row r="69" spans="1:10" x14ac:dyDescent="0.25">
      <c r="A69" s="110">
        <v>87</v>
      </c>
      <c r="B69" s="8">
        <v>44648</v>
      </c>
      <c r="C69" s="6"/>
      <c r="D69" s="6"/>
      <c r="E69" s="10"/>
      <c r="F69" s="152">
        <v>0.19499350649350636</v>
      </c>
      <c r="G69" s="2"/>
      <c r="H69" s="2"/>
      <c r="I69" s="2"/>
      <c r="J69" s="2"/>
    </row>
    <row r="70" spans="1:10" x14ac:dyDescent="0.25">
      <c r="A70" s="110">
        <v>88</v>
      </c>
      <c r="B70" s="8">
        <v>44649</v>
      </c>
      <c r="C70" s="6"/>
      <c r="D70" s="6"/>
      <c r="E70" s="10"/>
      <c r="F70" s="152">
        <v>0.20149350649350636</v>
      </c>
      <c r="G70" s="2"/>
      <c r="H70" s="2"/>
      <c r="I70" s="2"/>
      <c r="J70" s="2"/>
    </row>
    <row r="71" spans="1:10" x14ac:dyDescent="0.25">
      <c r="A71" s="110">
        <v>89</v>
      </c>
      <c r="B71" s="8">
        <v>44650</v>
      </c>
      <c r="C71" s="6"/>
      <c r="D71" s="6"/>
      <c r="E71" s="10"/>
      <c r="F71" s="152">
        <v>0.20799350649350634</v>
      </c>
      <c r="G71" s="2"/>
      <c r="H71" s="2"/>
      <c r="I71" s="2"/>
      <c r="J71" s="2"/>
    </row>
    <row r="72" spans="1:10" x14ac:dyDescent="0.25">
      <c r="A72" s="110">
        <v>90</v>
      </c>
      <c r="B72" s="8">
        <v>44651</v>
      </c>
      <c r="C72" s="6"/>
      <c r="D72" s="6"/>
      <c r="E72" s="10"/>
      <c r="F72" s="152">
        <v>0.21449350649350632</v>
      </c>
      <c r="G72" s="2"/>
      <c r="H72" s="2"/>
      <c r="I72" s="2"/>
      <c r="J72" s="2"/>
    </row>
    <row r="73" spans="1:10" x14ac:dyDescent="0.25">
      <c r="A73" s="110">
        <v>91</v>
      </c>
      <c r="B73" s="8">
        <v>44652</v>
      </c>
      <c r="C73" s="6"/>
      <c r="D73" s="6"/>
      <c r="E73" s="10"/>
      <c r="F73" s="152">
        <v>0.22099350649350633</v>
      </c>
      <c r="G73" s="2"/>
      <c r="H73" s="2"/>
      <c r="I73" s="2"/>
      <c r="J73" s="2"/>
    </row>
    <row r="74" spans="1:10" x14ac:dyDescent="0.25">
      <c r="A74" s="110">
        <v>92</v>
      </c>
      <c r="B74" s="8">
        <v>44653</v>
      </c>
      <c r="C74" s="6"/>
      <c r="D74" s="6"/>
      <c r="E74" s="10"/>
      <c r="F74" s="152">
        <v>0.2274935064935063</v>
      </c>
      <c r="G74" s="2"/>
      <c r="H74" s="2"/>
      <c r="I74" s="2"/>
      <c r="J74" s="2"/>
    </row>
    <row r="75" spans="1:10" x14ac:dyDescent="0.25">
      <c r="A75" s="110">
        <v>93</v>
      </c>
      <c r="B75" s="8">
        <v>44654</v>
      </c>
      <c r="C75" s="6"/>
      <c r="D75" s="10"/>
      <c r="E75" s="10"/>
      <c r="F75" s="152">
        <v>0.23399350649350631</v>
      </c>
      <c r="G75" s="2"/>
      <c r="H75" s="2"/>
      <c r="I75" s="2"/>
      <c r="J75" s="2"/>
    </row>
    <row r="76" spans="1:10" x14ac:dyDescent="0.25">
      <c r="A76" s="110">
        <v>94</v>
      </c>
      <c r="B76" s="8">
        <v>44655</v>
      </c>
      <c r="C76" s="6"/>
      <c r="D76" s="6"/>
      <c r="E76" s="10"/>
      <c r="F76" s="152">
        <v>0.24049350649350629</v>
      </c>
      <c r="G76" s="2"/>
      <c r="H76" s="2"/>
      <c r="I76" s="2"/>
      <c r="J76" s="2"/>
    </row>
    <row r="77" spans="1:10" x14ac:dyDescent="0.25">
      <c r="A77" s="110">
        <v>95</v>
      </c>
      <c r="B77" s="8">
        <v>44656</v>
      </c>
      <c r="C77" s="6"/>
      <c r="D77" s="6"/>
      <c r="E77" s="10"/>
      <c r="F77" s="152">
        <v>0.24699350649350629</v>
      </c>
      <c r="G77" s="2"/>
      <c r="H77" s="2"/>
      <c r="I77" s="2"/>
      <c r="J77" s="2"/>
    </row>
    <row r="78" spans="1:10" x14ac:dyDescent="0.25">
      <c r="A78" s="110">
        <v>96</v>
      </c>
      <c r="B78" s="8">
        <v>44657</v>
      </c>
      <c r="C78" s="6"/>
      <c r="D78" s="6"/>
      <c r="E78" s="10"/>
      <c r="F78" s="152">
        <v>0.25349350649350627</v>
      </c>
      <c r="G78" s="2"/>
      <c r="H78" s="2"/>
      <c r="I78" s="2"/>
      <c r="J78" s="2"/>
    </row>
    <row r="79" spans="1:10" x14ac:dyDescent="0.25">
      <c r="A79" s="110">
        <v>97</v>
      </c>
      <c r="B79" s="8">
        <v>44658</v>
      </c>
      <c r="C79" s="6"/>
      <c r="D79" s="6"/>
      <c r="E79" s="10"/>
      <c r="F79" s="152">
        <v>0.25999350649350628</v>
      </c>
      <c r="G79" s="2"/>
      <c r="H79" s="2"/>
      <c r="I79" s="2"/>
      <c r="J79" s="2"/>
    </row>
    <row r="80" spans="1:10" x14ac:dyDescent="0.25">
      <c r="A80" s="110">
        <v>98</v>
      </c>
      <c r="B80" s="8">
        <v>44659</v>
      </c>
      <c r="C80" s="6"/>
      <c r="D80" s="6"/>
      <c r="E80" s="10"/>
      <c r="F80" s="152">
        <v>0.26649350649350628</v>
      </c>
      <c r="G80" s="2"/>
      <c r="H80" s="2"/>
      <c r="I80" s="2"/>
      <c r="J80" s="2"/>
    </row>
    <row r="81" spans="1:10" x14ac:dyDescent="0.25">
      <c r="A81" s="110">
        <v>99</v>
      </c>
      <c r="B81" s="8">
        <v>44660</v>
      </c>
      <c r="C81" s="6"/>
      <c r="D81" s="6"/>
      <c r="E81" s="10"/>
      <c r="F81" s="152">
        <v>0.27272727272727271</v>
      </c>
      <c r="G81" s="2"/>
      <c r="H81" s="2"/>
      <c r="I81" s="2"/>
      <c r="J81" s="2"/>
    </row>
    <row r="82" spans="1:10" x14ac:dyDescent="0.25">
      <c r="A82" s="110">
        <v>100</v>
      </c>
      <c r="B82" s="8">
        <v>44661</v>
      </c>
      <c r="C82" s="6"/>
      <c r="D82" s="6"/>
      <c r="E82" s="10"/>
      <c r="F82" s="152">
        <v>0.29545454545454547</v>
      </c>
      <c r="G82" s="2"/>
      <c r="H82" s="2"/>
      <c r="I82" s="2"/>
      <c r="J82" s="2"/>
    </row>
    <row r="83" spans="1:10" x14ac:dyDescent="0.25">
      <c r="A83" s="110">
        <v>101</v>
      </c>
      <c r="B83" s="8">
        <v>44662</v>
      </c>
      <c r="C83" s="6"/>
      <c r="D83" s="6"/>
      <c r="E83" s="10"/>
      <c r="F83" s="152">
        <v>0.31818181818181818</v>
      </c>
      <c r="G83" s="2"/>
      <c r="H83" s="2"/>
      <c r="I83" s="2"/>
      <c r="J83" s="2"/>
    </row>
    <row r="84" spans="1:10" x14ac:dyDescent="0.25">
      <c r="A84" s="110">
        <v>102</v>
      </c>
      <c r="B84" s="8">
        <v>44663</v>
      </c>
      <c r="C84" s="6"/>
      <c r="D84" s="6"/>
      <c r="E84" s="10"/>
      <c r="F84" s="152">
        <v>0.34090909090909088</v>
      </c>
      <c r="G84" s="2"/>
      <c r="H84" s="2"/>
      <c r="I84" s="2"/>
      <c r="J84" s="2"/>
    </row>
    <row r="85" spans="1:10" x14ac:dyDescent="0.25">
      <c r="A85" s="110">
        <v>103</v>
      </c>
      <c r="B85" s="8">
        <v>44664</v>
      </c>
      <c r="C85" s="6"/>
      <c r="D85" s="6"/>
      <c r="E85" s="10"/>
      <c r="F85" s="152">
        <v>0.36363636363636365</v>
      </c>
      <c r="G85" s="2"/>
      <c r="H85" s="2"/>
      <c r="I85" s="2"/>
      <c r="J85" s="2"/>
    </row>
    <row r="86" spans="1:10" x14ac:dyDescent="0.25">
      <c r="A86" s="110">
        <v>104</v>
      </c>
      <c r="B86" s="8">
        <v>44665</v>
      </c>
      <c r="C86" s="6"/>
      <c r="D86" s="6"/>
      <c r="E86" s="10"/>
      <c r="F86" s="152">
        <v>0.38636363636363635</v>
      </c>
      <c r="G86" s="2"/>
      <c r="H86" s="2"/>
      <c r="I86" s="2"/>
      <c r="J86" s="2"/>
    </row>
    <row r="87" spans="1:10" x14ac:dyDescent="0.25">
      <c r="A87" s="110">
        <v>105</v>
      </c>
      <c r="B87" s="8">
        <v>44666</v>
      </c>
      <c r="C87" s="6"/>
      <c r="D87" s="6"/>
      <c r="E87" s="10"/>
      <c r="F87" s="152">
        <v>0.40909090909090912</v>
      </c>
      <c r="G87" s="2"/>
      <c r="H87" s="2"/>
      <c r="I87" s="2"/>
      <c r="J87" s="2"/>
    </row>
    <row r="88" spans="1:10" x14ac:dyDescent="0.25">
      <c r="A88" s="110">
        <v>106</v>
      </c>
      <c r="B88" s="8">
        <v>44667</v>
      </c>
      <c r="C88" s="6"/>
      <c r="D88" s="6"/>
      <c r="E88" s="10"/>
      <c r="F88" s="152">
        <v>0.43181818181818182</v>
      </c>
      <c r="G88" s="2"/>
      <c r="H88" s="2"/>
      <c r="I88" s="2"/>
      <c r="J88" s="2"/>
    </row>
    <row r="89" spans="1:10" x14ac:dyDescent="0.25">
      <c r="A89" s="110">
        <v>107</v>
      </c>
      <c r="B89" s="8">
        <v>44668</v>
      </c>
      <c r="C89" s="6"/>
      <c r="D89" s="6"/>
      <c r="E89" s="10"/>
      <c r="F89" s="152">
        <v>0.45454545454545453</v>
      </c>
      <c r="G89" s="2"/>
      <c r="H89" s="2"/>
      <c r="I89" s="2"/>
      <c r="J89" s="2"/>
    </row>
    <row r="90" spans="1:10" x14ac:dyDescent="0.25">
      <c r="A90" s="110">
        <v>108</v>
      </c>
      <c r="B90" s="8">
        <v>44669</v>
      </c>
      <c r="C90" s="6"/>
      <c r="D90" s="6"/>
      <c r="E90" s="10"/>
      <c r="F90" s="152">
        <v>0.47727272727272729</v>
      </c>
      <c r="G90" s="2"/>
      <c r="H90" s="2"/>
      <c r="I90" s="2"/>
      <c r="J90" s="2"/>
    </row>
    <row r="91" spans="1:10" x14ac:dyDescent="0.25">
      <c r="A91" s="110">
        <v>109</v>
      </c>
      <c r="B91" s="8">
        <v>44670</v>
      </c>
      <c r="C91" s="6"/>
      <c r="D91" s="6"/>
      <c r="E91" s="10"/>
      <c r="F91" s="152">
        <v>0.5</v>
      </c>
      <c r="G91" s="2"/>
      <c r="H91" s="2"/>
      <c r="I91" s="2"/>
      <c r="J91" s="2"/>
    </row>
    <row r="92" spans="1:10" x14ac:dyDescent="0.25">
      <c r="A92" s="110">
        <v>110</v>
      </c>
      <c r="B92" s="8">
        <v>44671</v>
      </c>
      <c r="C92" s="6"/>
      <c r="D92" s="6"/>
      <c r="E92" s="10"/>
      <c r="F92" s="152">
        <v>0.52272727272727271</v>
      </c>
      <c r="G92" s="2"/>
      <c r="H92" s="2"/>
      <c r="I92" s="2"/>
      <c r="J92" s="2"/>
    </row>
    <row r="93" spans="1:10" x14ac:dyDescent="0.25">
      <c r="A93" s="110">
        <v>111</v>
      </c>
      <c r="B93" s="8">
        <v>44672</v>
      </c>
      <c r="C93" s="6"/>
      <c r="D93" s="6"/>
      <c r="E93" s="10"/>
      <c r="F93" s="152">
        <v>0.54545454545454541</v>
      </c>
      <c r="G93" s="2"/>
      <c r="H93" s="2"/>
      <c r="I93" s="2"/>
      <c r="J93" s="2"/>
    </row>
    <row r="94" spans="1:10" x14ac:dyDescent="0.25">
      <c r="A94" s="110">
        <v>112</v>
      </c>
      <c r="B94" s="8">
        <v>44673</v>
      </c>
      <c r="C94" s="6"/>
      <c r="D94" s="6"/>
      <c r="E94" s="10"/>
      <c r="F94" s="152">
        <v>0.56818181818181823</v>
      </c>
      <c r="G94" s="2"/>
      <c r="H94" s="2"/>
      <c r="I94" s="2"/>
      <c r="J94" s="2"/>
    </row>
    <row r="95" spans="1:10" x14ac:dyDescent="0.25">
      <c r="A95" s="110">
        <v>113</v>
      </c>
      <c r="B95" s="8">
        <v>44674</v>
      </c>
      <c r="C95" s="6"/>
      <c r="D95" s="6"/>
      <c r="E95" s="10"/>
      <c r="F95" s="152">
        <v>0.59090909090909094</v>
      </c>
      <c r="G95" s="2"/>
      <c r="H95" s="2"/>
      <c r="I95" s="2"/>
      <c r="J95" s="2"/>
    </row>
    <row r="96" spans="1:10" x14ac:dyDescent="0.25">
      <c r="A96" s="110">
        <v>114</v>
      </c>
      <c r="B96" s="8">
        <v>44675</v>
      </c>
      <c r="C96" s="6"/>
      <c r="D96" s="6"/>
      <c r="E96" s="10"/>
      <c r="F96" s="152">
        <v>0.61363636363636365</v>
      </c>
      <c r="G96" s="2"/>
      <c r="H96" s="2"/>
      <c r="I96" s="2"/>
      <c r="J96" s="2"/>
    </row>
    <row r="97" spans="1:10" x14ac:dyDescent="0.25">
      <c r="A97" s="110">
        <v>115</v>
      </c>
      <c r="B97" s="8">
        <v>44676</v>
      </c>
      <c r="C97" s="6"/>
      <c r="D97" s="6"/>
      <c r="E97" s="10"/>
      <c r="F97" s="152">
        <v>0.63636363636363635</v>
      </c>
      <c r="G97" s="2"/>
      <c r="H97" s="2"/>
      <c r="I97" s="2"/>
      <c r="J97" s="2"/>
    </row>
    <row r="98" spans="1:10" x14ac:dyDescent="0.25">
      <c r="A98" s="110">
        <v>116</v>
      </c>
      <c r="B98" s="8">
        <v>44677</v>
      </c>
      <c r="C98" s="6"/>
      <c r="D98" s="6"/>
      <c r="E98" s="10"/>
      <c r="F98" s="152">
        <v>0.65909090909090906</v>
      </c>
      <c r="G98" s="2"/>
      <c r="H98" s="2"/>
      <c r="I98" s="2"/>
      <c r="J98" s="2"/>
    </row>
    <row r="99" spans="1:10" x14ac:dyDescent="0.25">
      <c r="A99" s="110">
        <v>117</v>
      </c>
      <c r="B99" s="8">
        <v>44678</v>
      </c>
      <c r="C99" s="6"/>
      <c r="D99" s="6"/>
      <c r="E99" s="10"/>
      <c r="F99" s="152">
        <v>0.68181818181818177</v>
      </c>
      <c r="G99" s="2"/>
      <c r="H99" s="2"/>
      <c r="I99" s="2"/>
      <c r="J99" s="2"/>
    </row>
    <row r="100" spans="1:10" x14ac:dyDescent="0.25">
      <c r="A100" s="110">
        <v>118</v>
      </c>
      <c r="B100" s="8">
        <v>44679</v>
      </c>
      <c r="C100" s="6"/>
      <c r="D100" s="6"/>
      <c r="E100" s="10"/>
      <c r="F100" s="152">
        <v>0.69065656565656564</v>
      </c>
      <c r="G100" s="2"/>
      <c r="H100" s="2"/>
      <c r="I100" s="2"/>
      <c r="J100" s="2"/>
    </row>
    <row r="101" spans="1:10" x14ac:dyDescent="0.25">
      <c r="A101" s="110">
        <v>119</v>
      </c>
      <c r="B101" s="8">
        <v>44680</v>
      </c>
      <c r="C101" s="6"/>
      <c r="D101" s="6"/>
      <c r="E101" s="10"/>
      <c r="F101" s="152">
        <v>0.69947474747474747</v>
      </c>
      <c r="G101" s="2"/>
      <c r="H101" s="2"/>
      <c r="I101" s="2"/>
      <c r="J101" s="2"/>
    </row>
    <row r="102" spans="1:10" x14ac:dyDescent="0.25">
      <c r="A102" s="110">
        <v>120</v>
      </c>
      <c r="B102" s="8">
        <v>44681</v>
      </c>
      <c r="C102" s="6"/>
      <c r="D102" s="6"/>
      <c r="E102" s="10"/>
      <c r="F102" s="152">
        <v>0.70829292929292942</v>
      </c>
      <c r="G102" s="2"/>
      <c r="H102" s="2"/>
      <c r="I102" s="2"/>
      <c r="J102" s="2"/>
    </row>
    <row r="103" spans="1:10" x14ac:dyDescent="0.25">
      <c r="A103" s="110">
        <v>121</v>
      </c>
      <c r="B103" s="8">
        <v>44682</v>
      </c>
      <c r="C103" s="6"/>
      <c r="D103" s="6"/>
      <c r="E103" s="10"/>
      <c r="F103" s="152">
        <v>0.71711111111111125</v>
      </c>
      <c r="G103" s="2"/>
      <c r="H103" s="2"/>
      <c r="I103" s="2"/>
      <c r="J103" s="2"/>
    </row>
    <row r="104" spans="1:10" x14ac:dyDescent="0.25">
      <c r="A104" s="110">
        <v>122</v>
      </c>
      <c r="B104" s="8">
        <v>44683</v>
      </c>
      <c r="C104" s="6"/>
      <c r="D104" s="6"/>
      <c r="E104" s="10"/>
      <c r="F104" s="152">
        <v>0.72592929292929309</v>
      </c>
      <c r="G104" s="2"/>
      <c r="H104" s="2"/>
      <c r="I104" s="2"/>
      <c r="J104" s="2"/>
    </row>
    <row r="105" spans="1:10" x14ac:dyDescent="0.25">
      <c r="A105" s="110">
        <v>123</v>
      </c>
      <c r="B105" s="8">
        <v>44684</v>
      </c>
      <c r="C105" s="6"/>
      <c r="D105" s="6"/>
      <c r="E105" s="10"/>
      <c r="F105" s="152">
        <v>0.73474747474747493</v>
      </c>
      <c r="G105" s="2"/>
      <c r="H105" s="2"/>
      <c r="I105" s="2"/>
      <c r="J105" s="2"/>
    </row>
    <row r="106" spans="1:10" x14ac:dyDescent="0.25">
      <c r="A106" s="110">
        <v>124</v>
      </c>
      <c r="B106" s="8">
        <v>44685</v>
      </c>
      <c r="C106" s="6"/>
      <c r="D106" s="6"/>
      <c r="E106" s="10"/>
      <c r="F106" s="152">
        <v>0.74356565656565676</v>
      </c>
      <c r="G106" s="2"/>
      <c r="H106" s="2"/>
      <c r="I106" s="2"/>
      <c r="J106" s="2"/>
    </row>
    <row r="107" spans="1:10" x14ac:dyDescent="0.25">
      <c r="A107" s="110">
        <v>125</v>
      </c>
      <c r="B107" s="8">
        <v>44686</v>
      </c>
      <c r="C107" s="6"/>
      <c r="D107" s="6"/>
      <c r="E107" s="10"/>
      <c r="F107" s="152">
        <v>0.75238383838383849</v>
      </c>
      <c r="G107" s="2"/>
      <c r="H107" s="2"/>
      <c r="I107" s="2"/>
      <c r="J107" s="2"/>
    </row>
    <row r="108" spans="1:10" x14ac:dyDescent="0.25">
      <c r="A108" s="110">
        <v>126</v>
      </c>
      <c r="B108" s="8">
        <v>44687</v>
      </c>
      <c r="C108" s="6"/>
      <c r="D108" s="6"/>
      <c r="E108" s="10"/>
      <c r="F108" s="152">
        <v>0.76120202020202032</v>
      </c>
      <c r="G108" s="2"/>
      <c r="H108" s="2"/>
      <c r="I108" s="2"/>
      <c r="J108" s="2"/>
    </row>
    <row r="109" spans="1:10" x14ac:dyDescent="0.25">
      <c r="A109" s="110">
        <v>127</v>
      </c>
      <c r="B109" s="8">
        <v>44688</v>
      </c>
      <c r="C109" s="6"/>
      <c r="D109" s="6"/>
      <c r="E109" s="10"/>
      <c r="F109" s="152">
        <v>0.77002020202020205</v>
      </c>
      <c r="G109" s="2"/>
      <c r="H109" s="2"/>
      <c r="I109" s="2"/>
      <c r="J109" s="2"/>
    </row>
    <row r="110" spans="1:10" x14ac:dyDescent="0.25">
      <c r="A110" s="110">
        <v>128</v>
      </c>
      <c r="B110" s="8">
        <v>44689</v>
      </c>
      <c r="C110" s="6"/>
      <c r="D110" s="6"/>
      <c r="E110" s="6"/>
      <c r="F110" s="152">
        <v>0.77883838383838377</v>
      </c>
      <c r="G110" s="2"/>
      <c r="H110" s="2"/>
      <c r="I110" s="2"/>
      <c r="J110" s="2"/>
    </row>
    <row r="111" spans="1:10" x14ac:dyDescent="0.25">
      <c r="A111" s="110">
        <v>129</v>
      </c>
      <c r="B111" s="8">
        <v>44690</v>
      </c>
      <c r="C111" s="6"/>
      <c r="D111" s="6"/>
      <c r="E111" s="6"/>
      <c r="F111" s="152">
        <v>0.78765656565656561</v>
      </c>
      <c r="G111" s="2"/>
      <c r="H111" s="2"/>
      <c r="I111" s="2"/>
      <c r="J111" s="2"/>
    </row>
    <row r="112" spans="1:10" x14ac:dyDescent="0.25">
      <c r="A112" s="110">
        <v>130</v>
      </c>
      <c r="B112" s="8">
        <v>44691</v>
      </c>
      <c r="C112" s="6"/>
      <c r="D112" s="6"/>
      <c r="E112" s="6"/>
      <c r="F112" s="152">
        <v>0.79647474747474734</v>
      </c>
      <c r="G112" s="2"/>
      <c r="H112" s="2"/>
      <c r="I112" s="2"/>
      <c r="J112" s="2"/>
    </row>
    <row r="113" spans="1:10" x14ac:dyDescent="0.25">
      <c r="A113" s="110">
        <v>131</v>
      </c>
      <c r="B113" s="8">
        <v>44692</v>
      </c>
      <c r="C113" s="6"/>
      <c r="D113" s="6"/>
      <c r="E113" s="6"/>
      <c r="F113" s="152">
        <v>0.80529292929292917</v>
      </c>
      <c r="G113" s="2"/>
      <c r="H113" s="2"/>
      <c r="I113" s="2"/>
      <c r="J113" s="2"/>
    </row>
    <row r="114" spans="1:10" x14ac:dyDescent="0.25">
      <c r="A114" s="110">
        <v>132</v>
      </c>
      <c r="B114" s="8">
        <v>44693</v>
      </c>
      <c r="C114" s="6"/>
      <c r="D114" s="6"/>
      <c r="E114" s="6"/>
      <c r="F114" s="152">
        <v>0.8141111111111109</v>
      </c>
      <c r="G114" s="2"/>
      <c r="H114" s="2"/>
      <c r="I114" s="2"/>
      <c r="J114" s="2"/>
    </row>
    <row r="115" spans="1:10" x14ac:dyDescent="0.25">
      <c r="A115" s="110">
        <v>133</v>
      </c>
      <c r="B115" s="8">
        <v>44694</v>
      </c>
      <c r="C115" s="6"/>
      <c r="D115" s="6"/>
      <c r="E115" s="6"/>
      <c r="F115" s="152">
        <v>0.82292929292929273</v>
      </c>
      <c r="G115" s="2"/>
      <c r="H115" s="2"/>
      <c r="I115" s="2"/>
      <c r="J115" s="2"/>
    </row>
    <row r="116" spans="1:10" x14ac:dyDescent="0.25">
      <c r="A116" s="110">
        <v>134</v>
      </c>
      <c r="B116" s="8">
        <v>44695</v>
      </c>
      <c r="C116" s="6"/>
      <c r="D116" s="6"/>
      <c r="E116" s="6"/>
      <c r="F116" s="152">
        <v>0.83174747474747446</v>
      </c>
      <c r="G116" s="2"/>
      <c r="H116" s="2"/>
      <c r="I116" s="2"/>
      <c r="J116" s="2"/>
    </row>
    <row r="117" spans="1:10" x14ac:dyDescent="0.25">
      <c r="A117" s="110">
        <v>135</v>
      </c>
      <c r="B117" s="8">
        <v>44696</v>
      </c>
      <c r="C117" s="6"/>
      <c r="D117" s="6"/>
      <c r="E117" s="6"/>
      <c r="F117" s="152">
        <v>0.84056565656565629</v>
      </c>
      <c r="G117" s="2"/>
      <c r="H117" s="2"/>
      <c r="I117" s="2"/>
      <c r="J117" s="2"/>
    </row>
    <row r="118" spans="1:10" x14ac:dyDescent="0.25">
      <c r="A118" s="110">
        <v>136</v>
      </c>
      <c r="B118" s="8">
        <v>44697</v>
      </c>
      <c r="C118" s="6"/>
      <c r="D118" s="6"/>
      <c r="E118" s="6"/>
      <c r="F118" s="152">
        <v>0.84938383838383802</v>
      </c>
      <c r="G118" s="2"/>
      <c r="H118" s="2"/>
      <c r="I118" s="2"/>
      <c r="J118" s="2"/>
    </row>
    <row r="119" spans="1:10" x14ac:dyDescent="0.25">
      <c r="A119" s="110">
        <v>137</v>
      </c>
      <c r="B119" s="8">
        <v>44698</v>
      </c>
      <c r="C119" s="6"/>
      <c r="D119" s="6"/>
      <c r="E119" s="6"/>
      <c r="F119" s="152">
        <v>0.85820202020201986</v>
      </c>
      <c r="G119" s="2"/>
      <c r="H119" s="2"/>
      <c r="I119" s="2"/>
      <c r="J119" s="2"/>
    </row>
    <row r="120" spans="1:10" x14ac:dyDescent="0.25">
      <c r="A120" s="110">
        <v>138</v>
      </c>
      <c r="B120" s="8">
        <v>44699</v>
      </c>
      <c r="C120" s="6"/>
      <c r="D120" s="6"/>
      <c r="E120" s="6"/>
      <c r="F120" s="152">
        <v>0.86702020202020158</v>
      </c>
      <c r="G120" s="2"/>
      <c r="H120" s="2"/>
      <c r="I120" s="2"/>
      <c r="J120" s="2"/>
    </row>
    <row r="121" spans="1:10" x14ac:dyDescent="0.25">
      <c r="A121" s="110">
        <v>139</v>
      </c>
      <c r="B121" s="8">
        <v>44700</v>
      </c>
      <c r="C121" s="6"/>
      <c r="D121" s="6"/>
      <c r="E121" s="6"/>
      <c r="F121" s="152">
        <v>0.87583838383838331</v>
      </c>
      <c r="G121" s="2"/>
      <c r="H121" s="2"/>
      <c r="I121" s="2"/>
      <c r="J121" s="2"/>
    </row>
    <row r="122" spans="1:10" x14ac:dyDescent="0.25">
      <c r="A122" s="110">
        <v>140</v>
      </c>
      <c r="B122" s="8">
        <v>44701</v>
      </c>
      <c r="C122" s="6"/>
      <c r="D122" s="6"/>
      <c r="E122" s="6"/>
      <c r="F122" s="152">
        <v>0.88465656565656514</v>
      </c>
      <c r="G122" s="2"/>
      <c r="H122" s="2"/>
      <c r="I122" s="2"/>
      <c r="J122" s="2"/>
    </row>
    <row r="123" spans="1:10" x14ac:dyDescent="0.25">
      <c r="A123" s="110">
        <v>141</v>
      </c>
      <c r="B123" s="8">
        <v>44702</v>
      </c>
      <c r="C123" s="6"/>
      <c r="D123" s="6"/>
      <c r="E123" s="6"/>
      <c r="F123" s="152">
        <v>0.89347474747474687</v>
      </c>
      <c r="G123" s="2"/>
      <c r="H123" s="2"/>
      <c r="I123" s="2"/>
      <c r="J123" s="2"/>
    </row>
    <row r="124" spans="1:10" x14ac:dyDescent="0.25">
      <c r="A124" s="110">
        <v>142</v>
      </c>
      <c r="B124" s="8">
        <v>44703</v>
      </c>
      <c r="C124" s="6"/>
      <c r="D124" s="6"/>
      <c r="E124" s="6"/>
      <c r="F124" s="147">
        <v>0.9022929292929287</v>
      </c>
      <c r="G124" s="2"/>
      <c r="H124" s="2"/>
      <c r="I124" s="2"/>
      <c r="J124" s="2"/>
    </row>
    <row r="125" spans="1:10" x14ac:dyDescent="0.25">
      <c r="A125" s="110">
        <v>143</v>
      </c>
      <c r="B125" s="8">
        <v>44704</v>
      </c>
      <c r="C125" s="6"/>
      <c r="D125" s="6"/>
      <c r="E125" s="6"/>
      <c r="F125" s="147">
        <v>0.91111111111111043</v>
      </c>
      <c r="G125" s="2"/>
      <c r="H125" s="2"/>
      <c r="I125" s="2"/>
      <c r="J125" s="2"/>
    </row>
    <row r="126" spans="1:10" x14ac:dyDescent="0.25">
      <c r="A126" s="110">
        <v>144</v>
      </c>
      <c r="B126" s="8">
        <v>44705</v>
      </c>
      <c r="C126" s="6"/>
      <c r="D126" s="6"/>
      <c r="E126" s="6"/>
      <c r="F126" s="147">
        <v>0.91992929292929226</v>
      </c>
      <c r="G126" s="2"/>
      <c r="H126" s="2"/>
      <c r="I126" s="2"/>
      <c r="J126" s="2"/>
    </row>
    <row r="127" spans="1:10" x14ac:dyDescent="0.25">
      <c r="A127" s="110">
        <v>145</v>
      </c>
      <c r="B127" s="8">
        <v>44706</v>
      </c>
      <c r="C127" s="6"/>
      <c r="D127" s="6"/>
      <c r="E127" s="6"/>
      <c r="F127" s="147">
        <v>0.92874747474747399</v>
      </c>
      <c r="G127" s="2"/>
      <c r="H127" s="2"/>
      <c r="I127" s="2"/>
      <c r="J127" s="2"/>
    </row>
    <row r="128" spans="1:10" x14ac:dyDescent="0.25">
      <c r="A128" s="110">
        <v>146</v>
      </c>
      <c r="B128" s="8">
        <v>44707</v>
      </c>
      <c r="C128" s="6"/>
      <c r="D128" s="6"/>
      <c r="E128" s="6"/>
      <c r="F128" s="147">
        <v>0.93756565656565583</v>
      </c>
      <c r="G128" s="2"/>
      <c r="H128" s="2"/>
      <c r="I128" s="2"/>
      <c r="J128" s="2"/>
    </row>
    <row r="129" spans="1:10" x14ac:dyDescent="0.25">
      <c r="A129" s="110">
        <v>147</v>
      </c>
      <c r="B129" s="8">
        <v>44708</v>
      </c>
      <c r="C129" s="6"/>
      <c r="D129" s="6"/>
      <c r="E129" s="6"/>
      <c r="F129" s="147">
        <v>0.94638383838383755</v>
      </c>
      <c r="G129" s="2"/>
      <c r="H129" s="2"/>
      <c r="I129" s="2"/>
      <c r="J129" s="2"/>
    </row>
    <row r="130" spans="1:10" x14ac:dyDescent="0.25">
      <c r="A130" s="110">
        <v>148</v>
      </c>
      <c r="B130" s="8">
        <v>44709</v>
      </c>
      <c r="C130" s="6"/>
      <c r="D130" s="6"/>
      <c r="E130" s="6"/>
      <c r="F130" s="147">
        <v>0.95520202020201939</v>
      </c>
      <c r="G130" s="2"/>
      <c r="H130" s="2"/>
      <c r="I130" s="2"/>
      <c r="J130" s="2"/>
    </row>
    <row r="131" spans="1:10" x14ac:dyDescent="0.25">
      <c r="A131" s="110">
        <v>149</v>
      </c>
      <c r="B131" s="8">
        <v>44710</v>
      </c>
      <c r="C131" s="6"/>
      <c r="D131" s="6"/>
      <c r="E131" s="6"/>
      <c r="F131" s="147">
        <v>0.96402020202020111</v>
      </c>
      <c r="G131" s="2"/>
      <c r="H131" s="2"/>
      <c r="I131" s="2"/>
      <c r="J131" s="2"/>
    </row>
    <row r="132" spans="1:10" x14ac:dyDescent="0.25">
      <c r="A132" s="110">
        <v>150</v>
      </c>
      <c r="B132" s="8">
        <v>44711</v>
      </c>
      <c r="C132" s="6"/>
      <c r="D132" s="6"/>
      <c r="E132" s="6"/>
      <c r="F132" s="147">
        <v>0.97283838383838284</v>
      </c>
      <c r="G132" s="2"/>
      <c r="H132" s="2"/>
      <c r="I132" s="2"/>
      <c r="J132" s="2"/>
    </row>
    <row r="133" spans="1:10" x14ac:dyDescent="0.25">
      <c r="A133" s="110">
        <v>151</v>
      </c>
      <c r="B133" s="8">
        <v>44712</v>
      </c>
      <c r="C133" s="6"/>
      <c r="D133" s="6"/>
      <c r="E133" s="6"/>
      <c r="F133" s="147">
        <v>0.98165656565656467</v>
      </c>
      <c r="G133" s="2"/>
      <c r="H133" s="2"/>
      <c r="I133" s="2"/>
      <c r="J133" s="2"/>
    </row>
    <row r="134" spans="1:10" x14ac:dyDescent="0.25">
      <c r="A134" s="110">
        <v>152</v>
      </c>
      <c r="B134" s="8">
        <v>44713</v>
      </c>
      <c r="C134" s="6"/>
      <c r="D134" s="6"/>
      <c r="E134" s="6"/>
      <c r="F134" s="147">
        <v>0.9904747474747464</v>
      </c>
      <c r="G134" s="2"/>
      <c r="H134" s="2"/>
      <c r="I134" s="2"/>
      <c r="J134" s="2"/>
    </row>
    <row r="135" spans="1:10" x14ac:dyDescent="0.25">
      <c r="A135" s="110">
        <v>153</v>
      </c>
      <c r="B135" s="8">
        <v>44714</v>
      </c>
      <c r="C135" s="6"/>
      <c r="D135" s="6"/>
      <c r="E135" s="6"/>
      <c r="F135" s="147">
        <v>1</v>
      </c>
      <c r="G135" s="2"/>
      <c r="H135" s="2"/>
      <c r="I135" s="2"/>
      <c r="J135" s="2"/>
    </row>
    <row r="136" spans="1:10" x14ac:dyDescent="0.25">
      <c r="A136" s="110">
        <v>154</v>
      </c>
      <c r="B136" s="8">
        <v>44715</v>
      </c>
      <c r="C136" s="6"/>
      <c r="D136" s="6"/>
      <c r="E136" s="6"/>
      <c r="F136" s="147">
        <v>1</v>
      </c>
      <c r="G136" s="2"/>
      <c r="H136" s="2"/>
      <c r="I136" s="2"/>
      <c r="J136" s="2"/>
    </row>
    <row r="137" spans="1:10" x14ac:dyDescent="0.25">
      <c r="A137" s="110">
        <v>155</v>
      </c>
      <c r="B137" s="8">
        <v>44716</v>
      </c>
      <c r="C137" s="6"/>
      <c r="D137" s="6"/>
      <c r="E137" s="6"/>
      <c r="F137" s="147">
        <v>1</v>
      </c>
      <c r="G137" s="2"/>
      <c r="H137" s="2"/>
      <c r="I137" s="2"/>
      <c r="J137" s="2"/>
    </row>
    <row r="138" spans="1:10" x14ac:dyDescent="0.25">
      <c r="A138" s="110">
        <v>156</v>
      </c>
      <c r="B138" s="8">
        <v>44717</v>
      </c>
      <c r="C138" s="6"/>
      <c r="D138" s="6"/>
      <c r="E138" s="6"/>
      <c r="F138" s="147">
        <v>1</v>
      </c>
      <c r="G138" s="2"/>
      <c r="H138" s="2"/>
      <c r="I138" s="2"/>
      <c r="J138" s="2"/>
    </row>
    <row r="139" spans="1:10" x14ac:dyDescent="0.25">
      <c r="A139" s="110">
        <v>157</v>
      </c>
      <c r="B139" s="8">
        <v>44718</v>
      </c>
      <c r="F139" s="113">
        <v>1</v>
      </c>
      <c r="G139" s="2"/>
      <c r="H139" s="2"/>
      <c r="I139" s="2"/>
      <c r="J139" s="2"/>
    </row>
    <row r="140" spans="1:10" x14ac:dyDescent="0.25">
      <c r="A140" s="110">
        <v>158</v>
      </c>
      <c r="B140" s="8">
        <v>44719</v>
      </c>
      <c r="F140" s="113">
        <v>1</v>
      </c>
    </row>
    <row r="141" spans="1:10" x14ac:dyDescent="0.25">
      <c r="A141" s="110">
        <v>159</v>
      </c>
      <c r="B141" s="8">
        <v>44720</v>
      </c>
      <c r="F141" s="113">
        <v>1</v>
      </c>
    </row>
    <row r="142" spans="1:10" x14ac:dyDescent="0.25">
      <c r="A142" s="110">
        <v>160</v>
      </c>
      <c r="B142" s="8">
        <v>44721</v>
      </c>
      <c r="F142" s="113">
        <v>1</v>
      </c>
    </row>
    <row r="143" spans="1:10" x14ac:dyDescent="0.25">
      <c r="A143" s="110">
        <v>161</v>
      </c>
      <c r="B143" s="8">
        <v>44722</v>
      </c>
      <c r="F143" s="113">
        <v>1</v>
      </c>
    </row>
    <row r="144" spans="1:10" x14ac:dyDescent="0.25">
      <c r="A144" s="110">
        <v>162</v>
      </c>
      <c r="B144" s="8">
        <v>44723</v>
      </c>
      <c r="F144" s="113">
        <v>1</v>
      </c>
    </row>
    <row r="145" spans="1:6" x14ac:dyDescent="0.25">
      <c r="A145" s="110">
        <v>163</v>
      </c>
      <c r="B145" s="8">
        <v>44724</v>
      </c>
      <c r="F145" s="113">
        <v>1</v>
      </c>
    </row>
    <row r="146" spans="1:6" x14ac:dyDescent="0.25">
      <c r="A146" s="110">
        <v>164</v>
      </c>
      <c r="B146" s="8">
        <v>44725</v>
      </c>
      <c r="F146" s="113">
        <v>1</v>
      </c>
    </row>
    <row r="147" spans="1:6" x14ac:dyDescent="0.25">
      <c r="A147" s="110">
        <v>165</v>
      </c>
      <c r="B147" s="8">
        <v>44726</v>
      </c>
      <c r="F147" s="113">
        <v>1</v>
      </c>
    </row>
    <row r="148" spans="1:6" x14ac:dyDescent="0.25">
      <c r="A148" s="110">
        <v>166</v>
      </c>
      <c r="B148" s="8">
        <v>44727</v>
      </c>
      <c r="F148" s="113">
        <v>1</v>
      </c>
    </row>
    <row r="149" spans="1:6" x14ac:dyDescent="0.25">
      <c r="A149" s="110">
        <v>167</v>
      </c>
      <c r="B149" s="8">
        <v>44728</v>
      </c>
    </row>
    <row r="150" spans="1:6" x14ac:dyDescent="0.25">
      <c r="A150" s="110">
        <v>168</v>
      </c>
      <c r="B150" s="8">
        <v>44729</v>
      </c>
    </row>
    <row r="151" spans="1:6" x14ac:dyDescent="0.25">
      <c r="A151" s="110">
        <v>169</v>
      </c>
      <c r="B151" s="8">
        <v>44730</v>
      </c>
    </row>
    <row r="152" spans="1:6" x14ac:dyDescent="0.25">
      <c r="A152" s="110">
        <v>170</v>
      </c>
      <c r="B152" s="8">
        <v>44731</v>
      </c>
    </row>
    <row r="153" spans="1:6" x14ac:dyDescent="0.25">
      <c r="A153" s="110">
        <v>171</v>
      </c>
      <c r="B153" s="8">
        <v>44732</v>
      </c>
    </row>
    <row r="154" spans="1:6" x14ac:dyDescent="0.25">
      <c r="A154" s="110">
        <v>172</v>
      </c>
      <c r="B154" s="8">
        <v>44733</v>
      </c>
    </row>
    <row r="155" spans="1:6" x14ac:dyDescent="0.25">
      <c r="A155" s="110">
        <v>173</v>
      </c>
      <c r="B155" s="8">
        <v>44734</v>
      </c>
    </row>
    <row r="156" spans="1:6" x14ac:dyDescent="0.25">
      <c r="A156" s="110">
        <v>174</v>
      </c>
      <c r="B156" s="8">
        <v>44735</v>
      </c>
    </row>
    <row r="157" spans="1:6" x14ac:dyDescent="0.25">
      <c r="A157" s="110">
        <v>175</v>
      </c>
      <c r="B157" s="8">
        <v>44736</v>
      </c>
    </row>
    <row r="158" spans="1:6" x14ac:dyDescent="0.25">
      <c r="A158" s="110">
        <v>176</v>
      </c>
      <c r="B158" s="8">
        <v>44737</v>
      </c>
    </row>
    <row r="159" spans="1:6" x14ac:dyDescent="0.25">
      <c r="A159" s="110">
        <v>177</v>
      </c>
      <c r="B159" s="8">
        <v>44738</v>
      </c>
    </row>
    <row r="160" spans="1:6" x14ac:dyDescent="0.25">
      <c r="A160" s="110">
        <v>178</v>
      </c>
      <c r="B160" s="8">
        <v>44739</v>
      </c>
    </row>
    <row r="161" spans="1:8" x14ac:dyDescent="0.25">
      <c r="A161" s="110">
        <v>179</v>
      </c>
      <c r="B161" s="8">
        <v>44740</v>
      </c>
    </row>
    <row r="162" spans="1:8" x14ac:dyDescent="0.25">
      <c r="A162" s="110">
        <v>180</v>
      </c>
      <c r="B162" s="8">
        <v>44741</v>
      </c>
    </row>
    <row r="163" spans="1:8" x14ac:dyDescent="0.25">
      <c r="A163" s="110">
        <v>181</v>
      </c>
      <c r="B163" s="8">
        <v>44742</v>
      </c>
    </row>
    <row r="164" spans="1:8" x14ac:dyDescent="0.25">
      <c r="A164" s="110"/>
      <c r="B164" s="8"/>
    </row>
    <row r="165" spans="1:8" x14ac:dyDescent="0.25">
      <c r="A165" s="110"/>
      <c r="B165" s="8"/>
    </row>
    <row r="166" spans="1:8" x14ac:dyDescent="0.25">
      <c r="A166" s="110"/>
      <c r="B166" s="8"/>
    </row>
    <row r="167" spans="1:8" x14ac:dyDescent="0.25">
      <c r="A167" s="110"/>
      <c r="B167" s="8"/>
    </row>
    <row r="169" spans="1:8" x14ac:dyDescent="0.25">
      <c r="E169" s="21" t="s">
        <v>95</v>
      </c>
      <c r="F169" s="21" t="s">
        <v>96</v>
      </c>
      <c r="G169" s="21" t="s">
        <v>97</v>
      </c>
      <c r="H169" s="21" t="s">
        <v>102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FE27B6126FE34889460C94CF5C8AC1" ma:contentTypeVersion="2" ma:contentTypeDescription="Create a new document." ma:contentTypeScope="" ma:versionID="d7a9f573aefd563b7dd6a67253d5a96c">
  <xsd:schema xmlns:xsd="http://www.w3.org/2001/XMLSchema" xmlns:xs="http://www.w3.org/2001/XMLSchema" xmlns:p="http://schemas.microsoft.com/office/2006/metadata/properties" xmlns:ns3="802a2247-b6a5-4144-876b-3c152a1b4f2c" targetNamespace="http://schemas.microsoft.com/office/2006/metadata/properties" ma:root="true" ma:fieldsID="926076830a4e1ef4def2861b7e318fe4" ns3:_="">
    <xsd:import namespace="802a2247-b6a5-4144-876b-3c152a1b4f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2a2247-b6a5-4144-876b-3c152a1b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C796C3C-2C3E-4A51-B96C-3DA6C3A21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2a2247-b6a5-4144-876b-3c152a1b4f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B23252-58A3-4D78-B028-83A62AE33D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3039CA-0028-4C3B-8182-1C5CE20C7667}">
  <ds:schemaRefs>
    <ds:schemaRef ds:uri="http://schemas.microsoft.com/office/infopath/2007/PartnerControl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802a2247-b6a5-4144-876b-3c152a1b4f2c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2022</vt:lpstr>
      <vt:lpstr>Spawn Timing Summary Dungeness</vt:lpstr>
      <vt:lpstr>RM .3-3.3</vt:lpstr>
      <vt:lpstr>RM 3.3-6.4</vt:lpstr>
      <vt:lpstr>RM 6.4-9.2</vt:lpstr>
      <vt:lpstr>RM 9.2-11.2</vt:lpstr>
      <vt:lpstr>RM 11.2-11.5</vt:lpstr>
      <vt:lpstr>RM 11.5-13.8</vt:lpstr>
      <vt:lpstr>RM13.8-15.8</vt:lpstr>
      <vt:lpstr>RM 15.8-17.5 Supp</vt:lpstr>
      <vt:lpstr>RM 17.8-18.7</vt:lpstr>
      <vt:lpstr>GW RM 0.0-1</vt:lpstr>
      <vt:lpstr>GW RM 1.0-2.5</vt:lpstr>
      <vt:lpstr>GW RM 2.5-5.1 Supp</vt:lpstr>
      <vt:lpstr>RM 5.1-9.6</vt:lpstr>
      <vt:lpstr>Canyon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cburns</dc:creator>
  <cp:lastModifiedBy>Craig, Bethany E (DFW)</cp:lastModifiedBy>
  <dcterms:created xsi:type="dcterms:W3CDTF">2010-11-16T16:08:34Z</dcterms:created>
  <dcterms:modified xsi:type="dcterms:W3CDTF">2023-04-25T21:59:48Z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0x01010038FE27B6126FE34889460C94CF5C8AC1</vt:lpwstr>
  </property>
  <property fmtid="{D5CDD505-2E9C-101B-9397-08002B2CF9AE}" pid="3" name="MSIP_Label_45011977-b912-4387-97a4-f4c94a801377_Enabled">
    <vt:lpwstr>true</vt:lpwstr>
  </property>
  <property fmtid="{D5CDD505-2E9C-101B-9397-08002B2CF9AE}" pid="4" name="MSIP_Label_45011977-b912-4387-97a4-f4c94a801377_SetDate">
    <vt:lpwstr>2023-02-08T18:31:55Z</vt:lpwstr>
  </property>
  <property fmtid="{D5CDD505-2E9C-101B-9397-08002B2CF9AE}" pid="5" name="MSIP_Label_45011977-b912-4387-97a4-f4c94a801377_Method">
    <vt:lpwstr>Standard</vt:lpwstr>
  </property>
  <property fmtid="{D5CDD505-2E9C-101B-9397-08002B2CF9AE}" pid="6" name="MSIP_Label_45011977-b912-4387-97a4-f4c94a801377_Name">
    <vt:lpwstr>Uncategorized Data</vt:lpwstr>
  </property>
  <property fmtid="{D5CDD505-2E9C-101B-9397-08002B2CF9AE}" pid="7" name="MSIP_Label_45011977-b912-4387-97a4-f4c94a801377_SiteId">
    <vt:lpwstr>11d0e217-264e-400a-8ba0-57dcc127d72d</vt:lpwstr>
  </property>
  <property fmtid="{D5CDD505-2E9C-101B-9397-08002B2CF9AE}" pid="8" name="MSIP_Label_45011977-b912-4387-97a4-f4c94a801377_ActionId">
    <vt:lpwstr>ab279924-ec41-4849-8416-bda5a7d21d6a</vt:lpwstr>
  </property>
  <property fmtid="{D5CDD505-2E9C-101B-9397-08002B2CF9AE}" pid="9" name="MSIP_Label_45011977-b912-4387-97a4-f4c94a801377_ContentBits">
    <vt:lpwstr>0</vt:lpwstr>
  </property>
</Properties>
</file>