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4. Escapement/4. Dungeness/"/>
    </mc:Choice>
  </mc:AlternateContent>
  <xr:revisionPtr revIDLastSave="12" documentId="13_ncr:1_{A00B5AAE-20F1-42BE-B278-A719D7F2774D}" xr6:coauthVersionLast="46" xr6:coauthVersionMax="46" xr10:uidLastSave="{FF0795A7-57E2-4D4C-82D2-B8747A9D905A}"/>
  <bookViews>
    <workbookView xWindow="75" yWindow="6570" windowWidth="28590" windowHeight="8490" tabRatio="617" xr2:uid="{00000000-000D-0000-FFFF-FFFF00000000}"/>
  </bookViews>
  <sheets>
    <sheet name="2019" sheetId="1" r:id="rId1"/>
    <sheet name="Estimate Calc." sheetId="15" r:id="rId2"/>
    <sheet name="Spawn Timing Summary Dungeness" sheetId="5" r:id="rId3"/>
    <sheet name="RM .3-3.3" sheetId="3" r:id="rId4"/>
    <sheet name="RM 3.3-6.4" sheetId="6" r:id="rId5"/>
    <sheet name="RM 6.4-9.2" sheetId="7" r:id="rId6"/>
    <sheet name="RM 9.2-11.2" sheetId="8" r:id="rId7"/>
    <sheet name="RM 11.5-13.8" sheetId="9" r:id="rId8"/>
    <sheet name="RM13.8-15.8" sheetId="10" r:id="rId9"/>
    <sheet name="GW RM 0.0-1" sheetId="11" r:id="rId10"/>
    <sheet name="GW RM 1.0-2.5" sheetId="12" r:id="rId11"/>
    <sheet name="GW RM 2.5-5.1" sheetId="16" r:id="rId12"/>
    <sheet name="Canyon 0-1.7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E30" i="3" s="1"/>
  <c r="H30" i="3" s="1"/>
  <c r="D130" i="15" l="1"/>
  <c r="D131" i="15" l="1"/>
  <c r="D138" i="15"/>
  <c r="S138" i="15" l="1"/>
  <c r="K138" i="15"/>
  <c r="L138" i="15"/>
  <c r="M138" i="15"/>
  <c r="N138" i="15"/>
  <c r="O138" i="15"/>
  <c r="P138" i="15"/>
  <c r="Q138" i="15"/>
  <c r="J138" i="15"/>
  <c r="I138" i="15"/>
  <c r="G138" i="15"/>
  <c r="F138" i="15"/>
  <c r="E138" i="15"/>
  <c r="G76" i="6"/>
  <c r="C142" i="6" s="1"/>
  <c r="E142" i="6" s="1"/>
  <c r="D59" i="6" l="1"/>
  <c r="E145" i="15"/>
  <c r="N149" i="15"/>
  <c r="Q130" i="15" s="1"/>
  <c r="Q131" i="15" s="1"/>
  <c r="N148" i="15"/>
  <c r="M130" i="15" s="1"/>
  <c r="M131" i="15" s="1"/>
  <c r="P132" i="15"/>
  <c r="D132" i="15"/>
  <c r="P131" i="15"/>
  <c r="C140" i="16"/>
  <c r="C141" i="16" s="1"/>
  <c r="J130" i="15"/>
  <c r="J131" i="15" s="1"/>
  <c r="E130" i="15"/>
  <c r="S130" i="15"/>
  <c r="S132" i="15" s="1"/>
  <c r="O130" i="15"/>
  <c r="O131" i="15" s="1"/>
  <c r="N130" i="15"/>
  <c r="N131" i="15" s="1"/>
  <c r="I130" i="15"/>
  <c r="I131" i="15" s="1"/>
  <c r="G130" i="15"/>
  <c r="G131" i="15" s="1"/>
  <c r="F130" i="15"/>
  <c r="F132" i="15" s="1"/>
  <c r="E131" i="15" l="1"/>
  <c r="E132" i="15"/>
  <c r="G132" i="15"/>
  <c r="I132" i="15"/>
  <c r="N145" i="15" s="1"/>
  <c r="H137" i="15" s="1"/>
  <c r="S131" i="15"/>
  <c r="H130" i="15"/>
  <c r="F131" i="15"/>
  <c r="J132" i="15"/>
  <c r="N132" i="15"/>
  <c r="O132" i="15"/>
  <c r="U137" i="15" l="1"/>
  <c r="H138" i="15"/>
  <c r="B145" i="15"/>
  <c r="B146" i="15"/>
  <c r="N146" i="15"/>
  <c r="K130" i="15" s="1"/>
  <c r="H131" i="15"/>
  <c r="K131" i="15" s="1"/>
  <c r="D135" i="14"/>
  <c r="D136" i="14" s="1"/>
  <c r="U138" i="15" l="1"/>
  <c r="A140" i="15"/>
  <c r="N147" i="15"/>
  <c r="P56" i="1"/>
  <c r="L130" i="15" l="1"/>
  <c r="N150" i="15"/>
  <c r="D71" i="14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D59" i="14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D43" i="14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F135" i="12"/>
  <c r="F136" i="12" s="1"/>
  <c r="H64" i="12"/>
  <c r="H79" i="12"/>
  <c r="D135" i="12" s="1"/>
  <c r="D136" i="12" s="1"/>
  <c r="H43" i="12"/>
  <c r="G79" i="12"/>
  <c r="G64" i="12"/>
  <c r="G43" i="12"/>
  <c r="D65" i="12"/>
  <c r="E65" i="12" s="1"/>
  <c r="E66" i="12" s="1"/>
  <c r="D44" i="12"/>
  <c r="E44" i="12" s="1"/>
  <c r="H64" i="11"/>
  <c r="H79" i="11"/>
  <c r="D135" i="11" s="1"/>
  <c r="D136" i="11" s="1"/>
  <c r="H43" i="11"/>
  <c r="G79" i="11"/>
  <c r="G64" i="11"/>
  <c r="G43" i="11"/>
  <c r="D65" i="11"/>
  <c r="E65" i="11" s="1"/>
  <c r="D44" i="11"/>
  <c r="E44" i="11" s="1"/>
  <c r="F141" i="10"/>
  <c r="F140" i="10"/>
  <c r="H51" i="10"/>
  <c r="H64" i="10"/>
  <c r="H31" i="10"/>
  <c r="G64" i="10"/>
  <c r="G51" i="10"/>
  <c r="G31" i="10"/>
  <c r="D52" i="10"/>
  <c r="E52" i="10" s="1"/>
  <c r="D32" i="10"/>
  <c r="E32" i="10" s="1"/>
  <c r="F140" i="9"/>
  <c r="F141" i="9" s="1"/>
  <c r="H49" i="9"/>
  <c r="H27" i="9"/>
  <c r="G49" i="9"/>
  <c r="G27" i="9"/>
  <c r="D50" i="9"/>
  <c r="E50" i="9" s="1"/>
  <c r="D28" i="9"/>
  <c r="E28" i="9" s="1"/>
  <c r="F140" i="8"/>
  <c r="F141" i="8" s="1"/>
  <c r="H52" i="8"/>
  <c r="H62" i="8"/>
  <c r="H77" i="8"/>
  <c r="D140" i="8" s="1"/>
  <c r="D141" i="8" s="1"/>
  <c r="H23" i="8"/>
  <c r="G77" i="8"/>
  <c r="G62" i="8"/>
  <c r="G52" i="8"/>
  <c r="G23" i="8"/>
  <c r="D63" i="8"/>
  <c r="E63" i="8" s="1"/>
  <c r="D53" i="8"/>
  <c r="E53" i="8" s="1"/>
  <c r="D24" i="8"/>
  <c r="E24" i="8" s="1"/>
  <c r="E25" i="8" s="1"/>
  <c r="F140" i="7"/>
  <c r="F141" i="7" s="1"/>
  <c r="H48" i="7"/>
  <c r="H59" i="7"/>
  <c r="H78" i="7"/>
  <c r="H24" i="7"/>
  <c r="G78" i="7"/>
  <c r="D142" i="7" s="1"/>
  <c r="G59" i="7"/>
  <c r="G48" i="7"/>
  <c r="G24" i="7"/>
  <c r="C143" i="6"/>
  <c r="E143" i="6" s="1"/>
  <c r="D141" i="3"/>
  <c r="F141" i="3" s="1"/>
  <c r="D60" i="7"/>
  <c r="D49" i="7"/>
  <c r="D25" i="7"/>
  <c r="E25" i="7" s="1"/>
  <c r="H50" i="3"/>
  <c r="H65" i="3"/>
  <c r="D142" i="3" s="1"/>
  <c r="F142" i="3" s="1"/>
  <c r="H29" i="3"/>
  <c r="G65" i="3"/>
  <c r="G50" i="3"/>
  <c r="G29" i="3"/>
  <c r="D51" i="3"/>
  <c r="E51" i="3" s="1"/>
  <c r="E53" i="10" l="1"/>
  <c r="H52" i="10"/>
  <c r="F142" i="7"/>
  <c r="D141" i="7"/>
  <c r="D140" i="10"/>
  <c r="D141" i="10" s="1"/>
  <c r="L131" i="15"/>
  <c r="U131" i="15" s="1"/>
  <c r="Q145" i="15"/>
  <c r="B149" i="15" s="1"/>
  <c r="U130" i="15"/>
  <c r="H28" i="9"/>
  <c r="E29" i="9"/>
  <c r="E33" i="10"/>
  <c r="H32" i="10"/>
  <c r="E67" i="12"/>
  <c r="H66" i="12"/>
  <c r="H50" i="9"/>
  <c r="E51" i="9"/>
  <c r="E31" i="3"/>
  <c r="E54" i="10"/>
  <c r="H53" i="10"/>
  <c r="H44" i="11"/>
  <c r="E45" i="11"/>
  <c r="H44" i="12"/>
  <c r="E45" i="12"/>
  <c r="E26" i="8"/>
  <c r="H25" i="8"/>
  <c r="H51" i="3"/>
  <c r="E52" i="3"/>
  <c r="E26" i="7"/>
  <c r="H25" i="7"/>
  <c r="H53" i="8"/>
  <c r="E54" i="8"/>
  <c r="H63" i="8"/>
  <c r="E64" i="8"/>
  <c r="E66" i="11"/>
  <c r="H65" i="11"/>
  <c r="H65" i="12"/>
  <c r="H24" i="8"/>
  <c r="G22" i="6"/>
  <c r="E34" i="10" l="1"/>
  <c r="H33" i="10"/>
  <c r="E52" i="9"/>
  <c r="H51" i="9"/>
  <c r="E55" i="10"/>
  <c r="H54" i="10"/>
  <c r="E32" i="3"/>
  <c r="H31" i="3"/>
  <c r="E55" i="8"/>
  <c r="H54" i="8"/>
  <c r="H45" i="12"/>
  <c r="E46" i="12"/>
  <c r="E46" i="11"/>
  <c r="H45" i="11"/>
  <c r="E30" i="9"/>
  <c r="H29" i="9"/>
  <c r="H26" i="8"/>
  <c r="E27" i="8"/>
  <c r="E67" i="11"/>
  <c r="H66" i="11"/>
  <c r="E27" i="7"/>
  <c r="H26" i="7"/>
  <c r="E68" i="12"/>
  <c r="H67" i="12"/>
  <c r="E65" i="8"/>
  <c r="H64" i="8"/>
  <c r="E53" i="3"/>
  <c r="H52" i="3"/>
  <c r="D45" i="6"/>
  <c r="D23" i="6"/>
  <c r="E28" i="8" l="1"/>
  <c r="H27" i="8"/>
  <c r="E56" i="8"/>
  <c r="H55" i="8"/>
  <c r="E35" i="10"/>
  <c r="H34" i="10"/>
  <c r="E31" i="9"/>
  <c r="H30" i="9"/>
  <c r="E53" i="9"/>
  <c r="H52" i="9"/>
  <c r="E69" i="12"/>
  <c r="H68" i="12"/>
  <c r="E28" i="7"/>
  <c r="H27" i="7"/>
  <c r="E47" i="11"/>
  <c r="H46" i="11"/>
  <c r="E66" i="8"/>
  <c r="H65" i="8"/>
  <c r="E33" i="3"/>
  <c r="H32" i="3"/>
  <c r="E23" i="6"/>
  <c r="E47" i="12"/>
  <c r="H46" i="12"/>
  <c r="E56" i="10"/>
  <c r="H55" i="10"/>
  <c r="E54" i="3"/>
  <c r="H53" i="3"/>
  <c r="E68" i="11"/>
  <c r="H67" i="11"/>
  <c r="P55" i="1"/>
  <c r="E57" i="10" l="1"/>
  <c r="H56" i="10"/>
  <c r="E70" i="12"/>
  <c r="H69" i="12"/>
  <c r="E48" i="11"/>
  <c r="H47" i="11"/>
  <c r="E54" i="9"/>
  <c r="H53" i="9"/>
  <c r="E29" i="8"/>
  <c r="H28" i="8"/>
  <c r="E24" i="6"/>
  <c r="E69" i="11"/>
  <c r="H68" i="11"/>
  <c r="E29" i="7"/>
  <c r="H28" i="7"/>
  <c r="E32" i="9"/>
  <c r="H31" i="9"/>
  <c r="E67" i="8"/>
  <c r="H66" i="8"/>
  <c r="E57" i="8"/>
  <c r="H56" i="8"/>
  <c r="E48" i="12"/>
  <c r="H47" i="12"/>
  <c r="E34" i="3"/>
  <c r="H33" i="3"/>
  <c r="E55" i="3"/>
  <c r="H54" i="3"/>
  <c r="E36" i="10"/>
  <c r="H35" i="10"/>
  <c r="H60" i="1"/>
  <c r="P60" i="1" s="1"/>
  <c r="P41" i="1"/>
  <c r="H21" i="1"/>
  <c r="P21" i="1" s="1"/>
  <c r="H27" i="1"/>
  <c r="P27" i="1" s="1"/>
  <c r="P15" i="1"/>
  <c r="E25" i="6" l="1"/>
  <c r="E49" i="12"/>
  <c r="H48" i="12"/>
  <c r="E30" i="7"/>
  <c r="H29" i="7"/>
  <c r="E55" i="9"/>
  <c r="H54" i="9"/>
  <c r="E68" i="8"/>
  <c r="H67" i="8"/>
  <c r="E71" i="12"/>
  <c r="H70" i="12"/>
  <c r="E37" i="10"/>
  <c r="H36" i="10"/>
  <c r="E35" i="3"/>
  <c r="H34" i="3"/>
  <c r="E33" i="9"/>
  <c r="H32" i="9"/>
  <c r="E30" i="8"/>
  <c r="H29" i="8"/>
  <c r="E58" i="10"/>
  <c r="H57" i="10"/>
  <c r="E56" i="3"/>
  <c r="H55" i="3"/>
  <c r="E58" i="8"/>
  <c r="H57" i="8"/>
  <c r="E70" i="11"/>
  <c r="H69" i="11"/>
  <c r="E49" i="11"/>
  <c r="H48" i="11"/>
  <c r="P46" i="1"/>
  <c r="P54" i="1"/>
  <c r="E56" i="9" l="1"/>
  <c r="H55" i="9"/>
  <c r="E59" i="10"/>
  <c r="H58" i="10"/>
  <c r="E38" i="10"/>
  <c r="H37" i="10"/>
  <c r="E31" i="7"/>
  <c r="H30" i="7"/>
  <c r="E26" i="6"/>
  <c r="E59" i="8"/>
  <c r="H58" i="8"/>
  <c r="E31" i="8"/>
  <c r="H30" i="8"/>
  <c r="E72" i="12"/>
  <c r="H71" i="12"/>
  <c r="E50" i="12"/>
  <c r="H49" i="12"/>
  <c r="E57" i="3"/>
  <c r="H56" i="3"/>
  <c r="E34" i="9"/>
  <c r="H33" i="9"/>
  <c r="E69" i="8"/>
  <c r="H68" i="8"/>
  <c r="E71" i="11"/>
  <c r="H70" i="11"/>
  <c r="E50" i="11"/>
  <c r="H49" i="11"/>
  <c r="E36" i="3"/>
  <c r="H35" i="3"/>
  <c r="P9" i="1"/>
  <c r="E51" i="11" l="1"/>
  <c r="H50" i="11"/>
  <c r="E60" i="8"/>
  <c r="H59" i="8"/>
  <c r="E37" i="3"/>
  <c r="H36" i="3"/>
  <c r="E70" i="8"/>
  <c r="H69" i="8"/>
  <c r="E73" i="12"/>
  <c r="H72" i="12"/>
  <c r="E32" i="7"/>
  <c r="H31" i="7"/>
  <c r="E58" i="3"/>
  <c r="H57" i="3"/>
  <c r="E60" i="10"/>
  <c r="H59" i="10"/>
  <c r="E72" i="11"/>
  <c r="H71" i="11"/>
  <c r="E51" i="12"/>
  <c r="H50" i="12"/>
  <c r="E27" i="6"/>
  <c r="E57" i="9"/>
  <c r="H56" i="9"/>
  <c r="E35" i="9"/>
  <c r="H34" i="9"/>
  <c r="E32" i="8"/>
  <c r="H31" i="8"/>
  <c r="E39" i="10"/>
  <c r="H38" i="10"/>
  <c r="P36" i="1"/>
  <c r="E52" i="12" l="1"/>
  <c r="H51" i="12"/>
  <c r="E73" i="11"/>
  <c r="H72" i="11"/>
  <c r="E61" i="8"/>
  <c r="H61" i="8" s="1"/>
  <c r="H60" i="8"/>
  <c r="E58" i="9"/>
  <c r="H57" i="9"/>
  <c r="E71" i="8"/>
  <c r="H70" i="8"/>
  <c r="E52" i="11"/>
  <c r="H51" i="11"/>
  <c r="E36" i="9"/>
  <c r="H35" i="9"/>
  <c r="E33" i="7"/>
  <c r="H32" i="7"/>
  <c r="E74" i="12"/>
  <c r="H73" i="12"/>
  <c r="E40" i="10"/>
  <c r="H39" i="10"/>
  <c r="E61" i="10"/>
  <c r="H60" i="10"/>
  <c r="E33" i="8"/>
  <c r="H32" i="8"/>
  <c r="E28" i="6"/>
  <c r="E59" i="3"/>
  <c r="H58" i="3"/>
  <c r="E38" i="3"/>
  <c r="H37" i="3"/>
  <c r="P45" i="1"/>
  <c r="P40" i="1"/>
  <c r="E75" i="12" l="1"/>
  <c r="H74" i="12"/>
  <c r="E34" i="8"/>
  <c r="H33" i="8"/>
  <c r="E39" i="3"/>
  <c r="H38" i="3"/>
  <c r="E62" i="10"/>
  <c r="H61" i="10"/>
  <c r="E59" i="9"/>
  <c r="H58" i="9"/>
  <c r="E53" i="12"/>
  <c r="H52" i="12"/>
  <c r="E29" i="6"/>
  <c r="E53" i="11"/>
  <c r="H52" i="11"/>
  <c r="E74" i="11"/>
  <c r="H73" i="11"/>
  <c r="E72" i="8"/>
  <c r="H71" i="8"/>
  <c r="E34" i="7"/>
  <c r="H33" i="7"/>
  <c r="E60" i="3"/>
  <c r="H59" i="3"/>
  <c r="E41" i="10"/>
  <c r="H40" i="10"/>
  <c r="E37" i="9"/>
  <c r="H36" i="9"/>
  <c r="P53" i="1"/>
  <c r="H31" i="1"/>
  <c r="P31" i="1" s="1"/>
  <c r="P35" i="1"/>
  <c r="P14" i="1"/>
  <c r="P8" i="1"/>
  <c r="H30" i="1"/>
  <c r="P13" i="1"/>
  <c r="H20" i="1"/>
  <c r="P20" i="1" s="1"/>
  <c r="H25" i="1"/>
  <c r="P25" i="1" s="1"/>
  <c r="H26" i="1"/>
  <c r="P26" i="1" s="1"/>
  <c r="E61" i="3" l="1"/>
  <c r="H60" i="3"/>
  <c r="E38" i="9"/>
  <c r="H37" i="9"/>
  <c r="E60" i="9"/>
  <c r="H59" i="9"/>
  <c r="E73" i="8"/>
  <c r="H72" i="8"/>
  <c r="E30" i="6"/>
  <c r="E40" i="3"/>
  <c r="H39" i="3"/>
  <c r="E42" i="10"/>
  <c r="H41" i="10"/>
  <c r="E54" i="12"/>
  <c r="H53" i="12"/>
  <c r="E75" i="11"/>
  <c r="H74" i="11"/>
  <c r="E35" i="8"/>
  <c r="H34" i="8"/>
  <c r="E35" i="7"/>
  <c r="H34" i="7"/>
  <c r="E54" i="11"/>
  <c r="H53" i="11"/>
  <c r="E63" i="10"/>
  <c r="H63" i="10" s="1"/>
  <c r="H62" i="10"/>
  <c r="E76" i="12"/>
  <c r="H75" i="12"/>
  <c r="H19" i="1"/>
  <c r="P19" i="1" s="1"/>
  <c r="E77" i="12" l="1"/>
  <c r="H76" i="12"/>
  <c r="E36" i="8"/>
  <c r="H35" i="8"/>
  <c r="E74" i="8"/>
  <c r="H73" i="8"/>
  <c r="E76" i="11"/>
  <c r="H75" i="11"/>
  <c r="E43" i="10"/>
  <c r="H42" i="10"/>
  <c r="E61" i="9"/>
  <c r="H60" i="9"/>
  <c r="E55" i="11"/>
  <c r="H54" i="11"/>
  <c r="E41" i="3"/>
  <c r="E42" i="3" s="1"/>
  <c r="H40" i="3"/>
  <c r="E39" i="9"/>
  <c r="H38" i="9"/>
  <c r="E36" i="7"/>
  <c r="H35" i="7"/>
  <c r="E55" i="12"/>
  <c r="H54" i="12"/>
  <c r="E31" i="6"/>
  <c r="E62" i="3"/>
  <c r="H61" i="3"/>
  <c r="H29" i="1"/>
  <c r="H18" i="1"/>
  <c r="H32" i="1"/>
  <c r="P32" i="1" s="1"/>
  <c r="H24" i="1"/>
  <c r="E75" i="8" l="1"/>
  <c r="H74" i="8"/>
  <c r="E56" i="11"/>
  <c r="H55" i="11"/>
  <c r="E62" i="9"/>
  <c r="H61" i="9"/>
  <c r="E37" i="7"/>
  <c r="H36" i="7"/>
  <c r="E40" i="9"/>
  <c r="H39" i="9"/>
  <c r="E63" i="3"/>
  <c r="H62" i="3"/>
  <c r="E32" i="6"/>
  <c r="H41" i="3"/>
  <c r="E44" i="10"/>
  <c r="H43" i="10"/>
  <c r="E37" i="8"/>
  <c r="H36" i="8"/>
  <c r="E56" i="12"/>
  <c r="H55" i="12"/>
  <c r="E77" i="11"/>
  <c r="H76" i="11"/>
  <c r="E78" i="12"/>
  <c r="H78" i="12" s="1"/>
  <c r="H77" i="12"/>
  <c r="H17" i="1"/>
  <c r="E57" i="12" l="1"/>
  <c r="H56" i="12"/>
  <c r="E38" i="7"/>
  <c r="H37" i="7"/>
  <c r="H62" i="9"/>
  <c r="D140" i="9" s="1"/>
  <c r="D141" i="9" s="1"/>
  <c r="G62" i="9"/>
  <c r="E64" i="3"/>
  <c r="H64" i="3" s="1"/>
  <c r="H63" i="3"/>
  <c r="E45" i="10"/>
  <c r="H44" i="10"/>
  <c r="E57" i="11"/>
  <c r="H56" i="11"/>
  <c r="E33" i="6"/>
  <c r="E38" i="8"/>
  <c r="H37" i="8"/>
  <c r="E78" i="11"/>
  <c r="H78" i="11" s="1"/>
  <c r="H77" i="11"/>
  <c r="E43" i="3"/>
  <c r="H42" i="3"/>
  <c r="E41" i="9"/>
  <c r="H40" i="9"/>
  <c r="E76" i="8"/>
  <c r="H76" i="8" s="1"/>
  <c r="H75" i="8"/>
  <c r="H5" i="1"/>
  <c r="H11" i="1"/>
  <c r="E34" i="6" l="1"/>
  <c r="E44" i="3"/>
  <c r="H43" i="3"/>
  <c r="E58" i="11"/>
  <c r="H57" i="11"/>
  <c r="E39" i="7"/>
  <c r="H38" i="7"/>
  <c r="E42" i="9"/>
  <c r="H41" i="9"/>
  <c r="E39" i="8"/>
  <c r="H38" i="8"/>
  <c r="E46" i="10"/>
  <c r="H45" i="10"/>
  <c r="E58" i="12"/>
  <c r="H57" i="12"/>
  <c r="H23" i="1"/>
  <c r="E45" i="3" l="1"/>
  <c r="H44" i="3"/>
  <c r="E59" i="12"/>
  <c r="H58" i="12"/>
  <c r="E40" i="7"/>
  <c r="H39" i="7"/>
  <c r="E47" i="10"/>
  <c r="H46" i="10"/>
  <c r="E59" i="11"/>
  <c r="H58" i="11"/>
  <c r="E35" i="6"/>
  <c r="E40" i="8"/>
  <c r="H39" i="8"/>
  <c r="E43" i="9"/>
  <c r="H42" i="9"/>
  <c r="L126" i="5"/>
  <c r="L125" i="5"/>
  <c r="L124" i="5"/>
  <c r="P123" i="5"/>
  <c r="M123" i="5"/>
  <c r="L123" i="5"/>
  <c r="P122" i="5"/>
  <c r="N122" i="5"/>
  <c r="M122" i="5"/>
  <c r="L122" i="5"/>
  <c r="Q121" i="5"/>
  <c r="P121" i="5"/>
  <c r="N121" i="5"/>
  <c r="M121" i="5"/>
  <c r="L121" i="5"/>
  <c r="Q120" i="5"/>
  <c r="P120" i="5"/>
  <c r="N120" i="5"/>
  <c r="M120" i="5"/>
  <c r="L120" i="5"/>
  <c r="Q119" i="5"/>
  <c r="P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O11" i="5"/>
  <c r="M11" i="5"/>
  <c r="L11" i="5"/>
  <c r="P11" i="5"/>
  <c r="E41" i="8" l="1"/>
  <c r="H40" i="8"/>
  <c r="E41" i="7"/>
  <c r="H40" i="7"/>
  <c r="E36" i="6"/>
  <c r="E60" i="12"/>
  <c r="H59" i="12"/>
  <c r="E60" i="11"/>
  <c r="H59" i="11"/>
  <c r="E46" i="3"/>
  <c r="H45" i="3"/>
  <c r="E44" i="9"/>
  <c r="H43" i="9"/>
  <c r="E48" i="10"/>
  <c r="H47" i="10"/>
  <c r="E49" i="10" l="1"/>
  <c r="H48" i="10"/>
  <c r="E61" i="12"/>
  <c r="H60" i="12"/>
  <c r="E45" i="9"/>
  <c r="H44" i="9"/>
  <c r="E37" i="6"/>
  <c r="E47" i="3"/>
  <c r="H46" i="3"/>
  <c r="E42" i="7"/>
  <c r="H41" i="7"/>
  <c r="E61" i="11"/>
  <c r="H60" i="11"/>
  <c r="E42" i="8"/>
  <c r="H41" i="8"/>
  <c r="E38" i="6" l="1"/>
  <c r="E62" i="11"/>
  <c r="H61" i="11"/>
  <c r="E46" i="9"/>
  <c r="H45" i="9"/>
  <c r="E43" i="7"/>
  <c r="H42" i="7"/>
  <c r="E62" i="12"/>
  <c r="H61" i="12"/>
  <c r="E43" i="8"/>
  <c r="H42" i="8"/>
  <c r="E48" i="3"/>
  <c r="H47" i="3"/>
  <c r="E50" i="10"/>
  <c r="H50" i="10" s="1"/>
  <c r="H49" i="10"/>
  <c r="E49" i="3" l="1"/>
  <c r="H49" i="3" s="1"/>
  <c r="H48" i="3"/>
  <c r="E63" i="11"/>
  <c r="H63" i="11" s="1"/>
  <c r="H62" i="11"/>
  <c r="E47" i="9"/>
  <c r="H46" i="9"/>
  <c r="E63" i="12"/>
  <c r="H63" i="12" s="1"/>
  <c r="H62" i="12"/>
  <c r="E44" i="8"/>
  <c r="H43" i="8"/>
  <c r="E44" i="7"/>
  <c r="H43" i="7"/>
  <c r="E39" i="6"/>
  <c r="E40" i="6" l="1"/>
  <c r="E48" i="9"/>
  <c r="H48" i="9" s="1"/>
  <c r="H47" i="9"/>
  <c r="E45" i="7"/>
  <c r="H44" i="7"/>
  <c r="E45" i="8"/>
  <c r="H44" i="8"/>
  <c r="E46" i="7" l="1"/>
  <c r="H45" i="7"/>
  <c r="E46" i="8"/>
  <c r="H45" i="8"/>
  <c r="E41" i="6"/>
  <c r="E42" i="6" l="1"/>
  <c r="E47" i="8"/>
  <c r="H46" i="8"/>
  <c r="E47" i="7"/>
  <c r="H46" i="7"/>
  <c r="E49" i="7" l="1"/>
  <c r="H47" i="7"/>
  <c r="E48" i="8"/>
  <c r="H47" i="8"/>
  <c r="E43" i="6"/>
  <c r="E44" i="6" s="1"/>
  <c r="G44" i="6" l="1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49" i="8"/>
  <c r="H48" i="8"/>
  <c r="E50" i="7"/>
  <c r="H49" i="7"/>
  <c r="G58" i="6" l="1"/>
  <c r="E59" i="6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C140" i="6"/>
  <c r="E51" i="7"/>
  <c r="H50" i="7"/>
  <c r="E50" i="8"/>
  <c r="H49" i="8"/>
  <c r="E51" i="8" l="1"/>
  <c r="H51" i="8" s="1"/>
  <c r="H50" i="8"/>
  <c r="E52" i="7"/>
  <c r="H51" i="7"/>
  <c r="E53" i="7" l="1"/>
  <c r="H52" i="7"/>
  <c r="E54" i="7" l="1"/>
  <c r="H53" i="7"/>
  <c r="E55" i="7" l="1"/>
  <c r="H54" i="7"/>
  <c r="E56" i="7" l="1"/>
  <c r="H55" i="7"/>
  <c r="E57" i="7" l="1"/>
  <c r="H56" i="7"/>
  <c r="E58" i="7" l="1"/>
  <c r="H57" i="7"/>
  <c r="E60" i="7" l="1"/>
  <c r="H58" i="7"/>
  <c r="E61" i="7" l="1"/>
  <c r="H60" i="7"/>
  <c r="E62" i="7" l="1"/>
  <c r="H61" i="7"/>
  <c r="E63" i="7" l="1"/>
  <c r="H62" i="7"/>
  <c r="E64" i="7" l="1"/>
  <c r="H63" i="7"/>
  <c r="E65" i="7" l="1"/>
  <c r="H64" i="7"/>
  <c r="E66" i="7" l="1"/>
  <c r="H65" i="7"/>
  <c r="E67" i="7" l="1"/>
  <c r="H66" i="7"/>
  <c r="E68" i="7" l="1"/>
  <c r="H67" i="7"/>
  <c r="E69" i="7" l="1"/>
  <c r="H68" i="7"/>
  <c r="E70" i="7" l="1"/>
  <c r="H69" i="7"/>
  <c r="E71" i="7" l="1"/>
  <c r="H70" i="7"/>
  <c r="E72" i="7" l="1"/>
  <c r="H71" i="7"/>
  <c r="E73" i="7" l="1"/>
  <c r="H72" i="7"/>
  <c r="E74" i="7" l="1"/>
  <c r="H73" i="7"/>
  <c r="E75" i="7" l="1"/>
  <c r="H74" i="7"/>
  <c r="E76" i="7" l="1"/>
  <c r="H75" i="7"/>
  <c r="E77" i="7" l="1"/>
  <c r="H77" i="7" s="1"/>
  <c r="H76" i="7"/>
  <c r="Q1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P130" authorId="0" shapeId="0" xr:uid="{DEC60A69-42F6-42CF-8CB6-A0B67026414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Supplemental Survey</t>
        </r>
        <r>
          <rPr>
            <sz val="9"/>
            <color indexed="81"/>
            <rFont val="Tahoma"/>
            <family val="2"/>
          </rPr>
          <t xml:space="preserve"> spawn timing 100% Complete based on spawn timing for 2015.</t>
        </r>
      </text>
    </comment>
    <comment ref="P137" authorId="0" shapeId="0" xr:uid="{D774FFB3-4A6E-4C78-9E2A-A92F2B8DE079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Supplemental Survey</t>
        </r>
        <r>
          <rPr>
            <sz val="9"/>
            <color indexed="81"/>
            <rFont val="Tahoma"/>
            <family val="2"/>
          </rPr>
          <t xml:space="preserve"> spawn timing 100% Complete based on spawn timing for 2015.</t>
        </r>
      </text>
    </comment>
    <comment ref="N145" authorId="0" shapeId="0" xr:uid="{112A650A-8CAB-4681-B81D-DEBD94C203A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Redds per mile for Calculated using RM 11.5-13.8 based on similar habitat and spawn timing. Personal observation.
</t>
        </r>
      </text>
    </comment>
    <comment ref="N146" authorId="0" shapeId="0" xr:uid="{FD783089-4AD1-4D76-8A7C-8D8514D7348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RM 11.5-15.8 and GW RM Calculated using RM 13.8-15.8 redds/mi. based on similar habitat and spawn timing. Personal observation.
</t>
        </r>
      </text>
    </comment>
    <comment ref="N147" authorId="0" shapeId="0" xr:uid="{E2FB5099-5D63-49E1-8F43-62425F6CB8E4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2.5-5.1 redds/mi. multiplied by 50% based on similar habitat and spawn timing. Personal observation.</t>
        </r>
      </text>
    </comment>
    <comment ref="N148" authorId="0" shapeId="0" xr:uid="{F09CC18F-0B5C-4364-AB74-76E6574BAA0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RM 2.5-5.1 multiplied by 50%
 based on similar habitat and spawn timing. Personal observation.
</t>
        </r>
      </text>
    </comment>
    <comment ref="N149" authorId="0" shapeId="0" xr:uid="{A4322649-56B7-4BB3-B84B-13DC15C41511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RM 2.5-5.1 redds/mi multiplied by 50% based on similar habitat and spawn timing. Personal observation.</t>
        </r>
      </text>
    </comment>
  </commentList>
</comments>
</file>

<file path=xl/sharedStrings.xml><?xml version="1.0" encoding="utf-8"?>
<sst xmlns="http://schemas.openxmlformats.org/spreadsheetml/2006/main" count="458" uniqueCount="163">
  <si>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</si>
  <si>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</si>
  <si>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</si>
  <si>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</si>
  <si>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</si>
  <si>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</si>
  <si>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</si>
  <si>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</si>
  <si>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</si>
  <si>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</si>
  <si>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</si>
  <si>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</si>
  <si>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</si>
  <si>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</si>
  <si>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</si>
  <si>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</si>
  <si>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</si>
  <si>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</si>
  <si>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</si>
  <si>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</si>
  <si>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</si>
  <si>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Stat WK</t>
  </si>
  <si>
    <t>Julian Date</t>
  </si>
  <si>
    <t>Flow</t>
  </si>
  <si>
    <t>Bull Trout</t>
  </si>
  <si>
    <t>Survey Date</t>
  </si>
  <si>
    <t>Cumm Redds to Date</t>
  </si>
  <si>
    <t>Redds/Day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</si>
  <si>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</si>
  <si>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</si>
  <si>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</si>
  <si>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</si>
  <si>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</si>
  <si>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</si>
  <si>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</si>
  <si>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</si>
  <si>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RM. 11.5-13.8  Siphon-Clink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</si>
  <si>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</si>
  <si>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</si>
  <si>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</si>
  <si>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</si>
  <si>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</si>
  <si>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</si>
  <si>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</si>
  <si>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</si>
  <si>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</si>
  <si>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</si>
  <si>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</si>
  <si>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</si>
  <si>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</si>
  <si>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</si>
  <si>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</si>
  <si>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</si>
  <si>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</si>
  <si>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</si>
  <si>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</si>
  <si>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 xml:space="preserve"> </t>
  </si>
  <si>
    <t>Canyon 0.0-1.7</t>
  </si>
  <si>
    <t>Woodcock/Schoolhouse</t>
  </si>
  <si>
    <t>101/Woodcock</t>
  </si>
  <si>
    <t>May/101</t>
  </si>
  <si>
    <t>2mi./Bridge</t>
  </si>
  <si>
    <t>Bridge/FKS</t>
  </si>
  <si>
    <t>Clink/USGS</t>
  </si>
  <si>
    <t>Canyon</t>
  </si>
  <si>
    <t>FKS/Clink</t>
  </si>
  <si>
    <t>index</t>
  </si>
  <si>
    <t>Spring Steelhead 2019</t>
  </si>
  <si>
    <t>Index</t>
  </si>
  <si>
    <t>Foot</t>
  </si>
  <si>
    <t>CA/JB</t>
  </si>
  <si>
    <t>SH</t>
  </si>
  <si>
    <t>CA</t>
  </si>
  <si>
    <t>CB/CA</t>
  </si>
  <si>
    <t>Live SND BT</t>
  </si>
  <si>
    <t>CB/JB</t>
  </si>
  <si>
    <t>Live SND SH/BT</t>
  </si>
  <si>
    <t>3 BT sampled/ 1SH Sampled</t>
  </si>
  <si>
    <t>CB</t>
  </si>
  <si>
    <t>Poor visability</t>
  </si>
  <si>
    <t>Siphon/Otter</t>
  </si>
  <si>
    <t>2BT sampled/ UC Clipped</t>
  </si>
  <si>
    <t>CB/MB</t>
  </si>
  <si>
    <t>CA/MB</t>
  </si>
  <si>
    <t>2BT sampled/ UC</t>
  </si>
  <si>
    <t>4 Bull Trout / 1 sampled/ UC</t>
  </si>
  <si>
    <t xml:space="preserve"> 1BT sampled UC Clipped</t>
  </si>
  <si>
    <t>CB/MB/JB</t>
  </si>
  <si>
    <t>2 BT Sampled /UC Clipped</t>
  </si>
  <si>
    <t>JB</t>
  </si>
  <si>
    <t xml:space="preserve"> 2 BT sampled/ Tagged Floy 0406 and 0407 LC Clipped</t>
  </si>
  <si>
    <t>No sampling</t>
  </si>
  <si>
    <t>BT Sampled</t>
  </si>
  <si>
    <t>Mark</t>
  </si>
  <si>
    <t>UC</t>
  </si>
  <si>
    <t>LC/ FLOY</t>
  </si>
  <si>
    <t>LC/FLOY</t>
  </si>
  <si>
    <t>3BT sampled LC/FLOY  0433 0434 0435</t>
  </si>
  <si>
    <t>JB/CB</t>
  </si>
  <si>
    <t>1 SH Sampled</t>
  </si>
  <si>
    <t>1 BT Sampled LC Floy 0408/ 1SH Sampled</t>
  </si>
  <si>
    <t>LC/Floy</t>
  </si>
  <si>
    <t>1SH Sampled</t>
  </si>
  <si>
    <t>1 BT Sampled Floy 0409, 0410, 0411</t>
  </si>
  <si>
    <t>.0018H</t>
  </si>
  <si>
    <t>Hatchery Ck</t>
  </si>
  <si>
    <t>Supp</t>
  </si>
  <si>
    <t>JB/CA</t>
  </si>
  <si>
    <t>GW Supp</t>
  </si>
  <si>
    <t>CB/JB/CA</t>
  </si>
  <si>
    <t>Floy 0412</t>
  </si>
  <si>
    <t>% Spawning Complete 2015</t>
  </si>
  <si>
    <t>Ave % Complete</t>
  </si>
  <si>
    <t>Est. Redds</t>
  </si>
  <si>
    <t>Est. Cumm.</t>
  </si>
  <si>
    <t>Est. Fish</t>
  </si>
  <si>
    <t>Redds observed</t>
  </si>
  <si>
    <t>Fish/Redds obs.</t>
  </si>
  <si>
    <t>Observed Redds</t>
  </si>
  <si>
    <t>Fish/Obs.</t>
  </si>
  <si>
    <t>Fish Exp.</t>
  </si>
  <si>
    <t>Observed</t>
  </si>
  <si>
    <t>Fish</t>
  </si>
  <si>
    <t>Est. Fish Exp.</t>
  </si>
  <si>
    <t>Est Cumm</t>
  </si>
  <si>
    <t>Cumm Redds</t>
  </si>
  <si>
    <t>Dungeness 2015 Cumm.%</t>
  </si>
  <si>
    <t>RM 6.4- 9.2</t>
  </si>
  <si>
    <t>RM 11.2-11.5</t>
  </si>
  <si>
    <t>Rm 15.8-17.5</t>
  </si>
  <si>
    <t>RM 17.5-18.7</t>
  </si>
  <si>
    <t>RM 18.7-18.9</t>
  </si>
  <si>
    <t>Hurd</t>
  </si>
  <si>
    <t>EX. Redds</t>
  </si>
  <si>
    <t>Redds/mi</t>
  </si>
  <si>
    <t>Ave. Redds/mi</t>
  </si>
  <si>
    <t>Expanded Unsurveyed Redds</t>
  </si>
  <si>
    <t>Total Expanded Cumm Redds</t>
  </si>
  <si>
    <t>Lower</t>
  </si>
  <si>
    <t>Upper</t>
  </si>
  <si>
    <t>RM 0.3-3.3</t>
  </si>
  <si>
    <t>GW RM. 2.5-5.1 Supplemental</t>
  </si>
  <si>
    <t>Redds</t>
  </si>
  <si>
    <t>GW RM 0.0-1</t>
  </si>
  <si>
    <t>GW RM 1-2.5</t>
  </si>
  <si>
    <t>GW RM 2.5-5.1</t>
  </si>
  <si>
    <t>GW RM 5.1-8.7</t>
  </si>
  <si>
    <t>11.2-11.5</t>
  </si>
  <si>
    <t>15.8-17.5</t>
  </si>
  <si>
    <t>GW 5.1-8.7</t>
  </si>
  <si>
    <t>18.7-18.9</t>
  </si>
  <si>
    <t>17.5-18.7</t>
  </si>
  <si>
    <t xml:space="preserve"> Supplemental Redds</t>
  </si>
  <si>
    <t>Total</t>
  </si>
  <si>
    <t xml:space="preserve"> Cummulative Redds Surveyed</t>
  </si>
  <si>
    <t>Est. Esc.</t>
  </si>
  <si>
    <t>2019 Dungeness Steehead Escapement Estimate Calculations Using Spawn Timing for the Entire System Based on Spawn Timing for 2015</t>
  </si>
  <si>
    <t>2019 Dungeness Steehead Escapement Estimate Calculations Using Spawn Timing for Individual Survey Index Based on Spawn Timing for 2015</t>
  </si>
  <si>
    <t>Estimated Cumm.</t>
  </si>
  <si>
    <t>Est. Escapement</t>
  </si>
  <si>
    <t>Total Est. Esc.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</si>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</sst>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3" formatCode="_(* #,##0.00_);_(* \(#,##0.00\);_(* &quot;-&quot;??_);_(@_)"/>
    <numFmt numFmtId="164" formatCode="m/d/yy;@"/>
    <numFmt numFmtId="165" formatCode="0.0000"/>
    <numFmt numFmtId="166" formatCode="0.0"/>
    <numFmt numFmtId="167" formatCode="0.000"/>
    <numFmt numFmtId="168" formatCode="0.0000000"/>
    <numFmt numFmtId="169" formatCode="0.00000"/>
    <numFmt numFmtId="170" formatCode="0.000%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1">
    <xf numFmtId="0" fontId="0" fillId="0" borderId="0"/>
    <xf numFmtId="0" fontId="10" fillId="0" borderId="0">
      <alignment vertical="top"/>
    </xf>
    <xf numFmtId="3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13" fillId="0" borderId="1" applyNumberFormat="0" applyFont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0" fillId="0" borderId="0" xfId="0" applyBorder="1"/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49" fontId="0" fillId="0" borderId="0" xfId="0" applyNumberFormat="1"/>
    <xf numFmtId="49" fontId="0" fillId="0" borderId="0" xfId="9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6" fillId="0" borderId="0" xfId="0" applyFont="1"/>
    <xf numFmtId="9" fontId="7" fillId="0" borderId="0" xfId="0" applyNumberFormat="1" applyFont="1"/>
    <xf numFmtId="9" fontId="0" fillId="0" borderId="0" xfId="0" applyNumberFormat="1" applyFill="1"/>
    <xf numFmtId="9" fontId="16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/>
    <xf numFmtId="1" fontId="2" fillId="0" borderId="0" xfId="0" applyNumberFormat="1" applyFont="1" applyBorder="1" applyAlignment="1">
      <alignment horizontal="center"/>
    </xf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2" fontId="3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9" fontId="0" fillId="0" borderId="5" xfId="9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9" applyFont="1" applyFill="1" applyAlignment="1">
      <alignment horizontal="center"/>
    </xf>
    <xf numFmtId="9" fontId="3" fillId="0" borderId="0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5" xfId="0" applyNumberFormat="1" applyBorder="1" applyAlignment="1">
      <alignment horizontal="center"/>
    </xf>
    <xf numFmtId="169" fontId="0" fillId="0" borderId="0" xfId="9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9" fontId="17" fillId="0" borderId="0" xfId="0" applyNumberFormat="1" applyFont="1" applyBorder="1" applyAlignment="1">
      <alignment horizontal="center"/>
    </xf>
    <xf numFmtId="169" fontId="0" fillId="0" borderId="5" xfId="10" applyNumberFormat="1" applyFont="1" applyBorder="1" applyAlignment="1">
      <alignment horizontal="center"/>
    </xf>
    <xf numFmtId="169" fontId="0" fillId="0" borderId="0" xfId="0" applyNumberFormat="1"/>
    <xf numFmtId="169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0" fontId="18" fillId="0" borderId="0" xfId="0" applyFont="1"/>
    <xf numFmtId="165" fontId="0" fillId="0" borderId="0" xfId="9" applyNumberFormat="1" applyFont="1" applyAlignment="1">
      <alignment horizontal="center"/>
    </xf>
    <xf numFmtId="169" fontId="0" fillId="0" borderId="0" xfId="9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6" fillId="0" borderId="0" xfId="0" applyNumberFormat="1" applyFont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20" fillId="0" borderId="7" xfId="0" applyFont="1" applyBorder="1"/>
    <xf numFmtId="0" fontId="21" fillId="0" borderId="7" xfId="0" applyFont="1" applyBorder="1"/>
    <xf numFmtId="170" fontId="0" fillId="0" borderId="0" xfId="0" applyNumberForma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0" xfId="0" applyFont="1"/>
    <xf numFmtId="168" fontId="16" fillId="0" borderId="0" xfId="0" applyNumberFormat="1" applyFont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27" fillId="0" borderId="8" xfId="0" applyNumberFormat="1" applyFont="1" applyBorder="1" applyAlignment="1">
      <alignment horizontal="center"/>
    </xf>
    <xf numFmtId="2" fontId="27" fillId="0" borderId="9" xfId="0" applyNumberFormat="1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4" fontId="0" fillId="0" borderId="0" xfId="0" applyNumberFormat="1" applyBorder="1"/>
    <xf numFmtId="0" fontId="2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" fontId="27" fillId="0" borderId="12" xfId="0" applyNumberFormat="1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6" fillId="0" borderId="0" xfId="0" applyFont="1" applyAlignment="1"/>
    <xf numFmtId="0" fontId="0" fillId="0" borderId="3" xfId="0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7" xfId="0" applyFont="1" applyBorder="1" applyAlignment="1"/>
  </cellXfs>
  <cellStyles count="11">
    <cellStyle name="Comma" xfId="10" builtinId="3"/>
    <cellStyle name="Comma0" xfId="2" xr:uid="{00000000-0005-0000-0000-000000000000}"/>
    <cellStyle name="Currency0" xfId="3" xr:uid="{00000000-0005-0000-0000-000001000000}"/>
    <cellStyle name="Date" xfId="4" xr:uid="{00000000-0005-0000-0000-000002000000}"/>
    <cellStyle name="Fixed" xfId="5" xr:uid="{00000000-0005-0000-0000-000003000000}"/>
    <cellStyle name="Heading 1 2" xfId="6" xr:uid="{00000000-0005-0000-0000-000004000000}"/>
    <cellStyle name="Heading 2 2" xfId="7" xr:uid="{00000000-0005-0000-0000-000005000000}"/>
    <cellStyle name="Normal" xfId="0" builtinId="0"/>
    <cellStyle name="Normal 2" xfId="1" xr:uid="{00000000-0005-0000-0000-000007000000}"/>
    <cellStyle name="Percent" xfId="9" builtinId="5"/>
    <cellStyle name="Total 2" xfId="8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tabSelected="1" zoomScaleNormal="100" workbookViewId="0">
      <pane ySplit="4" topLeftCell="A5" activePane="bottomLeft" state="frozen"/>
      <selection activeCell="B1" sqref="B1"/>
      <selection pane="bottomLeft" activeCell="W11" sqref="W11"/>
    </sheetView>
  </sheetViews>
  <sheetFormatPr defaultRowHeight="15" x14ac:dyDescent="0.25"/>
  <cols>
    <col min="2" max="2" width="6.7109375" bestFit="1" customWidth="1"/>
    <col min="3" max="3" width="17.140625" customWidth="1"/>
    <col min="4" max="4" width="6.140625" bestFit="1" customWidth="1"/>
    <col min="5" max="5" width="8.140625" bestFit="1" customWidth="1"/>
    <col min="6" max="7" width="7.7109375" bestFit="1" customWidth="1"/>
    <col min="8" max="8" width="5.5703125" bestFit="1" customWidth="1"/>
    <col min="9" max="9" width="6" bestFit="1" customWidth="1"/>
    <col min="10" max="10" width="9.7109375" hidden="1" customWidth="1"/>
    <col min="11" max="11" width="12.28515625" hidden="1" customWidth="1"/>
    <col min="12" max="12" width="10.7109375" hidden="1" customWidth="1"/>
    <col min="13" max="13" width="7.28515625" hidden="1" customWidth="1"/>
    <col min="14" max="14" width="6.5703125" hidden="1" customWidth="1"/>
    <col min="15" max="15" width="11.140625" hidden="1" customWidth="1"/>
    <col min="16" max="16" width="13.140625" hidden="1" customWidth="1"/>
    <col min="17" max="17" width="9.28515625" customWidth="1"/>
    <col min="18" max="18" width="10.7109375" customWidth="1"/>
    <col min="19" max="19" width="10.5703125" customWidth="1"/>
    <col min="20" max="20" width="7.42578125" bestFit="1" customWidth="1"/>
    <col min="21" max="21" width="8.5703125" bestFit="1" customWidth="1"/>
    <col min="22" max="22" width="6.5703125" bestFit="1" customWidth="1"/>
    <col min="23" max="23" width="5.28515625" customWidth="1"/>
    <col min="24" max="24" width="47.42578125" customWidth="1"/>
    <col min="26" max="26" width="11.7109375" customWidth="1"/>
    <col min="27" max="27" width="11.28515625" customWidth="1"/>
    <col min="28" max="28" width="10.28515625" customWidth="1"/>
    <col min="30" max="30" width="8.5703125" customWidth="1"/>
    <col min="31" max="31" width="9.85546875" customWidth="1"/>
    <col min="32" max="32" width="13.85546875" customWidth="1"/>
  </cols>
  <sheetData>
    <row r="1" spans="1:33" x14ac:dyDescent="0.25">
      <c r="A1" s="182" t="s">
        <v>56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</row>
    <row r="2" spans="1:33" x14ac:dyDescent="0.25">
      <c r="A2" s="182" t="s">
        <v>0</v>
      </c>
      <c r="B2" s="182"/>
      <c r="C2" s="182" t="s">
        <v>67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33" x14ac:dyDescent="0.25">
      <c r="A3" s="182" t="s">
        <v>1</v>
      </c>
      <c r="B3" s="183"/>
      <c r="Z3" s="51"/>
      <c r="AA3" s="75"/>
      <c r="AB3" s="75"/>
      <c r="AD3" s="75"/>
      <c r="AE3" s="75"/>
      <c r="AF3" s="75"/>
      <c r="AG3" s="75"/>
    </row>
    <row r="4" spans="1:33" x14ac:dyDescent="0.25">
      <c r="A4" s="1" t="s">
        <v>2</v>
      </c>
      <c r="B4" s="1" t="s">
        <v>3</v>
      </c>
      <c r="C4" s="1" t="s">
        <v>20</v>
      </c>
      <c r="D4" s="1" t="s">
        <v>21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24</v>
      </c>
      <c r="U4" s="1" t="s">
        <v>92</v>
      </c>
      <c r="V4" s="1" t="s">
        <v>93</v>
      </c>
      <c r="W4" s="1" t="s">
        <v>23</v>
      </c>
      <c r="X4" s="1" t="s">
        <v>19</v>
      </c>
      <c r="Z4" s="51"/>
      <c r="AA4" s="45"/>
      <c r="AB4" s="45"/>
      <c r="AD4" s="51"/>
      <c r="AE4" s="51"/>
      <c r="AF4" s="51"/>
      <c r="AG4" s="51"/>
    </row>
    <row r="5" spans="1:33" s="13" customFormat="1" x14ac:dyDescent="0.25">
      <c r="A5" s="11">
        <v>18</v>
      </c>
      <c r="B5" s="11">
        <v>1.8E-3</v>
      </c>
      <c r="C5" s="11" t="s">
        <v>58</v>
      </c>
      <c r="D5" s="11">
        <v>8</v>
      </c>
      <c r="E5" s="15">
        <v>43515</v>
      </c>
      <c r="F5" s="11">
        <v>0.5</v>
      </c>
      <c r="G5" s="11">
        <v>3.3</v>
      </c>
      <c r="H5" s="11">
        <f>G5-F5</f>
        <v>2.8</v>
      </c>
      <c r="I5" s="11" t="s">
        <v>71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83">
        <v>0</v>
      </c>
      <c r="Q5" s="11" t="s">
        <v>68</v>
      </c>
      <c r="R5" s="11" t="s">
        <v>69</v>
      </c>
      <c r="S5" s="11" t="s">
        <v>70</v>
      </c>
      <c r="T5" s="11">
        <v>0</v>
      </c>
      <c r="U5" s="11"/>
      <c r="V5" s="11"/>
      <c r="W5" s="11"/>
      <c r="X5" s="12"/>
      <c r="Z5" s="46"/>
      <c r="AA5" s="57"/>
      <c r="AB5" s="9"/>
      <c r="AD5" s="46"/>
      <c r="AE5" s="64"/>
    </row>
    <row r="6" spans="1:33" s="13" customFormat="1" x14ac:dyDescent="0.25">
      <c r="A6" s="11">
        <v>18</v>
      </c>
      <c r="B6" s="11">
        <v>1.8E-3</v>
      </c>
      <c r="C6" s="11" t="s">
        <v>58</v>
      </c>
      <c r="D6" s="11">
        <v>10</v>
      </c>
      <c r="E6" s="15">
        <v>43529</v>
      </c>
      <c r="F6" s="11">
        <v>0.5</v>
      </c>
      <c r="G6" s="11">
        <v>3.3</v>
      </c>
      <c r="H6" s="11">
        <v>2.8</v>
      </c>
      <c r="I6" s="11" t="s">
        <v>71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83">
        <v>0</v>
      </c>
      <c r="Q6" s="11" t="s">
        <v>68</v>
      </c>
      <c r="R6" s="11" t="s">
        <v>69</v>
      </c>
      <c r="S6" s="11" t="s">
        <v>73</v>
      </c>
      <c r="T6" s="11">
        <v>2</v>
      </c>
      <c r="U6" s="11"/>
      <c r="V6" s="11"/>
      <c r="W6" s="11"/>
      <c r="X6" s="12" t="s">
        <v>74</v>
      </c>
      <c r="Z6" s="46"/>
      <c r="AA6" s="57"/>
      <c r="AB6" s="9"/>
      <c r="AD6" s="46"/>
      <c r="AE6" s="64"/>
    </row>
    <row r="7" spans="1:33" s="13" customFormat="1" x14ac:dyDescent="0.25">
      <c r="A7" s="11">
        <v>18</v>
      </c>
      <c r="B7" s="11">
        <v>1.8E-3</v>
      </c>
      <c r="C7" s="11" t="s">
        <v>58</v>
      </c>
      <c r="D7" s="11">
        <v>11</v>
      </c>
      <c r="E7" s="15">
        <v>43537</v>
      </c>
      <c r="F7" s="11">
        <v>0.5</v>
      </c>
      <c r="G7" s="11">
        <v>3.3</v>
      </c>
      <c r="H7" s="11">
        <v>2.8</v>
      </c>
      <c r="I7" s="11" t="s">
        <v>71</v>
      </c>
      <c r="J7" s="11">
        <v>10</v>
      </c>
      <c r="K7" s="11">
        <v>0</v>
      </c>
      <c r="L7" s="11">
        <v>10</v>
      </c>
      <c r="M7" s="11">
        <v>0</v>
      </c>
      <c r="N7" s="11">
        <v>0</v>
      </c>
      <c r="O7" s="11">
        <v>0</v>
      </c>
      <c r="P7" s="83">
        <v>0</v>
      </c>
      <c r="Q7" s="11" t="s">
        <v>68</v>
      </c>
      <c r="R7" s="11" t="s">
        <v>69</v>
      </c>
      <c r="S7" s="11" t="s">
        <v>73</v>
      </c>
      <c r="T7" s="11"/>
      <c r="U7" s="11"/>
      <c r="V7" s="11"/>
      <c r="W7" s="11"/>
      <c r="X7" s="12"/>
      <c r="Z7" s="82"/>
      <c r="AA7" s="57"/>
      <c r="AB7" s="9"/>
      <c r="AD7" s="82"/>
      <c r="AE7" s="64"/>
    </row>
    <row r="8" spans="1:33" s="13" customFormat="1" x14ac:dyDescent="0.25">
      <c r="A8" s="11">
        <v>18</v>
      </c>
      <c r="B8" s="11">
        <v>1.8E-3</v>
      </c>
      <c r="C8" s="11" t="s">
        <v>58</v>
      </c>
      <c r="D8" s="11">
        <v>14</v>
      </c>
      <c r="E8" s="15">
        <v>43558</v>
      </c>
      <c r="F8" s="11">
        <v>0.5</v>
      </c>
      <c r="G8" s="11">
        <v>3.3</v>
      </c>
      <c r="H8" s="11">
        <v>2.8</v>
      </c>
      <c r="I8" s="11" t="s">
        <v>71</v>
      </c>
      <c r="J8" s="11">
        <v>2</v>
      </c>
      <c r="K8" s="11">
        <v>0</v>
      </c>
      <c r="L8" s="11">
        <v>2</v>
      </c>
      <c r="M8" s="11">
        <v>2</v>
      </c>
      <c r="N8" s="11">
        <v>2</v>
      </c>
      <c r="O8" s="11">
        <v>2</v>
      </c>
      <c r="P8" s="83">
        <f>O8/H8</f>
        <v>0.7142857142857143</v>
      </c>
      <c r="Q8" s="11" t="s">
        <v>68</v>
      </c>
      <c r="R8" s="11" t="s">
        <v>69</v>
      </c>
      <c r="S8" s="11" t="s">
        <v>82</v>
      </c>
      <c r="T8" s="11"/>
      <c r="U8" s="11"/>
      <c r="V8" s="11"/>
      <c r="W8" s="11"/>
      <c r="X8" s="12"/>
      <c r="Z8" s="112"/>
      <c r="AA8" s="57"/>
      <c r="AB8" s="9"/>
      <c r="AD8" s="112"/>
      <c r="AE8" s="64"/>
    </row>
    <row r="9" spans="1:33" s="13" customFormat="1" x14ac:dyDescent="0.25">
      <c r="A9" s="11">
        <v>18</v>
      </c>
      <c r="B9" s="11">
        <v>1.8E-3</v>
      </c>
      <c r="C9" s="11" t="s">
        <v>58</v>
      </c>
      <c r="D9" s="11">
        <v>16</v>
      </c>
      <c r="E9" s="15">
        <v>43573</v>
      </c>
      <c r="F9" s="11">
        <v>0.5</v>
      </c>
      <c r="G9" s="11">
        <v>3.3</v>
      </c>
      <c r="H9" s="11">
        <v>2.8</v>
      </c>
      <c r="I9" s="11" t="s">
        <v>71</v>
      </c>
      <c r="J9" s="11">
        <v>1</v>
      </c>
      <c r="K9" s="11">
        <v>0</v>
      </c>
      <c r="L9" s="11">
        <v>1</v>
      </c>
      <c r="M9" s="11">
        <v>3</v>
      </c>
      <c r="N9" s="11">
        <v>5</v>
      </c>
      <c r="O9" s="11">
        <v>5</v>
      </c>
      <c r="P9" s="83">
        <f>O9/H9</f>
        <v>1.7857142857142858</v>
      </c>
      <c r="Q9" s="11" t="s">
        <v>68</v>
      </c>
      <c r="R9" s="11" t="s">
        <v>69</v>
      </c>
      <c r="S9" s="11" t="s">
        <v>70</v>
      </c>
      <c r="T9" s="11">
        <v>1</v>
      </c>
      <c r="U9" s="11"/>
      <c r="V9" s="11"/>
      <c r="W9" s="11"/>
      <c r="X9" s="12"/>
      <c r="Z9" s="112"/>
      <c r="AA9" s="57"/>
      <c r="AB9" s="9"/>
      <c r="AD9" s="112"/>
      <c r="AE9" s="64"/>
    </row>
    <row r="10" spans="1:33" x14ac:dyDescent="0.25">
      <c r="A10" s="11"/>
      <c r="B10" s="11"/>
      <c r="C10" s="11"/>
      <c r="D10" s="11"/>
      <c r="E10" s="5"/>
      <c r="F10" s="11"/>
      <c r="G10" s="11"/>
      <c r="H10" s="11"/>
      <c r="I10" s="11"/>
      <c r="J10" s="9"/>
      <c r="K10" s="9"/>
      <c r="L10" s="9"/>
      <c r="M10" s="9"/>
      <c r="N10" s="11"/>
      <c r="O10" s="9"/>
      <c r="P10" s="83"/>
      <c r="Q10" s="11"/>
      <c r="R10" s="11"/>
      <c r="S10" s="11"/>
      <c r="T10" s="11"/>
      <c r="U10" s="11"/>
      <c r="V10" s="11"/>
      <c r="W10" s="11"/>
      <c r="X10" s="1"/>
      <c r="Z10" s="46"/>
      <c r="AA10" s="57"/>
      <c r="AB10" s="9"/>
      <c r="AD10" s="46"/>
      <c r="AE10" s="58"/>
    </row>
    <row r="11" spans="1:33" x14ac:dyDescent="0.25">
      <c r="A11" s="9">
        <v>18</v>
      </c>
      <c r="B11" s="9">
        <v>1.8E-3</v>
      </c>
      <c r="C11" s="9" t="s">
        <v>59</v>
      </c>
      <c r="D11" s="9">
        <v>7</v>
      </c>
      <c r="E11" s="5">
        <v>43511</v>
      </c>
      <c r="F11" s="9">
        <v>3.3</v>
      </c>
      <c r="G11" s="9">
        <v>6.4</v>
      </c>
      <c r="H11" s="9">
        <f>G11-F11</f>
        <v>3.1000000000000005</v>
      </c>
      <c r="I11" s="9" t="s">
        <v>71</v>
      </c>
      <c r="J11" s="9">
        <v>0</v>
      </c>
      <c r="K11" s="9">
        <v>0</v>
      </c>
      <c r="L11" s="9">
        <v>0</v>
      </c>
      <c r="M11" s="11">
        <v>0</v>
      </c>
      <c r="N11" s="11">
        <v>0</v>
      </c>
      <c r="O11" s="11">
        <v>0</v>
      </c>
      <c r="P11" s="18">
        <v>0</v>
      </c>
      <c r="Q11" s="77" t="s">
        <v>66</v>
      </c>
      <c r="R11" s="77" t="s">
        <v>69</v>
      </c>
      <c r="S11" s="77" t="s">
        <v>70</v>
      </c>
      <c r="T11" s="77">
        <v>3</v>
      </c>
      <c r="U11" s="77"/>
      <c r="V11" s="77"/>
      <c r="W11" s="77"/>
      <c r="X11" s="77"/>
      <c r="Z11" s="46"/>
      <c r="AA11" s="59"/>
      <c r="AD11" s="46"/>
      <c r="AE11" s="58"/>
    </row>
    <row r="12" spans="1:33" x14ac:dyDescent="0.25">
      <c r="A12" s="9">
        <v>18</v>
      </c>
      <c r="B12" s="9">
        <v>1.8E-3</v>
      </c>
      <c r="C12" s="9" t="s">
        <v>59</v>
      </c>
      <c r="D12" s="9">
        <v>10</v>
      </c>
      <c r="E12" s="5">
        <v>43530</v>
      </c>
      <c r="F12" s="9">
        <v>3.3</v>
      </c>
      <c r="G12" s="9">
        <v>6.4</v>
      </c>
      <c r="H12" s="9">
        <v>3.1</v>
      </c>
      <c r="I12" s="9" t="s">
        <v>71</v>
      </c>
      <c r="J12" s="9">
        <v>6</v>
      </c>
      <c r="K12" s="9">
        <v>0</v>
      </c>
      <c r="L12" s="9">
        <v>6</v>
      </c>
      <c r="M12" s="11">
        <v>0</v>
      </c>
      <c r="N12" s="11">
        <v>0</v>
      </c>
      <c r="O12" s="11">
        <v>0</v>
      </c>
      <c r="P12" s="18">
        <v>0</v>
      </c>
      <c r="Q12" s="9" t="s">
        <v>66</v>
      </c>
      <c r="R12" s="9" t="s">
        <v>69</v>
      </c>
      <c r="S12" s="9" t="s">
        <v>75</v>
      </c>
      <c r="T12" s="9">
        <v>3</v>
      </c>
      <c r="U12" s="9"/>
      <c r="V12" s="9"/>
      <c r="W12" s="9"/>
      <c r="X12" s="9" t="s">
        <v>76</v>
      </c>
      <c r="Z12" s="82"/>
      <c r="AA12" s="59"/>
      <c r="AD12" s="82"/>
      <c r="AE12" s="58"/>
    </row>
    <row r="13" spans="1:33" x14ac:dyDescent="0.25">
      <c r="A13" s="9">
        <v>18</v>
      </c>
      <c r="B13" s="9">
        <v>1.8E-3</v>
      </c>
      <c r="C13" s="9" t="s">
        <v>59</v>
      </c>
      <c r="D13" s="9">
        <v>13</v>
      </c>
      <c r="E13" s="5">
        <v>43552</v>
      </c>
      <c r="F13" s="9">
        <v>3.3</v>
      </c>
      <c r="G13" s="9">
        <v>6.4</v>
      </c>
      <c r="H13" s="9">
        <v>3.1</v>
      </c>
      <c r="I13" s="9" t="s">
        <v>71</v>
      </c>
      <c r="J13" s="9">
        <v>5</v>
      </c>
      <c r="K13" s="9">
        <v>0</v>
      </c>
      <c r="L13" s="9">
        <v>5</v>
      </c>
      <c r="M13" s="11">
        <v>7</v>
      </c>
      <c r="N13" s="11">
        <v>7</v>
      </c>
      <c r="O13" s="11">
        <v>7</v>
      </c>
      <c r="P13" s="18">
        <f>O13/H13</f>
        <v>2.258064516129032</v>
      </c>
      <c r="Q13" s="9" t="s">
        <v>66</v>
      </c>
      <c r="R13" s="9" t="s">
        <v>69</v>
      </c>
      <c r="S13" s="9" t="s">
        <v>75</v>
      </c>
      <c r="T13" s="9">
        <v>2</v>
      </c>
      <c r="U13" s="9"/>
      <c r="V13" s="9"/>
      <c r="W13" s="9"/>
      <c r="X13" s="9"/>
      <c r="Z13" s="82"/>
      <c r="AA13" s="59"/>
      <c r="AD13" s="82"/>
      <c r="AE13" s="58"/>
    </row>
    <row r="14" spans="1:33" x14ac:dyDescent="0.25">
      <c r="A14" s="9">
        <v>18</v>
      </c>
      <c r="B14" s="9">
        <v>1.8E-3</v>
      </c>
      <c r="C14" s="9" t="s">
        <v>59</v>
      </c>
      <c r="D14" s="9">
        <v>15</v>
      </c>
      <c r="E14" s="5">
        <v>43566</v>
      </c>
      <c r="F14" s="9">
        <v>3.3</v>
      </c>
      <c r="G14" s="9">
        <v>6.4</v>
      </c>
      <c r="H14" s="9">
        <v>3.1</v>
      </c>
      <c r="I14" s="9" t="s">
        <v>71</v>
      </c>
      <c r="J14" s="9">
        <v>1</v>
      </c>
      <c r="K14" s="9">
        <v>0</v>
      </c>
      <c r="L14" s="9">
        <v>1</v>
      </c>
      <c r="M14" s="11">
        <v>5</v>
      </c>
      <c r="N14" s="11">
        <v>9</v>
      </c>
      <c r="O14" s="11">
        <v>12</v>
      </c>
      <c r="P14" s="18">
        <f>O14/H14</f>
        <v>3.8709677419354835</v>
      </c>
      <c r="Q14" s="9" t="s">
        <v>66</v>
      </c>
      <c r="R14" s="9" t="s">
        <v>69</v>
      </c>
      <c r="S14" s="9" t="s">
        <v>83</v>
      </c>
      <c r="T14" s="9"/>
      <c r="U14" s="9"/>
      <c r="V14" s="9"/>
      <c r="W14" s="9"/>
      <c r="X14" s="9"/>
      <c r="Z14" s="91"/>
      <c r="AA14" s="59"/>
      <c r="AD14" s="91"/>
      <c r="AE14" s="58"/>
    </row>
    <row r="15" spans="1:33" x14ac:dyDescent="0.25">
      <c r="A15" s="9">
        <v>18</v>
      </c>
      <c r="B15" s="9">
        <v>1.8E-3</v>
      </c>
      <c r="C15" s="9" t="s">
        <v>59</v>
      </c>
      <c r="D15" s="9">
        <v>18</v>
      </c>
      <c r="E15" s="5">
        <v>43584</v>
      </c>
      <c r="F15" s="9">
        <v>3.3</v>
      </c>
      <c r="G15" s="9">
        <v>6.4</v>
      </c>
      <c r="H15" s="9">
        <v>3.1</v>
      </c>
      <c r="I15" s="9" t="s">
        <v>71</v>
      </c>
      <c r="J15" s="9">
        <v>13</v>
      </c>
      <c r="K15" s="9">
        <v>0</v>
      </c>
      <c r="L15" s="9">
        <v>13</v>
      </c>
      <c r="M15" s="11">
        <v>26</v>
      </c>
      <c r="N15" s="11">
        <v>34</v>
      </c>
      <c r="O15" s="11">
        <v>38</v>
      </c>
      <c r="P15" s="18">
        <f>O15/H15</f>
        <v>12.258064516129032</v>
      </c>
      <c r="Q15" s="9" t="s">
        <v>66</v>
      </c>
      <c r="R15" s="9" t="s">
        <v>69</v>
      </c>
      <c r="S15" s="9" t="s">
        <v>75</v>
      </c>
      <c r="T15" s="9">
        <v>2</v>
      </c>
      <c r="U15" s="9"/>
      <c r="V15" s="9"/>
      <c r="W15" s="9"/>
      <c r="X15" s="138" t="s">
        <v>99</v>
      </c>
      <c r="Z15" s="115"/>
      <c r="AA15" s="59"/>
      <c r="AD15" s="115"/>
      <c r="AE15" s="58"/>
    </row>
    <row r="16" spans="1:33" x14ac:dyDescent="0.25">
      <c r="A16" s="9"/>
      <c r="B16" s="9"/>
      <c r="C16" s="9"/>
      <c r="D16" s="9"/>
      <c r="E16" s="5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9"/>
      <c r="R16" s="9"/>
      <c r="S16" s="9"/>
      <c r="T16" s="9"/>
      <c r="U16" s="9"/>
      <c r="V16" s="9"/>
      <c r="W16" s="9"/>
      <c r="X16" s="9"/>
      <c r="Z16" s="46"/>
      <c r="AA16" s="59"/>
      <c r="AD16" s="46"/>
      <c r="AE16" s="58"/>
    </row>
    <row r="17" spans="1:31" s="13" customFormat="1" x14ac:dyDescent="0.25">
      <c r="A17" s="11">
        <v>18</v>
      </c>
      <c r="B17" s="11">
        <v>1.8E-3</v>
      </c>
      <c r="C17" s="11" t="s">
        <v>60</v>
      </c>
      <c r="D17" s="11">
        <v>9</v>
      </c>
      <c r="E17" s="14">
        <v>43522</v>
      </c>
      <c r="F17" s="11">
        <v>6.4</v>
      </c>
      <c r="G17" s="11">
        <v>9.1999999999999993</v>
      </c>
      <c r="H17" s="11">
        <f>G17-F17</f>
        <v>2.7999999999999989</v>
      </c>
      <c r="I17" s="11" t="s">
        <v>71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83">
        <v>0</v>
      </c>
      <c r="Q17" s="11" t="s">
        <v>66</v>
      </c>
      <c r="R17" s="11" t="s">
        <v>69</v>
      </c>
      <c r="S17" s="11" t="s">
        <v>70</v>
      </c>
      <c r="T17" s="11"/>
      <c r="U17" s="11"/>
      <c r="V17" s="11"/>
      <c r="W17" s="11"/>
      <c r="X17" s="11"/>
      <c r="Z17" s="46"/>
      <c r="AA17" s="59"/>
      <c r="AB17"/>
      <c r="AD17" s="46"/>
      <c r="AE17" s="64"/>
    </row>
    <row r="18" spans="1:31" x14ac:dyDescent="0.25">
      <c r="A18" s="11">
        <v>18</v>
      </c>
      <c r="B18" s="11">
        <v>1.8E-3</v>
      </c>
      <c r="C18" s="11" t="s">
        <v>60</v>
      </c>
      <c r="D18" s="11">
        <v>10</v>
      </c>
      <c r="E18" s="16">
        <v>43532</v>
      </c>
      <c r="F18" s="11">
        <v>6.4</v>
      </c>
      <c r="G18" s="11">
        <v>9.1999999999999993</v>
      </c>
      <c r="H18" s="11">
        <f>G18-F18</f>
        <v>2.7999999999999989</v>
      </c>
      <c r="I18" s="11" t="s">
        <v>71</v>
      </c>
      <c r="J18" s="9">
        <v>1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  <c r="P18" s="83">
        <v>0</v>
      </c>
      <c r="Q18" s="11" t="s">
        <v>66</v>
      </c>
      <c r="R18" s="11" t="s">
        <v>69</v>
      </c>
      <c r="S18" s="11" t="s">
        <v>70</v>
      </c>
      <c r="T18" s="11"/>
      <c r="U18" s="11"/>
      <c r="V18" s="11"/>
      <c r="W18" s="11"/>
      <c r="X18" s="11"/>
      <c r="Z18" s="46"/>
      <c r="AA18" s="59"/>
      <c r="AD18" s="46"/>
      <c r="AE18" s="58"/>
    </row>
    <row r="19" spans="1:31" x14ac:dyDescent="0.25">
      <c r="A19" s="11">
        <v>18</v>
      </c>
      <c r="B19" s="11">
        <v>1.8E-3</v>
      </c>
      <c r="C19" s="11" t="s">
        <v>60</v>
      </c>
      <c r="D19" s="11">
        <v>14</v>
      </c>
      <c r="E19" s="16">
        <v>43556</v>
      </c>
      <c r="F19" s="11">
        <v>6.4</v>
      </c>
      <c r="G19" s="11">
        <v>9.1999999999999993</v>
      </c>
      <c r="H19" s="11">
        <f>G19-F19</f>
        <v>2.7999999999999989</v>
      </c>
      <c r="I19" s="11" t="s">
        <v>71</v>
      </c>
      <c r="J19" s="9">
        <v>0</v>
      </c>
      <c r="K19" s="9">
        <v>0</v>
      </c>
      <c r="L19" s="9">
        <v>0</v>
      </c>
      <c r="M19" s="9">
        <v>4</v>
      </c>
      <c r="N19" s="9">
        <v>4</v>
      </c>
      <c r="O19" s="9">
        <v>4</v>
      </c>
      <c r="P19" s="83">
        <f>O19/H19</f>
        <v>1.428571428571429</v>
      </c>
      <c r="Q19" s="11" t="s">
        <v>66</v>
      </c>
      <c r="R19" s="11" t="s">
        <v>69</v>
      </c>
      <c r="S19" s="11" t="s">
        <v>70</v>
      </c>
      <c r="T19" s="11">
        <v>2</v>
      </c>
      <c r="U19" s="11"/>
      <c r="V19" s="11"/>
      <c r="W19" s="11"/>
      <c r="X19" s="11"/>
      <c r="Z19" s="93"/>
      <c r="AA19" s="59"/>
      <c r="AD19" s="93"/>
      <c r="AE19" s="58"/>
    </row>
    <row r="20" spans="1:31" x14ac:dyDescent="0.25">
      <c r="A20" s="11">
        <v>18</v>
      </c>
      <c r="B20" s="11">
        <v>1.8E-3</v>
      </c>
      <c r="C20" s="11" t="s">
        <v>60</v>
      </c>
      <c r="D20" s="11">
        <v>15</v>
      </c>
      <c r="E20" s="16">
        <v>43567</v>
      </c>
      <c r="F20" s="11">
        <v>6.4</v>
      </c>
      <c r="G20" s="11">
        <v>9.1999999999999993</v>
      </c>
      <c r="H20" s="11">
        <f>G20-F20</f>
        <v>2.7999999999999989</v>
      </c>
      <c r="I20" s="11" t="s">
        <v>71</v>
      </c>
      <c r="J20" s="9">
        <v>0</v>
      </c>
      <c r="K20" s="9">
        <v>0</v>
      </c>
      <c r="L20" s="9">
        <v>0</v>
      </c>
      <c r="M20" s="9">
        <v>6</v>
      </c>
      <c r="N20" s="9">
        <v>10</v>
      </c>
      <c r="O20" s="9">
        <v>10</v>
      </c>
      <c r="P20" s="83">
        <f>O20/H20</f>
        <v>3.571428571428573</v>
      </c>
      <c r="Q20" s="11" t="s">
        <v>66</v>
      </c>
      <c r="R20" s="11" t="s">
        <v>69</v>
      </c>
      <c r="S20" s="11" t="s">
        <v>70</v>
      </c>
      <c r="T20" s="11">
        <v>2</v>
      </c>
      <c r="U20" s="11">
        <v>2</v>
      </c>
      <c r="V20" s="11" t="s">
        <v>94</v>
      </c>
      <c r="W20" s="11"/>
      <c r="X20" s="11" t="s">
        <v>81</v>
      </c>
      <c r="Z20" s="112"/>
      <c r="AA20" s="59"/>
      <c r="AD20" s="112"/>
      <c r="AE20" s="58"/>
    </row>
    <row r="21" spans="1:31" x14ac:dyDescent="0.25">
      <c r="A21" s="11">
        <v>18</v>
      </c>
      <c r="B21" s="11">
        <v>1.8E-3</v>
      </c>
      <c r="C21" s="11" t="s">
        <v>60</v>
      </c>
      <c r="D21" s="11">
        <v>18</v>
      </c>
      <c r="E21" s="16">
        <v>43586</v>
      </c>
      <c r="F21" s="11">
        <v>6.4</v>
      </c>
      <c r="G21" s="11">
        <v>9.1999999999999993</v>
      </c>
      <c r="H21" s="11">
        <f>G21-F21</f>
        <v>2.7999999999999989</v>
      </c>
      <c r="I21" s="11" t="s">
        <v>71</v>
      </c>
      <c r="J21" s="9">
        <v>3</v>
      </c>
      <c r="K21" s="9">
        <v>0</v>
      </c>
      <c r="L21" s="9">
        <v>3</v>
      </c>
      <c r="M21" s="9">
        <v>20</v>
      </c>
      <c r="N21" s="9">
        <v>30</v>
      </c>
      <c r="O21" s="9">
        <v>30</v>
      </c>
      <c r="P21" s="83">
        <f>O21/H21</f>
        <v>10.714285714285719</v>
      </c>
      <c r="Q21" s="11" t="s">
        <v>66</v>
      </c>
      <c r="R21" s="11" t="s">
        <v>69</v>
      </c>
      <c r="S21" s="11" t="s">
        <v>75</v>
      </c>
      <c r="T21" s="11">
        <v>2</v>
      </c>
      <c r="U21" s="11"/>
      <c r="V21" s="11"/>
      <c r="W21" s="11"/>
      <c r="X21" s="11" t="s">
        <v>102</v>
      </c>
      <c r="Z21" s="112"/>
      <c r="AA21" s="59"/>
      <c r="AD21" s="112"/>
      <c r="AE21" s="58"/>
    </row>
    <row r="22" spans="1:31" x14ac:dyDescent="0.25">
      <c r="A22" s="2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19"/>
      <c r="Q22" s="2"/>
      <c r="R22" s="2"/>
      <c r="S22" s="2"/>
      <c r="T22" s="2"/>
      <c r="U22" s="2"/>
      <c r="V22" s="2"/>
      <c r="W22" s="2"/>
      <c r="Z22" s="46"/>
      <c r="AA22" s="59"/>
      <c r="AD22" s="46"/>
      <c r="AE22" s="58"/>
    </row>
    <row r="23" spans="1:31" x14ac:dyDescent="0.25">
      <c r="A23" s="11">
        <v>18</v>
      </c>
      <c r="B23" s="9">
        <v>1.8E-3</v>
      </c>
      <c r="C23" s="9" t="s">
        <v>80</v>
      </c>
      <c r="D23" s="9">
        <v>6</v>
      </c>
      <c r="E23" s="5">
        <v>43502</v>
      </c>
      <c r="F23" s="9">
        <v>9.1999999999999993</v>
      </c>
      <c r="G23" s="9">
        <v>11.2</v>
      </c>
      <c r="H23" s="9">
        <f>G23-F23</f>
        <v>2</v>
      </c>
      <c r="I23" s="9" t="s">
        <v>71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18">
        <v>0</v>
      </c>
      <c r="Q23" s="9" t="s">
        <v>68</v>
      </c>
      <c r="R23" s="9" t="s">
        <v>69</v>
      </c>
      <c r="S23" s="9" t="s">
        <v>70</v>
      </c>
      <c r="T23" s="9"/>
      <c r="U23" s="9"/>
      <c r="V23" s="9"/>
      <c r="W23" s="9"/>
      <c r="X23" s="9"/>
      <c r="Z23" s="46"/>
      <c r="AA23" s="59"/>
      <c r="AD23" s="46"/>
      <c r="AE23" s="58"/>
    </row>
    <row r="24" spans="1:31" x14ac:dyDescent="0.25">
      <c r="A24" s="11">
        <v>18</v>
      </c>
      <c r="B24" s="9">
        <v>1.8E-3</v>
      </c>
      <c r="C24" s="9" t="s">
        <v>80</v>
      </c>
      <c r="D24" s="9">
        <v>10</v>
      </c>
      <c r="E24" s="5">
        <v>43531</v>
      </c>
      <c r="F24" s="9">
        <v>9.1999999999999993</v>
      </c>
      <c r="G24" s="9">
        <v>11.2</v>
      </c>
      <c r="H24" s="9">
        <f>G24-F24</f>
        <v>2</v>
      </c>
      <c r="I24" s="9" t="s">
        <v>71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8">
        <v>0</v>
      </c>
      <c r="Q24" s="9" t="s">
        <v>68</v>
      </c>
      <c r="R24" s="9" t="s">
        <v>69</v>
      </c>
      <c r="S24" s="9" t="s">
        <v>70</v>
      </c>
      <c r="T24" s="9"/>
      <c r="U24" s="9"/>
      <c r="V24" s="9"/>
      <c r="W24" s="9"/>
      <c r="X24" s="2"/>
      <c r="Z24" s="46"/>
      <c r="AA24" s="59"/>
      <c r="AD24" s="46"/>
      <c r="AE24" s="58"/>
    </row>
    <row r="25" spans="1:31" x14ac:dyDescent="0.25">
      <c r="A25" s="11">
        <v>18</v>
      </c>
      <c r="B25" s="9">
        <v>1.8E-3</v>
      </c>
      <c r="C25" s="9" t="s">
        <v>80</v>
      </c>
      <c r="D25" s="9">
        <v>14</v>
      </c>
      <c r="E25" s="5">
        <v>43560</v>
      </c>
      <c r="F25" s="9">
        <v>9.1999999999999993</v>
      </c>
      <c r="G25" s="9">
        <v>11.2</v>
      </c>
      <c r="H25" s="9">
        <f>G25-F25</f>
        <v>2</v>
      </c>
      <c r="I25" s="9" t="s">
        <v>71</v>
      </c>
      <c r="J25" s="9">
        <v>1</v>
      </c>
      <c r="K25" s="9">
        <v>0</v>
      </c>
      <c r="L25" s="9">
        <v>1</v>
      </c>
      <c r="M25" s="9">
        <v>4</v>
      </c>
      <c r="N25" s="9">
        <v>4</v>
      </c>
      <c r="O25" s="9">
        <v>4</v>
      </c>
      <c r="P25" s="18">
        <f>O25/H25</f>
        <v>2</v>
      </c>
      <c r="Q25" s="9" t="s">
        <v>68</v>
      </c>
      <c r="R25" s="9" t="s">
        <v>69</v>
      </c>
      <c r="S25" s="9" t="s">
        <v>78</v>
      </c>
      <c r="T25" s="9">
        <v>3</v>
      </c>
      <c r="U25" s="9"/>
      <c r="V25" s="9"/>
      <c r="W25" s="9"/>
      <c r="X25" s="2"/>
      <c r="Z25" s="112"/>
      <c r="AA25" s="59"/>
      <c r="AD25" s="112"/>
      <c r="AE25" s="58"/>
    </row>
    <row r="26" spans="1:31" x14ac:dyDescent="0.25">
      <c r="A26" s="11">
        <v>18</v>
      </c>
      <c r="B26" s="9">
        <v>1.8E-3</v>
      </c>
      <c r="C26" s="9" t="s">
        <v>80</v>
      </c>
      <c r="D26" s="9">
        <v>16</v>
      </c>
      <c r="E26" s="5">
        <v>43570</v>
      </c>
      <c r="F26" s="9">
        <v>9.1999999999999993</v>
      </c>
      <c r="G26" s="9">
        <v>11.2</v>
      </c>
      <c r="H26" s="9">
        <f>G26-F26</f>
        <v>2</v>
      </c>
      <c r="I26" s="9" t="s">
        <v>71</v>
      </c>
      <c r="J26" s="9">
        <v>1</v>
      </c>
      <c r="K26" s="9">
        <v>0</v>
      </c>
      <c r="L26" s="9">
        <v>1</v>
      </c>
      <c r="M26" s="9">
        <v>5</v>
      </c>
      <c r="N26" s="9">
        <v>9</v>
      </c>
      <c r="O26" s="9">
        <v>9</v>
      </c>
      <c r="P26" s="18">
        <f>O26/H26</f>
        <v>4.5</v>
      </c>
      <c r="Q26" s="9" t="s">
        <v>68</v>
      </c>
      <c r="R26" s="9" t="s">
        <v>69</v>
      </c>
      <c r="S26" s="9" t="s">
        <v>78</v>
      </c>
      <c r="T26" s="9">
        <v>2</v>
      </c>
      <c r="U26" s="9">
        <v>1</v>
      </c>
      <c r="V26" s="9" t="s">
        <v>94</v>
      </c>
      <c r="W26" s="9"/>
      <c r="X26" s="2" t="s">
        <v>86</v>
      </c>
      <c r="Z26" s="112"/>
      <c r="AA26" s="59"/>
      <c r="AD26" s="112"/>
      <c r="AE26" s="58"/>
    </row>
    <row r="27" spans="1:31" x14ac:dyDescent="0.25">
      <c r="A27" s="11">
        <v>18</v>
      </c>
      <c r="B27" s="9">
        <v>1.8E-3</v>
      </c>
      <c r="C27" s="9" t="s">
        <v>80</v>
      </c>
      <c r="D27" s="9">
        <v>18</v>
      </c>
      <c r="E27" s="5">
        <v>43585</v>
      </c>
      <c r="F27" s="9">
        <v>9.1999999999999993</v>
      </c>
      <c r="G27" s="9">
        <v>11.2</v>
      </c>
      <c r="H27" s="9">
        <f>G27-F27</f>
        <v>2</v>
      </c>
      <c r="I27" s="9" t="s">
        <v>71</v>
      </c>
      <c r="J27" s="9">
        <v>3</v>
      </c>
      <c r="K27" s="9">
        <v>0</v>
      </c>
      <c r="L27" s="9">
        <v>3</v>
      </c>
      <c r="M27" s="9">
        <v>7</v>
      </c>
      <c r="N27" s="9">
        <v>15</v>
      </c>
      <c r="O27" s="9">
        <v>16</v>
      </c>
      <c r="P27" s="18">
        <f>O27/H27</f>
        <v>8</v>
      </c>
      <c r="Q27" s="9" t="s">
        <v>68</v>
      </c>
      <c r="R27" s="9" t="s">
        <v>69</v>
      </c>
      <c r="S27" s="9" t="s">
        <v>75</v>
      </c>
      <c r="T27" s="9">
        <v>3</v>
      </c>
      <c r="U27" s="9">
        <v>1</v>
      </c>
      <c r="V27" s="9" t="s">
        <v>101</v>
      </c>
      <c r="W27" s="9"/>
      <c r="X27" s="181" t="s">
        <v>100</v>
      </c>
      <c r="Z27" s="112"/>
      <c r="AA27" s="59"/>
      <c r="AD27" s="112"/>
      <c r="AE27" s="58"/>
    </row>
    <row r="28" spans="1:31" x14ac:dyDescent="0.25">
      <c r="A28" s="11"/>
      <c r="B28" s="9"/>
      <c r="C28" s="9"/>
      <c r="D28" s="9"/>
      <c r="E28" s="5"/>
      <c r="F28" s="9"/>
      <c r="G28" s="9"/>
      <c r="H28" s="9"/>
      <c r="I28" s="9"/>
      <c r="J28" s="9"/>
      <c r="K28" s="9"/>
      <c r="L28" s="9"/>
      <c r="M28" s="9"/>
      <c r="N28" s="9"/>
      <c r="O28" s="9"/>
      <c r="P28" s="18"/>
      <c r="Q28" s="9"/>
      <c r="R28" s="9"/>
      <c r="S28" s="9"/>
      <c r="T28" s="9"/>
      <c r="U28" s="9"/>
      <c r="V28" s="9"/>
      <c r="W28" s="9"/>
      <c r="X28" s="2"/>
      <c r="Z28" s="111"/>
      <c r="AA28" s="59"/>
      <c r="AD28" s="111"/>
      <c r="AE28" s="58"/>
    </row>
    <row r="29" spans="1:31" x14ac:dyDescent="0.25">
      <c r="A29" s="11">
        <v>18</v>
      </c>
      <c r="B29" s="9">
        <v>1.8E-3</v>
      </c>
      <c r="C29" s="9" t="s">
        <v>63</v>
      </c>
      <c r="D29" s="9">
        <v>9</v>
      </c>
      <c r="E29" s="5">
        <v>43525</v>
      </c>
      <c r="F29" s="9">
        <v>11.5</v>
      </c>
      <c r="G29" s="9">
        <v>13.8</v>
      </c>
      <c r="H29" s="9">
        <f>G29-F29</f>
        <v>2.3000000000000007</v>
      </c>
      <c r="I29" s="9" t="s">
        <v>71</v>
      </c>
      <c r="J29" s="9">
        <v>2</v>
      </c>
      <c r="K29" s="9">
        <v>0</v>
      </c>
      <c r="L29" s="9">
        <v>2</v>
      </c>
      <c r="M29" s="9">
        <v>0</v>
      </c>
      <c r="N29" s="9">
        <v>0</v>
      </c>
      <c r="O29" s="9">
        <v>0</v>
      </c>
      <c r="P29" s="18">
        <v>0</v>
      </c>
      <c r="Q29" s="9" t="s">
        <v>68</v>
      </c>
      <c r="R29" s="9" t="s">
        <v>69</v>
      </c>
      <c r="S29" s="9" t="s">
        <v>70</v>
      </c>
      <c r="T29" s="9">
        <v>9</v>
      </c>
      <c r="U29" s="9">
        <v>3</v>
      </c>
      <c r="V29" s="9" t="s">
        <v>94</v>
      </c>
      <c r="W29" s="9"/>
      <c r="X29" s="181" t="s">
        <v>77</v>
      </c>
      <c r="Z29" s="82"/>
      <c r="AA29" s="59"/>
      <c r="AD29" s="82"/>
      <c r="AE29" s="58"/>
    </row>
    <row r="30" spans="1:31" x14ac:dyDescent="0.25">
      <c r="A30" s="11">
        <v>18</v>
      </c>
      <c r="B30" s="9">
        <v>1.8E-3</v>
      </c>
      <c r="C30" s="9" t="s">
        <v>63</v>
      </c>
      <c r="D30" s="9">
        <v>11</v>
      </c>
      <c r="E30" s="5">
        <v>43535</v>
      </c>
      <c r="F30" s="9">
        <v>11.5</v>
      </c>
      <c r="G30" s="9">
        <v>13.8</v>
      </c>
      <c r="H30" s="9">
        <f>G30-F30</f>
        <v>2.3000000000000007</v>
      </c>
      <c r="I30" s="9" t="s">
        <v>71</v>
      </c>
      <c r="J30" s="9">
        <v>1</v>
      </c>
      <c r="K30" s="9">
        <v>0</v>
      </c>
      <c r="L30" s="9">
        <v>1</v>
      </c>
      <c r="M30" s="9">
        <v>0</v>
      </c>
      <c r="N30" s="9">
        <v>0</v>
      </c>
      <c r="O30" s="9">
        <v>0</v>
      </c>
      <c r="P30" s="18">
        <v>0</v>
      </c>
      <c r="Q30" s="9" t="s">
        <v>68</v>
      </c>
      <c r="R30" s="9" t="s">
        <v>69</v>
      </c>
      <c r="S30" s="9" t="s">
        <v>70</v>
      </c>
      <c r="T30" s="9">
        <v>4</v>
      </c>
      <c r="U30" s="9"/>
      <c r="V30" s="9"/>
      <c r="W30" s="9"/>
      <c r="X30" s="9" t="s">
        <v>85</v>
      </c>
      <c r="Z30" s="46"/>
      <c r="AA30" s="59"/>
      <c r="AD30" s="46"/>
      <c r="AE30" s="58"/>
    </row>
    <row r="31" spans="1:31" x14ac:dyDescent="0.25">
      <c r="A31" s="11">
        <v>18</v>
      </c>
      <c r="B31" s="9">
        <v>1.8E-3</v>
      </c>
      <c r="C31" s="9" t="s">
        <v>63</v>
      </c>
      <c r="D31" s="9">
        <v>14</v>
      </c>
      <c r="E31" s="5">
        <v>43557</v>
      </c>
      <c r="F31" s="9">
        <v>11.5</v>
      </c>
      <c r="G31" s="9">
        <v>13.8</v>
      </c>
      <c r="H31" s="9">
        <f>G31-F31</f>
        <v>2.3000000000000007</v>
      </c>
      <c r="I31" s="9" t="s">
        <v>71</v>
      </c>
      <c r="J31" s="9">
        <v>2</v>
      </c>
      <c r="K31" s="9">
        <v>0</v>
      </c>
      <c r="L31" s="9">
        <v>2</v>
      </c>
      <c r="M31" s="9">
        <v>1</v>
      </c>
      <c r="N31" s="9">
        <v>1</v>
      </c>
      <c r="O31" s="9">
        <v>1</v>
      </c>
      <c r="P31" s="18">
        <f>O31/H31</f>
        <v>0.43478260869565205</v>
      </c>
      <c r="Q31" s="9" t="s">
        <v>68</v>
      </c>
      <c r="R31" s="9" t="s">
        <v>69</v>
      </c>
      <c r="S31" s="9" t="s">
        <v>87</v>
      </c>
      <c r="T31" s="9">
        <v>4</v>
      </c>
      <c r="U31" s="9"/>
      <c r="V31" s="9"/>
      <c r="W31" s="9"/>
      <c r="X31" s="9"/>
      <c r="Z31" s="112"/>
      <c r="AA31" s="59"/>
      <c r="AD31" s="112"/>
      <c r="AE31" s="58"/>
    </row>
    <row r="32" spans="1:31" x14ac:dyDescent="0.25">
      <c r="A32" s="11">
        <v>18</v>
      </c>
      <c r="B32" s="9">
        <v>1.8E-3</v>
      </c>
      <c r="C32" s="9" t="s">
        <v>63</v>
      </c>
      <c r="D32" s="9">
        <v>16</v>
      </c>
      <c r="E32" s="5">
        <v>43570</v>
      </c>
      <c r="F32" s="9">
        <v>11.5</v>
      </c>
      <c r="G32" s="9">
        <v>13.8</v>
      </c>
      <c r="H32" s="9">
        <f>G32-F32</f>
        <v>2.3000000000000007</v>
      </c>
      <c r="I32" s="9" t="s">
        <v>71</v>
      </c>
      <c r="J32" s="9">
        <v>0</v>
      </c>
      <c r="K32" s="9">
        <v>0</v>
      </c>
      <c r="L32" s="9">
        <v>0</v>
      </c>
      <c r="M32" s="9">
        <v>7</v>
      </c>
      <c r="N32" s="9">
        <v>8</v>
      </c>
      <c r="O32" s="9">
        <v>8</v>
      </c>
      <c r="P32" s="18">
        <f>O32/H32</f>
        <v>3.4782608695652164</v>
      </c>
      <c r="Q32" s="9" t="s">
        <v>68</v>
      </c>
      <c r="R32" s="9" t="s">
        <v>69</v>
      </c>
      <c r="S32" s="9" t="s">
        <v>70</v>
      </c>
      <c r="T32" s="9">
        <v>3</v>
      </c>
      <c r="U32" s="9">
        <v>2</v>
      </c>
      <c r="V32" s="9" t="s">
        <v>94</v>
      </c>
      <c r="W32" s="9"/>
      <c r="X32" s="9" t="s">
        <v>88</v>
      </c>
      <c r="Z32" s="112"/>
      <c r="AA32" s="59"/>
      <c r="AD32" s="112"/>
      <c r="AE32" s="58"/>
    </row>
    <row r="33" spans="1:31" x14ac:dyDescent="0.25">
      <c r="A33" s="11"/>
      <c r="B33" s="9"/>
      <c r="C33" s="9"/>
      <c r="D33" s="9"/>
      <c r="E33" s="5"/>
      <c r="F33" s="9"/>
      <c r="G33" s="9"/>
      <c r="H33" s="9"/>
      <c r="I33" s="9"/>
      <c r="J33" s="9"/>
      <c r="K33" s="9"/>
      <c r="L33" s="9"/>
      <c r="M33" s="9"/>
      <c r="N33" s="9"/>
      <c r="O33" s="9"/>
      <c r="P33" s="18"/>
      <c r="Q33" s="9"/>
      <c r="R33" s="9"/>
      <c r="S33" s="9"/>
      <c r="T33" s="9"/>
      <c r="U33" s="9"/>
      <c r="V33" s="9"/>
      <c r="W33" s="9"/>
      <c r="X33" s="9"/>
      <c r="Z33" s="112"/>
      <c r="AA33" s="59"/>
      <c r="AD33" s="112"/>
      <c r="AE33" s="58"/>
    </row>
    <row r="34" spans="1:31" x14ac:dyDescent="0.25">
      <c r="A34" s="11"/>
      <c r="B34" s="9"/>
      <c r="C34" s="9"/>
      <c r="D34" s="9"/>
      <c r="E34" s="5"/>
      <c r="F34" s="9"/>
      <c r="G34" s="9"/>
      <c r="H34" s="9"/>
      <c r="I34" s="9"/>
      <c r="J34" s="9"/>
      <c r="K34" s="9"/>
      <c r="L34" s="9"/>
      <c r="M34" s="9"/>
      <c r="N34" s="9"/>
      <c r="O34" s="9"/>
      <c r="P34" s="18"/>
      <c r="Q34" s="9"/>
      <c r="R34" s="9"/>
      <c r="S34" s="9"/>
      <c r="T34" s="9"/>
      <c r="U34" s="9"/>
      <c r="V34" s="9"/>
      <c r="W34" s="9"/>
      <c r="X34" s="9"/>
      <c r="Z34" s="92"/>
      <c r="AA34" s="59"/>
      <c r="AD34" s="92"/>
      <c r="AE34" s="58"/>
    </row>
    <row r="35" spans="1:31" x14ac:dyDescent="0.25">
      <c r="A35" s="11">
        <v>18</v>
      </c>
      <c r="B35" s="9">
        <v>1.8E-3</v>
      </c>
      <c r="C35" s="9" t="s">
        <v>65</v>
      </c>
      <c r="D35" s="9">
        <v>14</v>
      </c>
      <c r="E35" s="5">
        <v>43559</v>
      </c>
      <c r="F35" s="9">
        <v>13.8</v>
      </c>
      <c r="G35" s="9">
        <v>15.8</v>
      </c>
      <c r="H35" s="9">
        <v>2</v>
      </c>
      <c r="I35" s="9" t="s">
        <v>71</v>
      </c>
      <c r="J35" s="9">
        <v>0</v>
      </c>
      <c r="K35" s="9">
        <v>0</v>
      </c>
      <c r="L35" s="9">
        <v>0</v>
      </c>
      <c r="M35" s="9">
        <v>3</v>
      </c>
      <c r="N35" s="9">
        <v>3</v>
      </c>
      <c r="O35" s="9">
        <v>3</v>
      </c>
      <c r="P35" s="18">
        <f>O35/H35</f>
        <v>1.5</v>
      </c>
      <c r="Q35" s="9" t="s">
        <v>68</v>
      </c>
      <c r="R35" s="9" t="s">
        <v>69</v>
      </c>
      <c r="S35" s="9" t="s">
        <v>83</v>
      </c>
      <c r="T35" s="9">
        <v>3</v>
      </c>
      <c r="U35" s="9">
        <v>2</v>
      </c>
      <c r="V35" s="9" t="s">
        <v>94</v>
      </c>
      <c r="W35" s="9"/>
      <c r="X35" s="9" t="s">
        <v>84</v>
      </c>
      <c r="Z35" s="92"/>
      <c r="AA35" s="59"/>
      <c r="AD35" s="92"/>
      <c r="AE35" s="58"/>
    </row>
    <row r="36" spans="1:31" x14ac:dyDescent="0.25">
      <c r="A36" s="11">
        <v>18</v>
      </c>
      <c r="B36" s="9">
        <v>1.8E-3</v>
      </c>
      <c r="C36" s="9" t="s">
        <v>65</v>
      </c>
      <c r="D36" s="9">
        <v>16</v>
      </c>
      <c r="E36" s="5">
        <v>43572</v>
      </c>
      <c r="F36" s="9">
        <v>13.8</v>
      </c>
      <c r="G36" s="9">
        <v>15.8</v>
      </c>
      <c r="H36" s="9">
        <v>2</v>
      </c>
      <c r="I36" s="9" t="s">
        <v>71</v>
      </c>
      <c r="J36" s="9">
        <v>4</v>
      </c>
      <c r="K36" s="9">
        <v>0</v>
      </c>
      <c r="L36" s="9">
        <v>4</v>
      </c>
      <c r="M36" s="9">
        <v>7</v>
      </c>
      <c r="N36" s="9">
        <v>10</v>
      </c>
      <c r="O36" s="9">
        <v>10</v>
      </c>
      <c r="P36" s="18">
        <f>O36/H36</f>
        <v>5</v>
      </c>
      <c r="Q36" s="9" t="s">
        <v>68</v>
      </c>
      <c r="R36" s="9" t="s">
        <v>69</v>
      </c>
      <c r="S36" s="9" t="s">
        <v>70</v>
      </c>
      <c r="T36" s="9">
        <v>10</v>
      </c>
      <c r="U36" s="9">
        <v>3</v>
      </c>
      <c r="V36" s="9" t="s">
        <v>96</v>
      </c>
      <c r="W36" s="9"/>
      <c r="X36" s="9" t="s">
        <v>97</v>
      </c>
      <c r="Z36" s="113"/>
      <c r="AA36" s="59"/>
      <c r="AD36" s="113"/>
      <c r="AE36" s="58"/>
    </row>
    <row r="37" spans="1:31" x14ac:dyDescent="0.25">
      <c r="A37" s="11"/>
      <c r="B37" s="9"/>
      <c r="C37" s="9"/>
      <c r="D37" s="9"/>
      <c r="E37" s="5"/>
      <c r="F37" s="9"/>
      <c r="G37" s="9"/>
      <c r="H37" s="9"/>
      <c r="I37" s="9"/>
      <c r="J37" s="9"/>
      <c r="K37" s="9"/>
      <c r="L37" s="9"/>
      <c r="M37" s="9"/>
      <c r="N37" s="9"/>
      <c r="O37" s="9"/>
      <c r="P37" s="18"/>
      <c r="Q37" s="9"/>
      <c r="R37" s="9"/>
      <c r="S37" s="9"/>
      <c r="T37" s="9"/>
      <c r="U37" s="9"/>
      <c r="V37" s="9"/>
      <c r="W37" s="9"/>
      <c r="X37" s="9"/>
      <c r="Z37" s="113"/>
      <c r="AA37" s="59"/>
      <c r="AD37" s="113"/>
      <c r="AE37" s="58"/>
    </row>
    <row r="38" spans="1:31" x14ac:dyDescent="0.25">
      <c r="A38" s="11"/>
      <c r="B38" s="9"/>
      <c r="C38" s="9"/>
      <c r="D38" s="9"/>
      <c r="E38" s="5"/>
      <c r="F38" s="9"/>
      <c r="G38" s="9"/>
      <c r="H38" s="9"/>
      <c r="I38" s="9"/>
      <c r="J38" s="9"/>
      <c r="K38" s="9"/>
      <c r="L38" s="9"/>
      <c r="M38" s="9"/>
      <c r="N38" s="9"/>
      <c r="O38" s="9"/>
      <c r="P38" s="18"/>
      <c r="Q38" s="9"/>
      <c r="R38" s="9"/>
      <c r="S38" s="9"/>
      <c r="T38" s="9"/>
      <c r="U38" s="9"/>
      <c r="V38" s="9"/>
      <c r="W38" s="9"/>
      <c r="Z38" s="46"/>
      <c r="AA38" s="59"/>
      <c r="AD38" s="46"/>
      <c r="AE38" s="58"/>
    </row>
    <row r="39" spans="1:31" x14ac:dyDescent="0.25">
      <c r="A39" s="11">
        <v>18</v>
      </c>
      <c r="B39" s="9">
        <v>4.7999999999999996E-3</v>
      </c>
      <c r="C39" s="9" t="s">
        <v>61</v>
      </c>
      <c r="D39" s="9">
        <v>13</v>
      </c>
      <c r="E39" s="5">
        <v>43551</v>
      </c>
      <c r="F39" s="9">
        <v>1</v>
      </c>
      <c r="G39" s="9">
        <v>2.5</v>
      </c>
      <c r="H39" s="9">
        <v>1.5</v>
      </c>
      <c r="I39" s="9" t="s">
        <v>71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18">
        <v>0</v>
      </c>
      <c r="Q39" s="9" t="s">
        <v>68</v>
      </c>
      <c r="R39" s="9" t="s">
        <v>69</v>
      </c>
      <c r="S39" s="9" t="s">
        <v>75</v>
      </c>
      <c r="T39" s="9"/>
      <c r="U39" s="9"/>
      <c r="V39" s="9"/>
      <c r="W39" s="9"/>
      <c r="Z39" s="46"/>
      <c r="AA39" s="59"/>
      <c r="AD39" s="46"/>
      <c r="AE39" s="58"/>
    </row>
    <row r="40" spans="1:31" x14ac:dyDescent="0.25">
      <c r="A40" s="11">
        <v>18</v>
      </c>
      <c r="B40" s="9">
        <v>4.7999999999999996E-3</v>
      </c>
      <c r="C40" s="9" t="s">
        <v>61</v>
      </c>
      <c r="D40" s="9">
        <v>16</v>
      </c>
      <c r="E40" s="5">
        <v>43572</v>
      </c>
      <c r="F40" s="9">
        <v>1</v>
      </c>
      <c r="G40" s="9">
        <v>2.5</v>
      </c>
      <c r="H40" s="9">
        <v>1.5</v>
      </c>
      <c r="I40" s="9" t="s">
        <v>71</v>
      </c>
      <c r="J40" s="9">
        <v>4</v>
      </c>
      <c r="K40" s="9">
        <v>1</v>
      </c>
      <c r="L40" s="9">
        <v>5</v>
      </c>
      <c r="M40" s="9">
        <v>11</v>
      </c>
      <c r="N40" s="9">
        <v>11</v>
      </c>
      <c r="O40" s="9">
        <v>11</v>
      </c>
      <c r="P40" s="18">
        <f>O40/H40</f>
        <v>7.333333333333333</v>
      </c>
      <c r="Q40" s="9" t="s">
        <v>68</v>
      </c>
      <c r="R40" s="9" t="s">
        <v>69</v>
      </c>
      <c r="S40" s="9" t="s">
        <v>82</v>
      </c>
      <c r="T40" s="9">
        <v>10</v>
      </c>
      <c r="U40" s="9">
        <v>2</v>
      </c>
      <c r="V40" s="9" t="s">
        <v>95</v>
      </c>
      <c r="W40" s="9"/>
      <c r="X40" s="9" t="s">
        <v>90</v>
      </c>
      <c r="Z40" s="82"/>
      <c r="AA40" s="59"/>
      <c r="AD40" s="82"/>
      <c r="AE40" s="58"/>
    </row>
    <row r="41" spans="1:31" x14ac:dyDescent="0.25">
      <c r="A41" s="11">
        <v>18</v>
      </c>
      <c r="B41" s="9">
        <v>4.7999999999999996E-3</v>
      </c>
      <c r="C41" s="9" t="s">
        <v>61</v>
      </c>
      <c r="D41" s="9">
        <v>18</v>
      </c>
      <c r="E41" s="5">
        <v>43587</v>
      </c>
      <c r="F41" s="9">
        <v>1</v>
      </c>
      <c r="G41" s="9">
        <v>2.5</v>
      </c>
      <c r="H41" s="9">
        <v>1.5</v>
      </c>
      <c r="I41" s="9" t="s">
        <v>71</v>
      </c>
      <c r="J41" s="9">
        <v>0</v>
      </c>
      <c r="K41" s="9">
        <v>0</v>
      </c>
      <c r="L41" s="9">
        <v>0</v>
      </c>
      <c r="M41" s="9">
        <v>7</v>
      </c>
      <c r="N41" s="9">
        <v>14</v>
      </c>
      <c r="O41" s="9">
        <v>18</v>
      </c>
      <c r="P41" s="18">
        <f>O41/H41</f>
        <v>12</v>
      </c>
      <c r="Q41" s="9" t="s">
        <v>68</v>
      </c>
      <c r="R41" s="9" t="s">
        <v>69</v>
      </c>
      <c r="S41" s="9" t="s">
        <v>98</v>
      </c>
      <c r="T41" s="9">
        <v>3</v>
      </c>
      <c r="U41" s="9">
        <v>3</v>
      </c>
      <c r="V41" s="9" t="s">
        <v>101</v>
      </c>
      <c r="W41" s="9"/>
      <c r="X41" s="9" t="s">
        <v>103</v>
      </c>
      <c r="Z41" s="114"/>
      <c r="AA41" s="59"/>
      <c r="AD41" s="114"/>
      <c r="AE41" s="58"/>
    </row>
    <row r="42" spans="1:31" x14ac:dyDescent="0.25">
      <c r="A42" s="11"/>
      <c r="B42" s="9"/>
      <c r="C42" s="9"/>
      <c r="D42" s="9"/>
      <c r="E42" s="5"/>
      <c r="F42" s="9"/>
      <c r="G42" s="9"/>
      <c r="H42" s="9"/>
      <c r="I42" s="9" t="s">
        <v>162</v>
      </c>
      <c r="J42" s="9"/>
      <c r="K42" s="9"/>
      <c r="L42" s="9"/>
      <c r="M42" s="9"/>
      <c r="N42" s="9"/>
      <c r="O42" s="9"/>
      <c r="P42" s="18"/>
      <c r="Q42" s="9"/>
      <c r="R42" s="9"/>
      <c r="S42" s="9"/>
      <c r="T42" s="9"/>
      <c r="U42" s="9"/>
      <c r="V42" s="9"/>
      <c r="W42" s="9"/>
      <c r="X42" s="9"/>
      <c r="Z42" s="114"/>
      <c r="AA42" s="59"/>
      <c r="AD42" s="114"/>
      <c r="AE42" s="58"/>
    </row>
    <row r="43" spans="1:31" x14ac:dyDescent="0.25">
      <c r="A43" s="11">
        <v>18</v>
      </c>
      <c r="B43" s="9">
        <v>4.7999999999999996E-3</v>
      </c>
      <c r="C43" s="9"/>
      <c r="D43" s="9"/>
      <c r="E43" s="5"/>
      <c r="F43" s="9"/>
      <c r="G43" s="9"/>
      <c r="H43" s="9"/>
      <c r="I43" s="9"/>
      <c r="J43" s="9"/>
      <c r="K43" s="9"/>
      <c r="L43" s="9"/>
      <c r="M43" s="9"/>
      <c r="N43" s="9"/>
      <c r="O43" s="9"/>
      <c r="P43" s="18"/>
      <c r="Q43" s="9"/>
      <c r="R43" s="9"/>
      <c r="S43" s="9"/>
      <c r="T43" s="9"/>
      <c r="U43" s="9"/>
      <c r="V43" s="9"/>
      <c r="W43" s="9"/>
      <c r="Z43" s="46"/>
      <c r="AA43" s="59"/>
      <c r="AD43" s="46"/>
      <c r="AE43" s="58"/>
    </row>
    <row r="44" spans="1:31" x14ac:dyDescent="0.25">
      <c r="A44" s="11">
        <v>18</v>
      </c>
      <c r="B44" s="9">
        <v>4.7999999999999996E-3</v>
      </c>
      <c r="C44" s="9" t="s">
        <v>62</v>
      </c>
      <c r="D44" s="9">
        <v>13</v>
      </c>
      <c r="E44" s="5">
        <v>43551</v>
      </c>
      <c r="F44" s="9">
        <v>0</v>
      </c>
      <c r="G44" s="9">
        <v>1</v>
      </c>
      <c r="H44" s="9">
        <v>1</v>
      </c>
      <c r="I44" s="9" t="s">
        <v>71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18">
        <v>0</v>
      </c>
      <c r="Q44" s="9" t="s">
        <v>68</v>
      </c>
      <c r="R44" s="9" t="s">
        <v>69</v>
      </c>
      <c r="S44" s="9" t="s">
        <v>75</v>
      </c>
      <c r="T44" s="9"/>
      <c r="U44" s="9"/>
      <c r="V44" s="9"/>
      <c r="W44" s="9"/>
      <c r="Z44" s="46"/>
      <c r="AA44" s="59"/>
      <c r="AD44" s="46"/>
      <c r="AE44" s="58"/>
    </row>
    <row r="45" spans="1:31" x14ac:dyDescent="0.25">
      <c r="A45" s="11">
        <v>18</v>
      </c>
      <c r="B45" s="9">
        <v>4.7999999999999996E-3</v>
      </c>
      <c r="C45" s="9" t="s">
        <v>62</v>
      </c>
      <c r="D45" s="9">
        <v>16</v>
      </c>
      <c r="E45" s="5">
        <v>43572</v>
      </c>
      <c r="F45" s="9">
        <v>0</v>
      </c>
      <c r="G45" s="9">
        <v>1</v>
      </c>
      <c r="H45" s="9">
        <v>1</v>
      </c>
      <c r="I45" s="9" t="s">
        <v>71</v>
      </c>
      <c r="J45" s="9">
        <v>0</v>
      </c>
      <c r="K45" s="9">
        <v>0</v>
      </c>
      <c r="L45" s="9">
        <v>0</v>
      </c>
      <c r="M45" s="9">
        <v>7</v>
      </c>
      <c r="N45" s="9">
        <v>7</v>
      </c>
      <c r="O45" s="9">
        <v>7</v>
      </c>
      <c r="P45" s="18">
        <f>O45/H45</f>
        <v>7</v>
      </c>
      <c r="Q45" s="9" t="s">
        <v>68</v>
      </c>
      <c r="R45" s="9" t="s">
        <v>69</v>
      </c>
      <c r="S45" s="9" t="s">
        <v>82</v>
      </c>
      <c r="T45" s="9"/>
      <c r="U45" s="9"/>
      <c r="V45" s="9"/>
      <c r="W45" s="9"/>
      <c r="X45" s="9" t="s">
        <v>91</v>
      </c>
      <c r="Z45" s="82"/>
      <c r="AA45" s="59"/>
      <c r="AD45" s="82"/>
      <c r="AE45" s="58"/>
    </row>
    <row r="46" spans="1:31" x14ac:dyDescent="0.25">
      <c r="A46" s="11">
        <v>18</v>
      </c>
      <c r="B46" s="9">
        <v>4.7999999999999996E-3</v>
      </c>
      <c r="C46" s="9" t="s">
        <v>62</v>
      </c>
      <c r="D46" s="9">
        <v>18</v>
      </c>
      <c r="E46" s="5">
        <v>43587</v>
      </c>
      <c r="F46" s="9">
        <v>0</v>
      </c>
      <c r="G46" s="9">
        <v>1</v>
      </c>
      <c r="H46" s="9">
        <v>1</v>
      </c>
      <c r="I46" s="9" t="s">
        <v>71</v>
      </c>
      <c r="J46" s="9">
        <v>0</v>
      </c>
      <c r="K46" s="9">
        <v>0</v>
      </c>
      <c r="L46" s="9">
        <v>0</v>
      </c>
      <c r="M46" s="9">
        <v>7</v>
      </c>
      <c r="N46" s="9">
        <v>8</v>
      </c>
      <c r="O46" s="9">
        <v>11</v>
      </c>
      <c r="P46" s="18">
        <f>O46/H46</f>
        <v>11</v>
      </c>
      <c r="Q46" s="9" t="s">
        <v>68</v>
      </c>
      <c r="R46" s="9" t="s">
        <v>69</v>
      </c>
      <c r="S46" s="9" t="s">
        <v>98</v>
      </c>
      <c r="T46" s="9">
        <v>3</v>
      </c>
      <c r="U46" s="9"/>
      <c r="V46" s="9"/>
      <c r="W46" s="9"/>
      <c r="X46" s="9"/>
      <c r="Z46" s="114"/>
      <c r="AA46" s="59"/>
      <c r="AD46" s="114"/>
      <c r="AE46" s="58"/>
    </row>
    <row r="47" spans="1:31" x14ac:dyDescent="0.25">
      <c r="A47" s="11"/>
      <c r="B47" s="9"/>
      <c r="C47" s="9"/>
      <c r="D47" s="9"/>
      <c r="E47" s="5"/>
      <c r="F47" s="9"/>
      <c r="G47" s="9"/>
      <c r="H47" s="9"/>
      <c r="I47" s="9"/>
      <c r="J47" s="9"/>
      <c r="K47" s="9"/>
      <c r="L47" s="9"/>
      <c r="M47" s="9"/>
      <c r="N47" s="9"/>
      <c r="O47" s="9"/>
      <c r="P47" s="18"/>
      <c r="Q47" s="9"/>
      <c r="R47" s="9"/>
      <c r="S47" s="9"/>
      <c r="T47" s="9"/>
      <c r="U47" s="9"/>
      <c r="V47" s="9"/>
      <c r="W47" s="9"/>
      <c r="X47" s="9"/>
      <c r="Z47" s="114"/>
      <c r="AA47" s="59"/>
      <c r="AD47" s="114"/>
      <c r="AE47" s="58"/>
    </row>
    <row r="48" spans="1:31" x14ac:dyDescent="0.25">
      <c r="A48" s="11"/>
      <c r="B48" s="9"/>
      <c r="C48" s="9"/>
      <c r="D48" s="9"/>
      <c r="E48" s="5"/>
      <c r="F48" s="9"/>
      <c r="G48" s="9"/>
      <c r="H48" s="9"/>
      <c r="I48" s="9"/>
      <c r="J48" s="9"/>
      <c r="K48" s="9"/>
      <c r="L48" s="9"/>
      <c r="M48" s="9"/>
      <c r="N48" s="9"/>
      <c r="O48" s="9"/>
      <c r="P48" s="18"/>
      <c r="Q48" s="9"/>
      <c r="R48" s="9"/>
      <c r="S48" s="9"/>
      <c r="T48" s="9"/>
      <c r="U48" s="9"/>
      <c r="V48" s="9"/>
      <c r="W48" s="9"/>
      <c r="Z48" s="46"/>
      <c r="AA48" s="59"/>
      <c r="AD48" s="46"/>
      <c r="AE48" s="58"/>
    </row>
    <row r="49" spans="1:31" x14ac:dyDescent="0.25">
      <c r="A49" s="11">
        <v>18</v>
      </c>
      <c r="B49" s="9">
        <v>3.8E-3</v>
      </c>
      <c r="C49" s="9" t="s">
        <v>64</v>
      </c>
      <c r="D49" s="9">
        <v>6</v>
      </c>
      <c r="E49" s="5">
        <v>43503</v>
      </c>
      <c r="F49" s="9">
        <v>0</v>
      </c>
      <c r="G49" s="9">
        <v>1.7</v>
      </c>
      <c r="H49" s="9">
        <v>1.7</v>
      </c>
      <c r="I49" s="9" t="s">
        <v>71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18">
        <v>0</v>
      </c>
      <c r="Q49" s="9" t="s">
        <v>68</v>
      </c>
      <c r="R49" s="9" t="s">
        <v>69</v>
      </c>
      <c r="S49" s="9" t="s">
        <v>70</v>
      </c>
      <c r="T49" s="9"/>
      <c r="U49" s="9"/>
      <c r="V49" s="9"/>
      <c r="W49" s="9"/>
      <c r="Z49" s="46"/>
      <c r="AA49" s="59"/>
      <c r="AD49" s="46"/>
      <c r="AE49" s="58"/>
    </row>
    <row r="50" spans="1:31" x14ac:dyDescent="0.25">
      <c r="A50" s="11">
        <v>18</v>
      </c>
      <c r="B50" s="9">
        <v>3.8E-3</v>
      </c>
      <c r="C50" s="9" t="s">
        <v>64</v>
      </c>
      <c r="D50" s="9">
        <v>9</v>
      </c>
      <c r="E50" s="5">
        <v>43523</v>
      </c>
      <c r="F50" s="9">
        <v>0</v>
      </c>
      <c r="G50" s="9">
        <v>1.7</v>
      </c>
      <c r="H50" s="9">
        <v>1.7</v>
      </c>
      <c r="I50" s="9" t="s">
        <v>71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18">
        <v>0</v>
      </c>
      <c r="Q50" s="9" t="s">
        <v>68</v>
      </c>
      <c r="R50" s="9" t="s">
        <v>69</v>
      </c>
      <c r="S50" s="9" t="s">
        <v>72</v>
      </c>
      <c r="T50" s="9"/>
      <c r="U50" s="9"/>
      <c r="V50" s="9"/>
      <c r="W50" s="9"/>
      <c r="Z50" s="46"/>
      <c r="AA50" s="59"/>
      <c r="AD50" s="46"/>
      <c r="AE50" s="58"/>
    </row>
    <row r="51" spans="1:31" x14ac:dyDescent="0.25">
      <c r="A51" s="11">
        <v>18</v>
      </c>
      <c r="B51" s="9">
        <v>3.8E-3</v>
      </c>
      <c r="C51" s="9" t="s">
        <v>64</v>
      </c>
      <c r="D51" s="9">
        <v>11</v>
      </c>
      <c r="E51" s="5">
        <v>43536</v>
      </c>
      <c r="F51" s="9">
        <v>0</v>
      </c>
      <c r="G51" s="9">
        <v>1.7</v>
      </c>
      <c r="H51" s="9">
        <v>1.7</v>
      </c>
      <c r="I51" s="9" t="s">
        <v>71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18">
        <v>0</v>
      </c>
      <c r="Q51" s="9" t="s">
        <v>68</v>
      </c>
      <c r="R51" s="9" t="s">
        <v>69</v>
      </c>
      <c r="S51" s="9" t="s">
        <v>70</v>
      </c>
      <c r="T51" s="9"/>
      <c r="U51" s="9"/>
      <c r="V51" s="9"/>
      <c r="W51" s="9"/>
      <c r="X51" s="2"/>
      <c r="Z51" s="46"/>
      <c r="AA51" s="59"/>
      <c r="AD51" s="46"/>
      <c r="AE51" s="58"/>
    </row>
    <row r="52" spans="1:31" x14ac:dyDescent="0.25">
      <c r="A52" s="11">
        <v>18</v>
      </c>
      <c r="B52" s="9">
        <v>3.8E-3</v>
      </c>
      <c r="C52" s="9" t="s">
        <v>64</v>
      </c>
      <c r="D52" s="9">
        <v>13</v>
      </c>
      <c r="E52" s="5">
        <v>43550</v>
      </c>
      <c r="F52" s="9">
        <v>0</v>
      </c>
      <c r="G52" s="9">
        <v>1.7</v>
      </c>
      <c r="H52" s="9">
        <v>1.7</v>
      </c>
      <c r="I52" s="9" t="s">
        <v>71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18">
        <v>0</v>
      </c>
      <c r="Q52" s="9" t="s">
        <v>68</v>
      </c>
      <c r="R52" s="9" t="s">
        <v>69</v>
      </c>
      <c r="S52" s="9" t="s">
        <v>78</v>
      </c>
      <c r="T52" s="9"/>
      <c r="U52" s="9"/>
      <c r="V52" s="9"/>
      <c r="W52" s="9"/>
      <c r="X52" s="9" t="s">
        <v>79</v>
      </c>
      <c r="Z52" s="46"/>
      <c r="AA52" s="59"/>
      <c r="AD52" s="46"/>
      <c r="AE52" s="58"/>
    </row>
    <row r="53" spans="1:31" x14ac:dyDescent="0.25">
      <c r="A53" s="11">
        <v>18</v>
      </c>
      <c r="B53" s="9">
        <v>3.8E-3</v>
      </c>
      <c r="C53" s="9" t="s">
        <v>64</v>
      </c>
      <c r="D53" s="9">
        <v>15</v>
      </c>
      <c r="E53" s="5">
        <v>43566</v>
      </c>
      <c r="F53" s="9">
        <v>0</v>
      </c>
      <c r="G53" s="9">
        <v>1.7</v>
      </c>
      <c r="H53" s="9">
        <v>1.7</v>
      </c>
      <c r="I53" s="9" t="s">
        <v>71</v>
      </c>
      <c r="J53" s="9">
        <v>0</v>
      </c>
      <c r="K53" s="9">
        <v>0</v>
      </c>
      <c r="L53" s="9">
        <v>0</v>
      </c>
      <c r="M53" s="9">
        <v>8</v>
      </c>
      <c r="N53" s="9">
        <v>8</v>
      </c>
      <c r="O53" s="9">
        <v>8</v>
      </c>
      <c r="P53" s="18">
        <f>O53/H53</f>
        <v>4.7058823529411766</v>
      </c>
      <c r="Q53" s="9" t="s">
        <v>68</v>
      </c>
      <c r="R53" s="9" t="s">
        <v>69</v>
      </c>
      <c r="S53" s="9" t="s">
        <v>89</v>
      </c>
      <c r="T53" s="9"/>
      <c r="U53" s="9"/>
      <c r="V53" s="9"/>
      <c r="W53" s="9"/>
      <c r="X53" s="9"/>
      <c r="Z53" s="46"/>
      <c r="AA53" s="59"/>
      <c r="AD53" s="46"/>
      <c r="AE53" s="58"/>
    </row>
    <row r="54" spans="1:31" x14ac:dyDescent="0.25">
      <c r="A54" s="11">
        <v>18</v>
      </c>
      <c r="B54" s="9">
        <v>3.8E-3</v>
      </c>
      <c r="C54" s="9" t="s">
        <v>64</v>
      </c>
      <c r="D54" s="9">
        <v>17</v>
      </c>
      <c r="E54" s="5">
        <v>43578</v>
      </c>
      <c r="F54" s="9">
        <v>0</v>
      </c>
      <c r="G54" s="9">
        <v>1.7</v>
      </c>
      <c r="H54" s="9">
        <v>1.7</v>
      </c>
      <c r="I54" s="9" t="s">
        <v>71</v>
      </c>
      <c r="J54" s="9">
        <v>0</v>
      </c>
      <c r="K54" s="9">
        <v>0</v>
      </c>
      <c r="L54" s="9">
        <v>0</v>
      </c>
      <c r="M54" s="9">
        <v>7</v>
      </c>
      <c r="N54" s="9">
        <v>15</v>
      </c>
      <c r="O54" s="9">
        <v>15</v>
      </c>
      <c r="P54" s="18">
        <f>O54/H54</f>
        <v>8.8235294117647065</v>
      </c>
      <c r="Q54" s="9" t="s">
        <v>68</v>
      </c>
      <c r="R54" s="9" t="s">
        <v>69</v>
      </c>
      <c r="S54" s="9" t="s">
        <v>89</v>
      </c>
      <c r="T54" s="9"/>
      <c r="U54" s="9"/>
      <c r="V54" s="9"/>
      <c r="W54" s="9"/>
      <c r="X54" s="9"/>
      <c r="Z54" s="46"/>
      <c r="AA54" s="59"/>
      <c r="AD54" s="46"/>
      <c r="AE54" s="58"/>
    </row>
    <row r="55" spans="1:31" x14ac:dyDescent="0.25">
      <c r="A55" s="11">
        <v>18</v>
      </c>
      <c r="B55" s="9">
        <v>3.8E-3</v>
      </c>
      <c r="C55" s="9" t="s">
        <v>64</v>
      </c>
      <c r="D55" s="9">
        <v>21</v>
      </c>
      <c r="E55" s="5">
        <v>43607</v>
      </c>
      <c r="F55" s="9">
        <v>0</v>
      </c>
      <c r="G55" s="9">
        <v>1.7</v>
      </c>
      <c r="H55" s="9">
        <v>1.7</v>
      </c>
      <c r="I55" s="9" t="s">
        <v>71</v>
      </c>
      <c r="J55" s="9">
        <v>0</v>
      </c>
      <c r="K55" s="9">
        <v>0</v>
      </c>
      <c r="L55" s="9">
        <v>0</v>
      </c>
      <c r="M55" s="9">
        <v>1</v>
      </c>
      <c r="N55" s="9">
        <v>18</v>
      </c>
      <c r="O55" s="9">
        <v>18</v>
      </c>
      <c r="P55" s="18">
        <f>O55/H55</f>
        <v>10.588235294117647</v>
      </c>
      <c r="Q55" s="9" t="s">
        <v>68</v>
      </c>
      <c r="R55" s="9" t="s">
        <v>69</v>
      </c>
      <c r="S55" s="9" t="s">
        <v>107</v>
      </c>
      <c r="T55" s="9"/>
      <c r="U55" s="9"/>
      <c r="V55" s="9"/>
      <c r="W55" s="9"/>
      <c r="X55" s="9"/>
      <c r="Z55" s="116"/>
      <c r="AA55" s="59"/>
      <c r="AD55" s="116"/>
      <c r="AE55" s="58"/>
    </row>
    <row r="56" spans="1:31" x14ac:dyDescent="0.25">
      <c r="A56" s="11">
        <v>18</v>
      </c>
      <c r="B56" s="9">
        <v>3.8E-3</v>
      </c>
      <c r="C56" s="9" t="s">
        <v>64</v>
      </c>
      <c r="D56" s="9">
        <v>25</v>
      </c>
      <c r="E56" s="5">
        <v>43636</v>
      </c>
      <c r="F56" s="9">
        <v>0</v>
      </c>
      <c r="G56" s="9">
        <v>1.7</v>
      </c>
      <c r="H56" s="9">
        <v>1.7</v>
      </c>
      <c r="I56" s="9" t="s">
        <v>71</v>
      </c>
      <c r="J56" s="9">
        <v>0</v>
      </c>
      <c r="K56" s="9">
        <v>0</v>
      </c>
      <c r="L56" s="9">
        <v>0</v>
      </c>
      <c r="M56" s="9">
        <v>1</v>
      </c>
      <c r="N56" s="9">
        <v>16</v>
      </c>
      <c r="O56" s="9">
        <v>19</v>
      </c>
      <c r="P56" s="18">
        <f>O56/H56</f>
        <v>11.176470588235295</v>
      </c>
      <c r="Q56" s="9" t="s">
        <v>68</v>
      </c>
      <c r="R56" s="9" t="s">
        <v>69</v>
      </c>
      <c r="S56" s="9" t="s">
        <v>72</v>
      </c>
      <c r="T56" s="9"/>
      <c r="U56" s="9"/>
      <c r="V56" s="9"/>
      <c r="W56" s="9"/>
      <c r="X56" s="9"/>
      <c r="Z56" s="120"/>
      <c r="AA56" s="59"/>
      <c r="AD56" s="120"/>
      <c r="AE56" s="58"/>
    </row>
    <row r="57" spans="1:31" x14ac:dyDescent="0.25">
      <c r="A57" s="11"/>
      <c r="B57" s="9"/>
      <c r="C57" s="9"/>
      <c r="D57" s="9"/>
      <c r="E57" s="5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9"/>
      <c r="R57" s="9"/>
      <c r="S57" s="9"/>
      <c r="T57" s="9"/>
      <c r="U57" s="9"/>
      <c r="V57" s="9"/>
      <c r="W57" s="9"/>
      <c r="X57" s="9"/>
      <c r="Z57" s="46"/>
      <c r="AA57" s="59"/>
      <c r="AD57" s="46"/>
      <c r="AE57" s="58"/>
    </row>
    <row r="58" spans="1:31" x14ac:dyDescent="0.25">
      <c r="A58" s="9">
        <v>18</v>
      </c>
      <c r="B58" s="9" t="s">
        <v>104</v>
      </c>
      <c r="C58" s="9" t="s">
        <v>105</v>
      </c>
      <c r="D58" s="9">
        <v>17</v>
      </c>
      <c r="E58" s="5">
        <v>43578</v>
      </c>
      <c r="F58" s="9">
        <v>0</v>
      </c>
      <c r="G58" s="9">
        <v>0.5</v>
      </c>
      <c r="H58" s="9">
        <v>0.5</v>
      </c>
      <c r="I58" s="9" t="s">
        <v>71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10">
        <v>0</v>
      </c>
      <c r="Q58" s="9" t="s">
        <v>106</v>
      </c>
      <c r="R58" s="9" t="s">
        <v>69</v>
      </c>
      <c r="S58" s="9" t="s">
        <v>107</v>
      </c>
      <c r="T58" s="2"/>
      <c r="U58" s="2"/>
      <c r="V58" s="2"/>
      <c r="W58" s="2"/>
      <c r="Z58" s="46"/>
      <c r="AA58" s="59"/>
      <c r="AD58" s="46"/>
      <c r="AE58" s="58"/>
    </row>
    <row r="59" spans="1:31" x14ac:dyDescent="0.25">
      <c r="A59" s="9"/>
      <c r="B59" s="9"/>
      <c r="C59" s="9"/>
      <c r="D59" s="9"/>
      <c r="E59" s="107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9"/>
      <c r="R59" s="9"/>
      <c r="S59" s="9"/>
      <c r="T59" s="9"/>
      <c r="U59" s="9"/>
      <c r="V59" s="9"/>
      <c r="W59" s="9"/>
      <c r="X59" s="2"/>
      <c r="Z59" s="46"/>
      <c r="AA59" s="59"/>
      <c r="AD59" s="46"/>
      <c r="AE59" s="58"/>
    </row>
    <row r="60" spans="1:31" s="143" customFormat="1" x14ac:dyDescent="0.25">
      <c r="A60" s="138">
        <v>18</v>
      </c>
      <c r="B60" s="138">
        <v>4.7999999999999996E-3</v>
      </c>
      <c r="C60" s="138" t="s">
        <v>108</v>
      </c>
      <c r="D60" s="138">
        <v>18</v>
      </c>
      <c r="E60" s="139">
        <v>43588</v>
      </c>
      <c r="F60" s="140">
        <v>2.5</v>
      </c>
      <c r="G60" s="141">
        <v>5.2</v>
      </c>
      <c r="H60" s="141">
        <f>G60-F60</f>
        <v>2.7</v>
      </c>
      <c r="I60" s="141" t="s">
        <v>71</v>
      </c>
      <c r="J60" s="138">
        <v>1</v>
      </c>
      <c r="K60" s="138">
        <v>0</v>
      </c>
      <c r="L60" s="138">
        <v>1</v>
      </c>
      <c r="M60" s="138">
        <v>14</v>
      </c>
      <c r="N60" s="138">
        <v>14</v>
      </c>
      <c r="O60" s="138">
        <v>14</v>
      </c>
      <c r="P60" s="142">
        <f>O60/H60</f>
        <v>5.1851851851851851</v>
      </c>
      <c r="Q60" s="138" t="s">
        <v>106</v>
      </c>
      <c r="R60" s="138" t="s">
        <v>69</v>
      </c>
      <c r="S60" s="138" t="s">
        <v>109</v>
      </c>
      <c r="T60" s="138">
        <v>1</v>
      </c>
      <c r="U60" s="138">
        <v>1</v>
      </c>
      <c r="V60" s="138" t="s">
        <v>101</v>
      </c>
      <c r="W60" s="138"/>
      <c r="X60" s="138" t="s">
        <v>110</v>
      </c>
      <c r="Z60" s="144"/>
      <c r="AA60" s="145"/>
      <c r="AD60" s="144"/>
      <c r="AE60" s="146"/>
    </row>
    <row r="61" spans="1:31" ht="15.75" thickBot="1" x14ac:dyDescent="0.3">
      <c r="A61" s="9"/>
      <c r="B61" s="9"/>
      <c r="C61" s="57"/>
      <c r="D61" s="9"/>
      <c r="E61" s="108"/>
      <c r="F61" s="18"/>
      <c r="G61" s="88"/>
      <c r="H61" s="88"/>
      <c r="I61" s="88"/>
      <c r="J61" s="9"/>
      <c r="K61" s="9"/>
      <c r="L61" s="9"/>
      <c r="M61" s="9"/>
      <c r="N61" s="9"/>
      <c r="O61" s="9"/>
      <c r="P61" s="10"/>
      <c r="Q61" s="9"/>
      <c r="R61" s="9"/>
      <c r="S61" s="9"/>
      <c r="T61" s="9"/>
      <c r="U61" s="9"/>
      <c r="V61" s="9"/>
      <c r="W61" s="9"/>
      <c r="X61" s="9"/>
      <c r="Z61" s="46"/>
      <c r="AA61" s="59"/>
      <c r="AD61" s="46"/>
      <c r="AE61" s="58"/>
    </row>
    <row r="62" spans="1:31" ht="21.75" thickTop="1" x14ac:dyDescent="0.35">
      <c r="A62" s="9"/>
      <c r="B62" s="9"/>
      <c r="C62" s="57"/>
      <c r="D62" s="9"/>
      <c r="E62" s="186" t="s">
        <v>160</v>
      </c>
      <c r="F62" s="187"/>
      <c r="G62" s="188"/>
      <c r="H62" s="88"/>
      <c r="I62" s="88"/>
      <c r="J62" s="9"/>
      <c r="K62" s="9"/>
      <c r="L62" s="9"/>
      <c r="M62" s="9"/>
      <c r="N62" s="9"/>
      <c r="O62" s="9"/>
      <c r="P62" s="10"/>
      <c r="Q62" s="9"/>
      <c r="R62" s="9"/>
      <c r="S62" s="9"/>
      <c r="T62" s="9"/>
      <c r="U62" s="9"/>
      <c r="V62" s="9"/>
      <c r="W62" s="9"/>
      <c r="X62" s="9"/>
      <c r="Z62" s="46"/>
      <c r="AA62" s="59"/>
      <c r="AD62" s="46"/>
      <c r="AE62" s="58"/>
    </row>
    <row r="63" spans="1:31" ht="21.75" thickBot="1" x14ac:dyDescent="0.4">
      <c r="A63" s="9"/>
      <c r="B63" s="9"/>
      <c r="C63" s="9"/>
      <c r="D63" s="1"/>
      <c r="E63" s="189">
        <v>467.23864756436802</v>
      </c>
      <c r="F63" s="190"/>
      <c r="G63" s="191"/>
      <c r="H63" s="88"/>
      <c r="I63" s="88"/>
      <c r="J63" s="9"/>
      <c r="K63" s="9"/>
      <c r="L63" s="9"/>
      <c r="M63" s="9"/>
      <c r="N63" s="9"/>
      <c r="O63" s="9"/>
      <c r="P63" s="10"/>
      <c r="Q63" s="9"/>
      <c r="R63" s="9"/>
      <c r="S63" s="9"/>
      <c r="T63" s="9"/>
      <c r="U63" s="9"/>
      <c r="V63" s="9"/>
      <c r="W63" s="9"/>
      <c r="X63" s="9"/>
      <c r="Z63" s="46"/>
      <c r="AA63" s="59"/>
      <c r="AD63" s="46"/>
      <c r="AE63" s="58"/>
    </row>
    <row r="64" spans="1:31" ht="15.75" thickTop="1" x14ac:dyDescent="0.25">
      <c r="A64" s="2"/>
      <c r="B64" s="2"/>
      <c r="C64" s="2"/>
      <c r="D64" s="9"/>
      <c r="E64" s="18"/>
      <c r="F64" s="18"/>
      <c r="G64" s="88"/>
      <c r="H64" s="88"/>
      <c r="I64" s="88"/>
      <c r="J64" s="2"/>
      <c r="K64" s="2"/>
      <c r="L64" s="2"/>
      <c r="M64" s="2"/>
      <c r="N64" s="2"/>
      <c r="O64" s="2"/>
      <c r="P64" s="4"/>
      <c r="Q64" s="2"/>
      <c r="R64" s="2"/>
      <c r="S64" s="2"/>
      <c r="T64" s="2"/>
      <c r="U64" s="2"/>
      <c r="V64" s="2"/>
      <c r="W64" s="2"/>
      <c r="Z64" s="46"/>
      <c r="AA64" s="59"/>
      <c r="AD64" s="46"/>
      <c r="AE64" s="58"/>
    </row>
    <row r="65" spans="1:32" x14ac:dyDescent="0.25">
      <c r="A65" s="9"/>
      <c r="B65" s="9"/>
      <c r="C65" s="9"/>
      <c r="D65" s="9"/>
      <c r="E65" s="18"/>
      <c r="F65" s="18"/>
      <c r="G65" s="88"/>
      <c r="H65" s="88"/>
      <c r="I65" s="8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Z65" s="46"/>
      <c r="AA65" s="59"/>
      <c r="AD65" s="46"/>
      <c r="AE65" s="58"/>
    </row>
    <row r="66" spans="1:32" x14ac:dyDescent="0.25">
      <c r="A66" s="9"/>
      <c r="B66" s="9"/>
      <c r="C66" s="9"/>
      <c r="D66" s="9"/>
      <c r="E66" s="18"/>
      <c r="F66" s="18"/>
      <c r="G66" s="88"/>
      <c r="H66" s="88"/>
      <c r="I66" s="8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Z66" s="46"/>
      <c r="AA66" s="59"/>
      <c r="AD66" s="46"/>
      <c r="AE66" s="58"/>
    </row>
    <row r="67" spans="1:32" x14ac:dyDescent="0.25">
      <c r="A67" s="9"/>
      <c r="B67" s="9"/>
      <c r="C67" s="9"/>
      <c r="D67" s="9"/>
      <c r="E67" s="110"/>
      <c r="F67" s="18"/>
      <c r="G67" s="88"/>
      <c r="H67" s="88"/>
      <c r="I67" s="88"/>
      <c r="J67" s="9"/>
      <c r="K67" s="9"/>
      <c r="L67" s="9"/>
      <c r="M67" s="11"/>
      <c r="N67" s="11"/>
      <c r="O67" s="11"/>
      <c r="P67" s="18"/>
      <c r="Q67" s="9"/>
      <c r="R67" s="9"/>
      <c r="S67" s="9"/>
      <c r="T67" s="9"/>
      <c r="U67" s="9"/>
      <c r="V67" s="9"/>
      <c r="W67" s="9"/>
      <c r="X67" s="9"/>
      <c r="Z67" s="46"/>
      <c r="AA67" s="59"/>
      <c r="AD67" s="46"/>
      <c r="AE67" s="58"/>
    </row>
    <row r="68" spans="1:32" x14ac:dyDescent="0.25">
      <c r="A68" s="9"/>
      <c r="B68" s="9"/>
      <c r="C68" s="9"/>
      <c r="D68" s="9"/>
      <c r="E68" s="110"/>
      <c r="F68" s="18"/>
      <c r="G68" s="88"/>
      <c r="H68" s="88"/>
      <c r="I68" s="88"/>
      <c r="J68" s="9"/>
      <c r="K68" s="9"/>
      <c r="L68" s="9"/>
      <c r="M68" s="9"/>
      <c r="N68" s="9"/>
      <c r="O68" s="9"/>
      <c r="P68" s="18"/>
      <c r="Q68" s="9"/>
      <c r="R68" s="9"/>
      <c r="S68" s="9"/>
      <c r="T68" s="9"/>
      <c r="U68" s="9"/>
      <c r="V68" s="9"/>
      <c r="W68" s="9"/>
      <c r="Z68" s="46"/>
      <c r="AA68" s="59"/>
      <c r="AD68" s="46"/>
      <c r="AE68" s="58"/>
    </row>
    <row r="69" spans="1:32" x14ac:dyDescent="0.25">
      <c r="A69" s="20"/>
      <c r="B69" s="20"/>
      <c r="C69" s="20"/>
      <c r="D69" s="20"/>
      <c r="E69" s="109"/>
      <c r="F69" s="18"/>
      <c r="G69" s="20"/>
      <c r="H69" s="20"/>
      <c r="I69" s="20"/>
      <c r="J69" s="20"/>
      <c r="K69" s="76"/>
      <c r="L69" s="89"/>
      <c r="M69" s="21"/>
      <c r="N69" s="21"/>
      <c r="O69" s="21"/>
      <c r="P69" s="22"/>
      <c r="Q69" s="21"/>
      <c r="R69" s="20"/>
      <c r="S69" s="20"/>
      <c r="T69" s="20"/>
      <c r="U69" s="77"/>
      <c r="V69" s="77"/>
      <c r="W69" s="20"/>
      <c r="X69" s="9"/>
      <c r="Z69" s="46"/>
      <c r="AA69" s="59"/>
      <c r="AD69" s="46"/>
      <c r="AE69" s="58"/>
    </row>
    <row r="70" spans="1:32" x14ac:dyDescent="0.25">
      <c r="A70" s="20"/>
      <c r="B70" s="20"/>
      <c r="C70" s="20"/>
      <c r="D70" s="20"/>
      <c r="E70" s="68"/>
      <c r="F70" s="18"/>
      <c r="G70" s="20"/>
      <c r="H70" s="20"/>
      <c r="I70" s="20"/>
      <c r="J70" s="20"/>
      <c r="K70" s="20"/>
      <c r="L70" s="20"/>
      <c r="M70" s="21"/>
      <c r="N70" s="21"/>
      <c r="O70" s="21"/>
      <c r="P70" s="22"/>
      <c r="Q70" s="21"/>
      <c r="R70" s="20"/>
      <c r="S70" s="20"/>
      <c r="T70" s="20"/>
      <c r="U70" s="77"/>
      <c r="V70" s="77"/>
      <c r="W70" s="20"/>
      <c r="X70" s="9"/>
      <c r="Z70" s="46"/>
      <c r="AA70" s="59"/>
      <c r="AD70" s="46"/>
      <c r="AE70" s="58"/>
    </row>
    <row r="71" spans="1:32" x14ac:dyDescent="0.25">
      <c r="A71" s="20"/>
      <c r="B71" s="20"/>
      <c r="C71" s="20"/>
      <c r="D71" s="20"/>
      <c r="E71" s="68"/>
      <c r="F71" s="18"/>
      <c r="G71" s="86"/>
      <c r="H71" s="86"/>
      <c r="I71" s="86"/>
      <c r="J71" s="20"/>
      <c r="K71" s="20"/>
      <c r="L71" s="20"/>
      <c r="M71" s="21"/>
      <c r="N71" s="21"/>
      <c r="O71" s="21"/>
      <c r="P71" s="22"/>
      <c r="Q71" s="21"/>
      <c r="R71" s="20"/>
      <c r="S71" s="20"/>
      <c r="T71" s="20"/>
      <c r="U71" s="77"/>
      <c r="V71" s="77"/>
      <c r="W71" s="20"/>
      <c r="X71" s="9"/>
      <c r="Z71" s="46"/>
      <c r="AA71" s="59"/>
      <c r="AD71" s="46"/>
      <c r="AE71" s="58"/>
    </row>
    <row r="72" spans="1:32" s="24" customFormat="1" x14ac:dyDescent="0.25">
      <c r="A72" s="20"/>
      <c r="B72" s="20"/>
      <c r="C72" s="20"/>
      <c r="D72" s="20"/>
      <c r="E72" s="68"/>
      <c r="F72" s="18"/>
      <c r="G72" s="86"/>
      <c r="H72" s="86"/>
      <c r="I72" s="86"/>
      <c r="J72" s="20"/>
      <c r="K72" s="20"/>
      <c r="L72" s="20"/>
      <c r="M72" s="21"/>
      <c r="N72" s="21"/>
      <c r="O72" s="21"/>
      <c r="P72" s="22"/>
      <c r="Q72" s="21"/>
      <c r="R72" s="20"/>
      <c r="S72" s="20"/>
      <c r="T72" s="20"/>
      <c r="U72" s="77"/>
      <c r="V72" s="77"/>
      <c r="W72" s="20"/>
      <c r="X72" s="20"/>
      <c r="Z72" s="46"/>
      <c r="AA72" s="59"/>
      <c r="AB72"/>
      <c r="AD72" s="46"/>
      <c r="AE72" s="65"/>
    </row>
    <row r="73" spans="1:32" s="24" customFormat="1" x14ac:dyDescent="0.25">
      <c r="A73" s="20"/>
      <c r="B73" s="20"/>
      <c r="C73" s="20"/>
      <c r="D73" s="20"/>
      <c r="E73" s="68"/>
      <c r="F73" s="18"/>
      <c r="G73" s="20"/>
      <c r="H73" s="20"/>
      <c r="I73" s="77"/>
      <c r="J73" s="20"/>
      <c r="K73" s="20"/>
      <c r="L73" s="20"/>
      <c r="M73" s="21"/>
      <c r="N73" s="21"/>
      <c r="O73" s="21"/>
      <c r="P73" s="22"/>
      <c r="Q73" s="21"/>
      <c r="R73" s="20"/>
      <c r="S73" s="20"/>
      <c r="T73" s="20"/>
      <c r="U73" s="77"/>
      <c r="V73" s="77"/>
      <c r="W73" s="20"/>
      <c r="X73" s="20"/>
      <c r="Z73" s="46"/>
      <c r="AA73" s="59"/>
      <c r="AB73"/>
      <c r="AD73" s="46"/>
      <c r="AE73" s="65"/>
    </row>
    <row r="74" spans="1:32" s="24" customFormat="1" x14ac:dyDescent="0.25">
      <c r="A74" s="20"/>
      <c r="B74" s="20"/>
      <c r="C74" s="20"/>
      <c r="D74" s="20"/>
      <c r="E74" s="86"/>
      <c r="F74" s="86"/>
      <c r="G74" s="20"/>
      <c r="H74" s="20"/>
      <c r="I74" s="20"/>
      <c r="J74" s="20"/>
      <c r="K74" s="76"/>
      <c r="L74" s="76"/>
      <c r="M74" s="21"/>
      <c r="N74" s="21"/>
      <c r="O74" s="21"/>
      <c r="P74" s="22"/>
      <c r="Q74" s="21"/>
      <c r="R74" s="20"/>
      <c r="S74" s="20"/>
      <c r="T74" s="20"/>
      <c r="U74" s="77"/>
      <c r="V74" s="77"/>
      <c r="W74" s="20"/>
      <c r="X74" s="20"/>
      <c r="Z74" s="46"/>
      <c r="AA74" s="59"/>
      <c r="AB74"/>
      <c r="AD74" s="46"/>
      <c r="AE74" s="65"/>
    </row>
    <row r="75" spans="1:32" x14ac:dyDescent="0.25">
      <c r="A75" s="20"/>
      <c r="B75" s="20"/>
      <c r="C75" s="20"/>
      <c r="D75" s="20"/>
      <c r="E75" s="86"/>
      <c r="F75" s="86"/>
      <c r="G75" s="20"/>
      <c r="H75" s="20"/>
      <c r="I75" s="20"/>
      <c r="J75" s="20"/>
      <c r="K75" s="76"/>
      <c r="L75" s="76"/>
      <c r="M75" s="21"/>
      <c r="N75" s="21"/>
      <c r="O75" s="21"/>
      <c r="P75" s="22"/>
      <c r="Q75" s="32"/>
      <c r="R75" s="20"/>
      <c r="S75" s="20"/>
      <c r="T75" s="20"/>
      <c r="U75" s="77"/>
      <c r="V75" s="77"/>
      <c r="W75" s="20"/>
      <c r="X75" s="9"/>
      <c r="Z75" s="46"/>
      <c r="AA75" s="59"/>
      <c r="AD75" s="46"/>
      <c r="AE75" s="58"/>
    </row>
    <row r="76" spans="1:32" s="24" customFormat="1" x14ac:dyDescent="0.25">
      <c r="A76" s="20"/>
      <c r="B76" s="20"/>
      <c r="C76" s="20"/>
      <c r="D76" s="20"/>
      <c r="E76" s="86"/>
      <c r="F76" s="86"/>
      <c r="G76" s="20"/>
      <c r="H76" s="20"/>
      <c r="I76" s="20"/>
      <c r="J76" s="20"/>
      <c r="K76" s="20"/>
      <c r="L76" s="20"/>
      <c r="M76" s="21"/>
      <c r="N76" s="21"/>
      <c r="O76" s="21"/>
      <c r="P76" s="22"/>
      <c r="Q76" s="23"/>
      <c r="R76" s="20"/>
      <c r="S76" s="20"/>
      <c r="T76" s="20"/>
      <c r="U76" s="77"/>
      <c r="V76" s="77"/>
      <c r="W76" s="20"/>
      <c r="X76" s="20"/>
      <c r="Z76" s="46"/>
      <c r="AA76" s="59"/>
      <c r="AB76"/>
      <c r="AD76" s="46"/>
      <c r="AE76" s="65"/>
    </row>
    <row r="77" spans="1:32" x14ac:dyDescent="0.25">
      <c r="A77" s="20"/>
      <c r="B77" s="20"/>
      <c r="C77" s="20"/>
      <c r="D77" s="20"/>
      <c r="E77" s="86"/>
      <c r="F77" s="86"/>
      <c r="G77" s="20"/>
      <c r="H77" s="20"/>
      <c r="I77" s="20"/>
      <c r="J77" s="20"/>
      <c r="K77" s="20"/>
      <c r="L77" s="20"/>
      <c r="M77" s="21"/>
      <c r="N77" s="21"/>
      <c r="O77" s="21"/>
      <c r="P77" s="22"/>
      <c r="Q77" s="32"/>
      <c r="R77" s="21"/>
      <c r="S77" s="20"/>
      <c r="T77" s="20"/>
      <c r="U77" s="77"/>
      <c r="V77" s="77"/>
      <c r="W77" s="20"/>
      <c r="X77" s="9"/>
      <c r="Z77" s="46"/>
      <c r="AA77" s="59"/>
      <c r="AD77" s="61"/>
      <c r="AE77" s="66"/>
      <c r="AF77" s="63"/>
    </row>
    <row r="78" spans="1:32" s="24" customFormat="1" x14ac:dyDescent="0.25">
      <c r="A78" s="20"/>
      <c r="B78" s="20"/>
      <c r="C78" s="20"/>
      <c r="D78" s="20"/>
      <c r="E78" s="86"/>
      <c r="F78" s="86"/>
      <c r="G78" s="20"/>
      <c r="H78" s="76"/>
      <c r="I78" s="20"/>
      <c r="J78" s="20"/>
      <c r="K78" s="20"/>
      <c r="L78" s="20"/>
      <c r="M78" s="21"/>
      <c r="N78" s="21"/>
      <c r="O78" s="21"/>
      <c r="P78" s="22"/>
      <c r="Q78" s="23"/>
      <c r="R78" s="20"/>
      <c r="S78" s="20"/>
      <c r="T78" s="20"/>
      <c r="U78" s="77"/>
      <c r="V78" s="77"/>
      <c r="W78" s="20"/>
      <c r="X78" s="20"/>
      <c r="Z78" s="46"/>
      <c r="AA78" s="59"/>
      <c r="AB78"/>
      <c r="AD78" s="46"/>
      <c r="AE78" s="65"/>
    </row>
    <row r="79" spans="1:32" x14ac:dyDescent="0.25">
      <c r="A79" s="20"/>
      <c r="B79" s="20"/>
      <c r="C79" s="20"/>
      <c r="D79" s="20"/>
      <c r="E79" s="86"/>
      <c r="F79" s="86"/>
      <c r="G79" s="20"/>
      <c r="H79" s="90"/>
      <c r="I79" s="20"/>
      <c r="J79" s="20"/>
      <c r="K79" s="20"/>
      <c r="L79" s="20"/>
      <c r="M79" s="21"/>
      <c r="N79" s="21"/>
      <c r="O79" s="21"/>
      <c r="P79" s="22"/>
      <c r="Q79" s="21"/>
      <c r="R79" s="20"/>
      <c r="S79" s="20"/>
      <c r="T79" s="20"/>
      <c r="U79" s="77"/>
      <c r="V79" s="77"/>
      <c r="W79" s="20"/>
      <c r="X79" s="9"/>
      <c r="Z79" s="46"/>
      <c r="AA79" s="59"/>
      <c r="AD79" s="46"/>
      <c r="AE79" s="58"/>
    </row>
    <row r="80" spans="1:32" s="24" customFormat="1" x14ac:dyDescent="0.25">
      <c r="A80" s="20"/>
      <c r="B80" s="20"/>
      <c r="C80" s="20"/>
      <c r="D80" s="20"/>
      <c r="E80" s="86"/>
      <c r="F80" s="86"/>
      <c r="G80" s="20"/>
      <c r="H80" s="20"/>
      <c r="I80" s="20"/>
      <c r="J80" s="20"/>
      <c r="K80" s="20"/>
      <c r="L80" s="20"/>
      <c r="M80" s="21"/>
      <c r="N80" s="21"/>
      <c r="O80" s="21"/>
      <c r="P80" s="22"/>
      <c r="Q80" s="21"/>
      <c r="R80" s="20"/>
      <c r="S80" s="20"/>
      <c r="T80" s="20"/>
      <c r="U80" s="77"/>
      <c r="V80" s="77"/>
      <c r="W80" s="20"/>
      <c r="X80" s="20"/>
      <c r="Z80" s="46"/>
      <c r="AA80" s="59"/>
      <c r="AB80"/>
      <c r="AD80" s="46"/>
      <c r="AE80" s="65"/>
    </row>
    <row r="81" spans="1:31" s="24" customFormat="1" x14ac:dyDescent="0.25">
      <c r="A81" s="20"/>
      <c r="B81" s="20"/>
      <c r="C81" s="20"/>
      <c r="D81" s="20"/>
      <c r="E81" s="86"/>
      <c r="F81" s="86"/>
      <c r="G81" s="20"/>
      <c r="H81" s="20"/>
      <c r="I81" s="20"/>
      <c r="J81" s="30"/>
      <c r="K81" s="30"/>
      <c r="L81" s="30"/>
      <c r="M81" s="31"/>
      <c r="N81" s="31"/>
      <c r="O81" s="31"/>
      <c r="P81" s="22"/>
      <c r="Q81" s="21"/>
      <c r="R81" s="20"/>
      <c r="S81" s="20"/>
      <c r="T81" s="20"/>
      <c r="U81" s="77"/>
      <c r="V81" s="77"/>
      <c r="W81" s="20"/>
      <c r="X81" s="20"/>
      <c r="Z81" s="46"/>
      <c r="AA81" s="59"/>
      <c r="AB81"/>
      <c r="AD81" s="46"/>
      <c r="AE81" s="65"/>
    </row>
    <row r="82" spans="1:31" s="24" customFormat="1" x14ac:dyDescent="0.25">
      <c r="A82" s="20"/>
      <c r="B82" s="20"/>
      <c r="C82" s="20"/>
      <c r="D82" s="20"/>
      <c r="E82" s="86"/>
      <c r="F82" s="86"/>
      <c r="G82" s="20"/>
      <c r="H82" s="20"/>
      <c r="I82" s="20"/>
      <c r="J82" s="20"/>
      <c r="K82" s="20"/>
      <c r="L82" s="20"/>
      <c r="M82" s="21"/>
      <c r="N82" s="21"/>
      <c r="O82" s="21"/>
      <c r="P82" s="22"/>
      <c r="Q82" s="21"/>
      <c r="R82" s="20"/>
      <c r="S82" s="20"/>
      <c r="T82" s="20"/>
      <c r="U82" s="77"/>
      <c r="V82" s="77"/>
      <c r="W82" s="20"/>
      <c r="X82" s="20"/>
      <c r="Z82" s="46"/>
      <c r="AA82" s="59"/>
      <c r="AB82"/>
      <c r="AD82" s="46"/>
      <c r="AE82" s="65"/>
    </row>
    <row r="83" spans="1:31" s="24" customFormat="1" ht="15.75" x14ac:dyDescent="0.25">
      <c r="A83" s="20"/>
      <c r="B83" s="20"/>
      <c r="C83" s="20"/>
      <c r="D83" s="20"/>
      <c r="E83" s="86"/>
      <c r="F83" s="86"/>
      <c r="G83" s="20"/>
      <c r="H83" s="20"/>
      <c r="I83" s="25"/>
      <c r="J83" s="25"/>
      <c r="K83" s="25"/>
      <c r="L83" s="33"/>
      <c r="M83" s="29"/>
      <c r="N83" s="27"/>
      <c r="O83" s="27"/>
      <c r="P83" s="28"/>
      <c r="Q83" s="23"/>
      <c r="R83" s="20"/>
      <c r="S83" s="20"/>
      <c r="T83" s="20"/>
      <c r="U83" s="77"/>
      <c r="V83" s="77"/>
      <c r="W83" s="20"/>
      <c r="X83" s="20"/>
      <c r="Z83" s="46"/>
      <c r="AA83" s="59"/>
      <c r="AB83"/>
      <c r="AD83" s="46"/>
      <c r="AE83" s="65"/>
    </row>
    <row r="84" spans="1:31" s="24" customFormat="1" ht="15.6" customHeight="1" x14ac:dyDescent="0.25">
      <c r="A84" s="20"/>
      <c r="B84" s="20"/>
      <c r="C84" s="76"/>
      <c r="D84" s="77"/>
      <c r="E84" s="86"/>
      <c r="F84" s="86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23"/>
      <c r="R84" s="20"/>
      <c r="S84" s="20"/>
      <c r="T84" s="20"/>
      <c r="U84" s="77"/>
      <c r="V84" s="77"/>
      <c r="W84" s="20"/>
      <c r="X84" s="20"/>
      <c r="Z84" s="61"/>
      <c r="AA84" s="62"/>
      <c r="AB84" s="63"/>
      <c r="AD84" s="61"/>
      <c r="AE84" s="65"/>
    </row>
    <row r="85" spans="1:31" s="24" customFormat="1" ht="15.75" x14ac:dyDescent="0.25">
      <c r="A85" s="20"/>
      <c r="B85" s="20"/>
      <c r="C85" s="20"/>
      <c r="D85" s="20"/>
      <c r="E85" s="86"/>
      <c r="F85" s="86"/>
      <c r="G85" s="20"/>
      <c r="H85" s="20"/>
      <c r="I85" s="25"/>
      <c r="J85" s="25"/>
      <c r="K85" s="25"/>
      <c r="L85" s="25"/>
      <c r="M85" s="27"/>
      <c r="N85" s="27"/>
      <c r="O85" s="27"/>
      <c r="P85" s="69"/>
      <c r="Q85" s="23"/>
      <c r="R85" s="20"/>
      <c r="S85" s="20"/>
      <c r="T85" s="20"/>
      <c r="U85" s="77"/>
      <c r="V85" s="77"/>
      <c r="W85" s="20"/>
      <c r="X85" s="20"/>
      <c r="Z85" s="46"/>
      <c r="AA85" s="59"/>
      <c r="AB85"/>
      <c r="AD85" s="46"/>
      <c r="AE85" s="65"/>
    </row>
    <row r="86" spans="1:31" s="24" customFormat="1" ht="15.75" x14ac:dyDescent="0.25">
      <c r="A86" s="20"/>
      <c r="B86" s="20"/>
      <c r="C86" s="20"/>
      <c r="D86" s="20"/>
      <c r="E86" s="86"/>
      <c r="F86" s="86"/>
      <c r="G86" s="20"/>
      <c r="H86" s="68"/>
      <c r="I86" s="25"/>
      <c r="J86" s="25"/>
      <c r="K86" s="25"/>
      <c r="L86" s="25"/>
      <c r="M86" s="27"/>
      <c r="N86" s="27"/>
      <c r="O86" s="27"/>
      <c r="P86" s="81"/>
      <c r="Q86" s="23"/>
      <c r="R86" s="20"/>
      <c r="S86" s="20"/>
      <c r="T86" s="20"/>
      <c r="U86" s="77"/>
      <c r="V86" s="77"/>
      <c r="W86" s="20"/>
      <c r="X86" s="20"/>
      <c r="Z86" s="46"/>
      <c r="AA86" s="59"/>
      <c r="AB86"/>
      <c r="AD86" s="46"/>
      <c r="AE86" s="65"/>
    </row>
    <row r="87" spans="1:31" x14ac:dyDescent="0.25">
      <c r="A87" s="2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1"/>
      <c r="P87" s="70"/>
      <c r="Q87" s="6"/>
      <c r="R87" s="2"/>
      <c r="S87" s="2"/>
      <c r="T87" s="2"/>
      <c r="U87" s="2"/>
      <c r="V87" s="2"/>
      <c r="W87" s="2"/>
      <c r="X87" s="26"/>
      <c r="Z87" s="46"/>
      <c r="AA87" s="59"/>
      <c r="AD87" s="46"/>
      <c r="AE87" s="58"/>
    </row>
    <row r="88" spans="1:31" x14ac:dyDescent="0.25">
      <c r="A88" s="182"/>
      <c r="B88" s="18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4"/>
      <c r="Q88" s="6"/>
      <c r="R88" s="2"/>
      <c r="S88" s="2"/>
      <c r="T88" s="2"/>
      <c r="U88" s="2"/>
      <c r="V88" s="2"/>
      <c r="W88" s="2"/>
      <c r="Z88" s="46"/>
      <c r="AA88" s="59"/>
      <c r="AD88" s="46"/>
      <c r="AE88" s="58"/>
    </row>
    <row r="89" spans="1:31" x14ac:dyDescent="0.25">
      <c r="A89" s="45"/>
      <c r="B89" s="45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4"/>
      <c r="Q89" s="6"/>
      <c r="R89" s="2"/>
      <c r="S89" s="2"/>
      <c r="T89" s="2"/>
      <c r="U89" s="2"/>
      <c r="V89" s="2"/>
      <c r="W89" s="2"/>
      <c r="Z89" s="46"/>
      <c r="AA89" s="59"/>
      <c r="AD89" s="46"/>
      <c r="AE89" s="58"/>
    </row>
    <row r="90" spans="1:31" x14ac:dyDescent="0.25">
      <c r="E90" s="184"/>
      <c r="F90" s="184"/>
      <c r="K90" s="182"/>
      <c r="L90" s="182"/>
      <c r="M90" s="182"/>
      <c r="N90" s="182"/>
      <c r="O90" s="182"/>
      <c r="P90" s="60"/>
      <c r="Z90" s="46"/>
      <c r="AA90" s="59"/>
      <c r="AD90" s="46"/>
      <c r="AE90" s="58"/>
    </row>
    <row r="91" spans="1:31" x14ac:dyDescent="0.25">
      <c r="E91" s="87"/>
      <c r="F91" s="87"/>
      <c r="K91" s="51"/>
      <c r="L91" s="71"/>
      <c r="M91" s="71"/>
      <c r="N91" s="71"/>
      <c r="O91" s="71"/>
      <c r="P91" s="60"/>
      <c r="Z91" s="46"/>
      <c r="AA91" s="59"/>
      <c r="AD91" s="46"/>
      <c r="AE91" s="58"/>
    </row>
    <row r="92" spans="1:31" x14ac:dyDescent="0.25">
      <c r="A92" s="9"/>
      <c r="B92" s="9"/>
      <c r="C92" s="9"/>
      <c r="D92" s="46"/>
      <c r="E92" s="57"/>
      <c r="F92" s="9"/>
      <c r="G92" s="9"/>
      <c r="H92" s="9"/>
      <c r="I92" s="9"/>
      <c r="J92" s="9"/>
      <c r="K92" s="78"/>
      <c r="L92" s="78"/>
      <c r="M92" s="78"/>
      <c r="N92" s="78"/>
      <c r="O92" s="78"/>
      <c r="P92" s="72"/>
      <c r="Q92" s="9"/>
      <c r="R92" s="9"/>
      <c r="S92" s="9"/>
      <c r="T92" s="9"/>
      <c r="U92" s="9"/>
      <c r="V92" s="9"/>
      <c r="W92" s="9"/>
      <c r="Z92" s="46"/>
      <c r="AA92" s="59"/>
      <c r="AD92" s="46"/>
      <c r="AE92" s="58"/>
    </row>
    <row r="93" spans="1:31" x14ac:dyDescent="0.25">
      <c r="A93" s="9"/>
      <c r="B93" s="9"/>
      <c r="C93" s="9"/>
      <c r="D93" s="46"/>
      <c r="E93" s="57"/>
      <c r="F93" s="9"/>
      <c r="G93" s="9"/>
      <c r="H93" s="9"/>
      <c r="I93" s="9"/>
      <c r="J93" s="9"/>
      <c r="K93" s="78"/>
      <c r="L93" s="78"/>
      <c r="M93" s="78"/>
      <c r="N93" s="78"/>
      <c r="O93" s="78"/>
      <c r="P93" s="72"/>
      <c r="Q93" s="9"/>
      <c r="R93" s="9"/>
      <c r="S93" s="9"/>
      <c r="T93" s="9"/>
      <c r="U93" s="9"/>
      <c r="V93" s="9"/>
      <c r="W93" s="9"/>
      <c r="Z93" s="46"/>
      <c r="AA93" s="59"/>
      <c r="AD93" s="46"/>
      <c r="AE93" s="58"/>
    </row>
    <row r="94" spans="1:31" x14ac:dyDescent="0.25">
      <c r="A94" s="9"/>
      <c r="B94" s="9"/>
      <c r="C94" s="9"/>
      <c r="D94" s="46"/>
      <c r="E94" s="57"/>
      <c r="F94" s="9"/>
      <c r="G94" s="9"/>
      <c r="H94" s="9"/>
      <c r="I94" s="9"/>
      <c r="J94" s="9"/>
      <c r="K94" s="80"/>
      <c r="L94" s="80"/>
      <c r="M94" s="80"/>
      <c r="N94" s="80"/>
      <c r="O94" s="80"/>
      <c r="P94" s="79"/>
      <c r="Q94" s="9"/>
      <c r="R94" s="9"/>
      <c r="S94" s="9"/>
      <c r="T94" s="9"/>
      <c r="U94" s="9"/>
      <c r="V94" s="9"/>
      <c r="W94" s="9"/>
      <c r="Z94" s="46"/>
      <c r="AA94" s="59"/>
      <c r="AD94" s="46"/>
      <c r="AE94" s="58"/>
    </row>
    <row r="95" spans="1:31" x14ac:dyDescent="0.25">
      <c r="A95" s="9"/>
      <c r="B95" s="17"/>
      <c r="C95" s="9"/>
      <c r="D95" s="46"/>
      <c r="E95" s="57"/>
      <c r="F95" s="9"/>
      <c r="G95" s="9"/>
      <c r="H95" s="9"/>
      <c r="I95" s="9"/>
      <c r="J95" s="9"/>
      <c r="K95" s="9"/>
      <c r="L95" s="9"/>
      <c r="M95" s="9"/>
      <c r="N95" s="9"/>
      <c r="O95" s="9"/>
      <c r="P95" s="18"/>
      <c r="Q95" s="11"/>
      <c r="R95" s="9"/>
      <c r="S95" s="9"/>
      <c r="T95" s="9"/>
      <c r="U95" s="9"/>
      <c r="V95" s="9"/>
      <c r="W95" s="9"/>
      <c r="Z95" s="46"/>
      <c r="AA95" s="59"/>
      <c r="AD95" s="46"/>
      <c r="AE95" s="58"/>
    </row>
    <row r="96" spans="1:31" x14ac:dyDescent="0.25">
      <c r="A96" s="9"/>
      <c r="B96" s="17"/>
      <c r="C96" s="9"/>
      <c r="D96" s="46"/>
      <c r="E96" s="57"/>
      <c r="F96" s="9"/>
      <c r="G96" s="9"/>
      <c r="H96" s="9"/>
      <c r="I96" s="9"/>
      <c r="J96" s="9"/>
      <c r="K96" s="9"/>
      <c r="L96" s="9"/>
      <c r="M96" s="9"/>
      <c r="N96" s="9"/>
      <c r="O96" s="9"/>
      <c r="P96" s="18"/>
      <c r="Q96" s="11"/>
      <c r="R96" s="9"/>
      <c r="S96" s="9"/>
      <c r="T96" s="9"/>
      <c r="U96" s="9"/>
      <c r="V96" s="9"/>
      <c r="W96" s="9"/>
      <c r="X96" s="9"/>
      <c r="Z96" s="46"/>
      <c r="AA96" s="59"/>
      <c r="AD96" s="46"/>
      <c r="AE96" s="58"/>
    </row>
    <row r="97" spans="1:31" x14ac:dyDescent="0.25">
      <c r="A97" s="2"/>
      <c r="B97" s="7"/>
      <c r="C97" s="2"/>
      <c r="D97" s="46"/>
      <c r="E97" s="57"/>
      <c r="F97" s="2"/>
      <c r="G97" s="2"/>
      <c r="H97" s="2"/>
      <c r="I97" s="2"/>
      <c r="J97" s="2"/>
      <c r="K97" s="2"/>
      <c r="L97" s="2"/>
      <c r="M97" s="2"/>
      <c r="N97" s="2"/>
      <c r="O97" s="2"/>
      <c r="P97" s="19"/>
      <c r="Q97" s="8"/>
      <c r="R97" s="2"/>
      <c r="S97" s="2"/>
      <c r="T97" s="2"/>
      <c r="U97" s="2"/>
      <c r="V97" s="2"/>
      <c r="W97" s="2"/>
      <c r="Z97" s="46"/>
      <c r="AA97" s="59"/>
      <c r="AD97" s="46"/>
      <c r="AE97" s="58"/>
    </row>
    <row r="98" spans="1:31" x14ac:dyDescent="0.25">
      <c r="A98" s="9"/>
      <c r="B98" s="17"/>
      <c r="C98" s="9"/>
      <c r="D98" s="46"/>
      <c r="E98" s="57"/>
      <c r="F98" s="9"/>
      <c r="G98" s="9"/>
      <c r="H98" s="9"/>
      <c r="I98" s="9"/>
      <c r="J98" s="9"/>
      <c r="K98" s="9"/>
      <c r="L98" s="9"/>
      <c r="M98" s="9"/>
      <c r="N98" s="9"/>
      <c r="O98" s="9"/>
      <c r="P98" s="18"/>
      <c r="Q98" s="11"/>
      <c r="R98" s="9"/>
      <c r="S98" s="9"/>
      <c r="T98" s="9"/>
      <c r="U98" s="9"/>
      <c r="V98" s="9"/>
      <c r="W98" s="9"/>
      <c r="Z98" s="46"/>
      <c r="AA98" s="59"/>
      <c r="AD98" s="46"/>
      <c r="AE98" s="58"/>
    </row>
    <row r="99" spans="1:31" x14ac:dyDescent="0.25">
      <c r="A99" s="9"/>
      <c r="B99" s="17"/>
      <c r="C99" s="9"/>
      <c r="D99" s="46"/>
      <c r="E99" s="57"/>
      <c r="F99" s="9"/>
      <c r="G99" s="9"/>
      <c r="H99" s="9"/>
      <c r="I99" s="9"/>
      <c r="J99" s="9"/>
      <c r="K99" s="9"/>
      <c r="L99" s="9"/>
      <c r="M99" s="9"/>
      <c r="N99" s="9"/>
      <c r="O99" s="9"/>
      <c r="P99" s="18"/>
      <c r="Q99" s="11"/>
      <c r="R99" s="9"/>
      <c r="S99" s="9"/>
      <c r="T99" s="9"/>
      <c r="U99" s="9"/>
      <c r="V99" s="9"/>
      <c r="W99" s="9"/>
      <c r="Z99" s="46"/>
      <c r="AA99" s="59"/>
      <c r="AD99" s="46"/>
      <c r="AE99" s="58"/>
    </row>
    <row r="100" spans="1:31" x14ac:dyDescent="0.25">
      <c r="D100" s="46"/>
      <c r="E100" s="59"/>
      <c r="Z100" s="46"/>
      <c r="AA100" s="59"/>
      <c r="AD100" s="46"/>
      <c r="AE100" s="58"/>
    </row>
    <row r="101" spans="1:31" x14ac:dyDescent="0.25">
      <c r="D101" s="46"/>
      <c r="E101" s="59"/>
      <c r="Z101" s="46"/>
      <c r="AA101" s="59"/>
      <c r="AD101" s="46"/>
      <c r="AE101" s="58"/>
    </row>
    <row r="102" spans="1:31" x14ac:dyDescent="0.25">
      <c r="D102" s="46"/>
      <c r="E102" s="59"/>
      <c r="Z102" s="46"/>
      <c r="AA102" s="59"/>
      <c r="AD102" s="46"/>
      <c r="AE102" s="58"/>
    </row>
    <row r="103" spans="1:31" x14ac:dyDescent="0.25">
      <c r="D103" s="46"/>
      <c r="E103" s="59"/>
      <c r="Z103" s="46"/>
      <c r="AA103" s="59"/>
      <c r="AD103" s="46"/>
      <c r="AE103" s="58"/>
    </row>
    <row r="104" spans="1:31" x14ac:dyDescent="0.25">
      <c r="D104" s="46"/>
      <c r="E104" s="59"/>
      <c r="Z104" s="46"/>
      <c r="AA104" s="59"/>
      <c r="AD104" s="46"/>
      <c r="AE104" s="58"/>
    </row>
    <row r="105" spans="1:31" x14ac:dyDescent="0.25">
      <c r="D105" s="46"/>
      <c r="E105" s="59"/>
      <c r="Z105" s="46"/>
      <c r="AA105" s="59"/>
      <c r="AD105" s="46"/>
      <c r="AE105" s="58"/>
    </row>
    <row r="106" spans="1:31" x14ac:dyDescent="0.25">
      <c r="D106" s="46"/>
      <c r="E106" s="59"/>
      <c r="Z106" s="46"/>
      <c r="AA106" s="59"/>
      <c r="AD106" s="46"/>
      <c r="AE106" s="58"/>
    </row>
    <row r="107" spans="1:31" x14ac:dyDescent="0.25">
      <c r="D107" s="46"/>
      <c r="E107" s="59"/>
      <c r="Z107" s="46"/>
      <c r="AA107" s="59"/>
      <c r="AD107" s="46"/>
      <c r="AE107" s="58"/>
    </row>
    <row r="108" spans="1:31" x14ac:dyDescent="0.25">
      <c r="D108" s="46"/>
      <c r="E108" s="59"/>
      <c r="Z108" s="46"/>
      <c r="AA108" s="59"/>
      <c r="AD108" s="46"/>
      <c r="AE108" s="58"/>
    </row>
    <row r="109" spans="1:31" x14ac:dyDescent="0.25">
      <c r="D109" s="46"/>
      <c r="E109" s="59"/>
      <c r="Z109" s="46"/>
      <c r="AA109" s="59"/>
      <c r="AD109" s="46"/>
      <c r="AE109" s="58"/>
    </row>
    <row r="110" spans="1:31" x14ac:dyDescent="0.25">
      <c r="D110" s="46"/>
      <c r="E110" s="59"/>
      <c r="Z110" s="46"/>
      <c r="AA110" s="59"/>
      <c r="AD110" s="46"/>
      <c r="AE110" s="58"/>
    </row>
    <row r="111" spans="1:31" x14ac:dyDescent="0.25">
      <c r="D111" s="46"/>
      <c r="E111" s="59"/>
      <c r="Z111" s="46"/>
      <c r="AA111" s="59"/>
      <c r="AD111" s="46"/>
      <c r="AE111" s="58"/>
    </row>
    <row r="112" spans="1:31" x14ac:dyDescent="0.25">
      <c r="D112" s="46"/>
      <c r="E112" s="59"/>
      <c r="Z112" s="46"/>
      <c r="AA112" s="59"/>
      <c r="AD112" s="46"/>
      <c r="AE112" s="58"/>
    </row>
    <row r="113" spans="4:32" x14ac:dyDescent="0.25">
      <c r="D113" s="46"/>
      <c r="E113" s="59"/>
      <c r="Z113" s="46"/>
      <c r="AA113" s="59"/>
      <c r="AD113" s="46"/>
      <c r="AE113" s="58"/>
    </row>
    <row r="114" spans="4:32" x14ac:dyDescent="0.25">
      <c r="D114" s="46"/>
      <c r="E114" s="59"/>
      <c r="Z114" s="46"/>
      <c r="AA114" s="59"/>
      <c r="AD114" s="46"/>
      <c r="AE114" s="58"/>
    </row>
    <row r="115" spans="4:32" x14ac:dyDescent="0.25">
      <c r="D115" s="46"/>
      <c r="E115" s="59"/>
      <c r="Z115" s="46"/>
      <c r="AA115" s="59"/>
      <c r="AD115" s="46"/>
      <c r="AE115" s="58"/>
    </row>
    <row r="116" spans="4:32" x14ac:dyDescent="0.25">
      <c r="D116" s="46"/>
      <c r="E116" s="59"/>
      <c r="Z116" s="46"/>
      <c r="AA116" s="59"/>
      <c r="AD116" s="46"/>
      <c r="AE116" s="58"/>
    </row>
    <row r="117" spans="4:32" x14ac:dyDescent="0.25">
      <c r="D117" s="46"/>
      <c r="E117" s="59"/>
      <c r="Z117" s="46"/>
      <c r="AA117" s="59"/>
      <c r="AD117" s="46"/>
      <c r="AE117" s="58"/>
    </row>
    <row r="118" spans="4:32" x14ac:dyDescent="0.25">
      <c r="D118" s="46"/>
      <c r="E118" s="59"/>
      <c r="Z118" s="46"/>
      <c r="AA118" s="59"/>
      <c r="AD118" s="46"/>
      <c r="AE118" s="58"/>
    </row>
    <row r="119" spans="4:32" x14ac:dyDescent="0.25">
      <c r="D119" s="46"/>
      <c r="E119" s="59"/>
      <c r="Z119" s="46"/>
      <c r="AA119" s="59"/>
      <c r="AD119" s="46"/>
      <c r="AE119" s="58"/>
    </row>
    <row r="120" spans="4:32" x14ac:dyDescent="0.25">
      <c r="D120" s="46"/>
      <c r="E120" s="59"/>
      <c r="Z120" s="46"/>
      <c r="AA120" s="59"/>
      <c r="AD120" s="46"/>
      <c r="AE120" s="58"/>
    </row>
    <row r="121" spans="4:32" x14ac:dyDescent="0.25">
      <c r="D121" s="46"/>
      <c r="E121" s="59"/>
      <c r="Z121" s="46"/>
      <c r="AA121" s="59"/>
      <c r="AD121" s="46"/>
      <c r="AE121" s="58"/>
    </row>
    <row r="122" spans="4:32" x14ac:dyDescent="0.25">
      <c r="D122" s="46"/>
      <c r="E122" s="59"/>
      <c r="Z122" s="46"/>
      <c r="AA122" s="59"/>
      <c r="AD122" s="46"/>
      <c r="AE122" s="58"/>
    </row>
    <row r="123" spans="4:32" x14ac:dyDescent="0.25">
      <c r="D123" s="46"/>
      <c r="E123" s="59"/>
      <c r="Z123" s="46"/>
      <c r="AA123" s="59"/>
      <c r="AD123" s="46"/>
      <c r="AE123" s="58"/>
    </row>
    <row r="124" spans="4:32" x14ac:dyDescent="0.25">
      <c r="D124" s="46"/>
      <c r="E124" s="59"/>
      <c r="Z124" s="46"/>
      <c r="AA124" s="59"/>
      <c r="AD124" s="46"/>
      <c r="AE124" s="58"/>
    </row>
    <row r="125" spans="4:32" x14ac:dyDescent="0.25">
      <c r="D125" s="46"/>
      <c r="E125" s="59"/>
      <c r="Z125" s="46"/>
      <c r="AA125" s="59"/>
      <c r="AD125" s="46"/>
      <c r="AE125" s="58"/>
    </row>
    <row r="126" spans="4:32" x14ac:dyDescent="0.25">
      <c r="D126" s="46"/>
      <c r="E126" s="59"/>
      <c r="Z126" s="46"/>
      <c r="AA126" s="59"/>
      <c r="AD126" s="46"/>
      <c r="AE126" s="58"/>
    </row>
    <row r="127" spans="4:32" x14ac:dyDescent="0.25">
      <c r="D127" s="46"/>
      <c r="E127" s="59"/>
      <c r="Z127" s="46"/>
      <c r="AA127" s="59"/>
      <c r="AD127" s="46"/>
      <c r="AE127" s="58"/>
    </row>
    <row r="128" spans="4:32" x14ac:dyDescent="0.25">
      <c r="D128" s="46"/>
      <c r="E128" s="59"/>
      <c r="Z128" s="182"/>
      <c r="AA128" s="182"/>
      <c r="AB128" s="60"/>
      <c r="AD128" s="182"/>
      <c r="AE128" s="182"/>
      <c r="AF128" s="67"/>
    </row>
    <row r="129" spans="4:5" x14ac:dyDescent="0.25">
      <c r="D129" s="46"/>
      <c r="E129" s="59"/>
    </row>
    <row r="130" spans="4:5" x14ac:dyDescent="0.25">
      <c r="D130" s="46"/>
      <c r="E130" s="59"/>
    </row>
    <row r="131" spans="4:5" x14ac:dyDescent="0.25">
      <c r="D131" s="46"/>
      <c r="E131" s="59"/>
    </row>
    <row r="132" spans="4:5" x14ac:dyDescent="0.25">
      <c r="D132" s="46"/>
      <c r="E132" s="59"/>
    </row>
    <row r="133" spans="4:5" x14ac:dyDescent="0.25">
      <c r="D133" s="46"/>
      <c r="E133" s="59"/>
    </row>
    <row r="134" spans="4:5" x14ac:dyDescent="0.25">
      <c r="D134" s="46"/>
      <c r="E134" s="59"/>
    </row>
    <row r="135" spans="4:5" x14ac:dyDescent="0.25">
      <c r="D135" s="46"/>
      <c r="E135" s="59"/>
    </row>
    <row r="136" spans="4:5" x14ac:dyDescent="0.25">
      <c r="D136" s="46"/>
      <c r="E136" s="59"/>
    </row>
    <row r="137" spans="4:5" x14ac:dyDescent="0.25">
      <c r="D137" s="46"/>
      <c r="E137" s="59"/>
    </row>
    <row r="138" spans="4:5" x14ac:dyDescent="0.25">
      <c r="D138" s="46"/>
      <c r="E138" s="59"/>
    </row>
    <row r="139" spans="4:5" x14ac:dyDescent="0.25">
      <c r="D139" s="46"/>
      <c r="E139" s="59"/>
    </row>
    <row r="140" spans="4:5" x14ac:dyDescent="0.25">
      <c r="D140" s="46"/>
      <c r="E140" s="59"/>
    </row>
    <row r="141" spans="4:5" x14ac:dyDescent="0.25">
      <c r="D141" s="46"/>
      <c r="E141" s="59"/>
    </row>
    <row r="142" spans="4:5" x14ac:dyDescent="0.25">
      <c r="D142" s="46"/>
      <c r="E142" s="59"/>
    </row>
    <row r="143" spans="4:5" x14ac:dyDescent="0.25">
      <c r="D143" s="46"/>
      <c r="E143" s="59"/>
    </row>
    <row r="144" spans="4:5" x14ac:dyDescent="0.25">
      <c r="D144" s="46"/>
      <c r="E144" s="59"/>
    </row>
    <row r="145" spans="4:5" x14ac:dyDescent="0.25">
      <c r="D145" s="46"/>
      <c r="E145" s="59"/>
    </row>
    <row r="146" spans="4:5" x14ac:dyDescent="0.25">
      <c r="D146" s="46"/>
      <c r="E146" s="59"/>
    </row>
    <row r="147" spans="4:5" x14ac:dyDescent="0.25">
      <c r="D147" s="46"/>
      <c r="E147" s="59"/>
    </row>
    <row r="148" spans="4:5" x14ac:dyDescent="0.25">
      <c r="D148" s="46"/>
      <c r="E148" s="59"/>
    </row>
    <row r="149" spans="4:5" x14ac:dyDescent="0.25">
      <c r="D149" s="46"/>
      <c r="E149" s="59"/>
    </row>
    <row r="150" spans="4:5" x14ac:dyDescent="0.25">
      <c r="D150" s="46"/>
      <c r="E150" s="59"/>
    </row>
    <row r="151" spans="4:5" x14ac:dyDescent="0.25">
      <c r="D151" s="46"/>
      <c r="E151" s="59"/>
    </row>
    <row r="152" spans="4:5" x14ac:dyDescent="0.25">
      <c r="D152" s="46"/>
      <c r="E152" s="59"/>
    </row>
    <row r="153" spans="4:5" x14ac:dyDescent="0.25">
      <c r="D153" s="46"/>
      <c r="E153" s="59"/>
    </row>
    <row r="154" spans="4:5" x14ac:dyDescent="0.25">
      <c r="D154" s="46"/>
      <c r="E154" s="59"/>
    </row>
    <row r="155" spans="4:5" x14ac:dyDescent="0.25">
      <c r="D155" s="46"/>
      <c r="E155" s="59"/>
    </row>
    <row r="156" spans="4:5" x14ac:dyDescent="0.25">
      <c r="D156" s="46"/>
      <c r="E156" s="59"/>
    </row>
    <row r="157" spans="4:5" x14ac:dyDescent="0.25">
      <c r="D157" s="46"/>
      <c r="E157" s="59"/>
    </row>
    <row r="158" spans="4:5" x14ac:dyDescent="0.25">
      <c r="D158" s="46"/>
      <c r="E158" s="59"/>
    </row>
    <row r="159" spans="4:5" x14ac:dyDescent="0.25">
      <c r="D159" s="46"/>
      <c r="E159" s="59"/>
    </row>
    <row r="160" spans="4:5" x14ac:dyDescent="0.25">
      <c r="D160" s="46"/>
      <c r="E160" s="59"/>
    </row>
    <row r="161" spans="4:5" x14ac:dyDescent="0.25">
      <c r="D161" s="46"/>
      <c r="E161" s="59"/>
    </row>
    <row r="162" spans="4:5" x14ac:dyDescent="0.25">
      <c r="D162" s="46"/>
      <c r="E162" s="59"/>
    </row>
    <row r="163" spans="4:5" x14ac:dyDescent="0.25">
      <c r="D163" s="46"/>
      <c r="E163" s="59"/>
    </row>
    <row r="164" spans="4:5" x14ac:dyDescent="0.25">
      <c r="D164" s="46"/>
      <c r="E164" s="59"/>
    </row>
    <row r="165" spans="4:5" x14ac:dyDescent="0.25">
      <c r="D165" s="46"/>
      <c r="E165" s="59"/>
    </row>
    <row r="166" spans="4:5" x14ac:dyDescent="0.25">
      <c r="D166" s="46"/>
      <c r="E166" s="59"/>
    </row>
    <row r="167" spans="4:5" x14ac:dyDescent="0.25">
      <c r="D167" s="46"/>
      <c r="E167" s="59"/>
    </row>
    <row r="168" spans="4:5" x14ac:dyDescent="0.25">
      <c r="D168" s="46"/>
      <c r="E168" s="59"/>
    </row>
    <row r="169" spans="4:5" x14ac:dyDescent="0.25">
      <c r="D169" s="46"/>
      <c r="E169" s="59"/>
    </row>
    <row r="170" spans="4:5" x14ac:dyDescent="0.25">
      <c r="D170" s="46"/>
      <c r="E170" s="59"/>
    </row>
    <row r="171" spans="4:5" x14ac:dyDescent="0.25">
      <c r="D171" s="46"/>
      <c r="E171" s="59"/>
    </row>
    <row r="172" spans="4:5" x14ac:dyDescent="0.25">
      <c r="D172" s="46"/>
      <c r="E172" s="59"/>
    </row>
    <row r="173" spans="4:5" x14ac:dyDescent="0.25">
      <c r="D173" s="46"/>
      <c r="E173" s="59"/>
    </row>
    <row r="174" spans="4:5" x14ac:dyDescent="0.25">
      <c r="D174" s="46"/>
      <c r="E174" s="59"/>
    </row>
    <row r="175" spans="4:5" x14ac:dyDescent="0.25">
      <c r="D175" s="46"/>
      <c r="E175" s="59"/>
    </row>
    <row r="176" spans="4:5" x14ac:dyDescent="0.25">
      <c r="D176" s="46"/>
      <c r="E176" s="59"/>
    </row>
    <row r="177" spans="4:5" x14ac:dyDescent="0.25">
      <c r="D177" s="46"/>
      <c r="E177" s="59"/>
    </row>
    <row r="178" spans="4:5" x14ac:dyDescent="0.25">
      <c r="D178" s="46"/>
      <c r="E178" s="59"/>
    </row>
    <row r="179" spans="4:5" x14ac:dyDescent="0.25">
      <c r="D179" s="46"/>
      <c r="E179" s="59"/>
    </row>
    <row r="180" spans="4:5" x14ac:dyDescent="0.25">
      <c r="D180" s="46"/>
      <c r="E180" s="59"/>
    </row>
    <row r="181" spans="4:5" x14ac:dyDescent="0.25">
      <c r="D181" s="46"/>
      <c r="E181" s="59"/>
    </row>
    <row r="182" spans="4:5" x14ac:dyDescent="0.25">
      <c r="D182" s="46"/>
      <c r="E182" s="59"/>
    </row>
    <row r="183" spans="4:5" x14ac:dyDescent="0.25">
      <c r="D183" s="46"/>
      <c r="E183" s="59"/>
    </row>
    <row r="184" spans="4:5" x14ac:dyDescent="0.25">
      <c r="D184" s="46"/>
      <c r="E184" s="59"/>
    </row>
    <row r="185" spans="4:5" x14ac:dyDescent="0.25">
      <c r="D185" s="46"/>
      <c r="E185" s="59"/>
    </row>
    <row r="186" spans="4:5" x14ac:dyDescent="0.25">
      <c r="D186" s="46"/>
      <c r="E186" s="59"/>
    </row>
    <row r="187" spans="4:5" x14ac:dyDescent="0.25">
      <c r="D187" s="46"/>
      <c r="E187" s="59"/>
    </row>
    <row r="188" spans="4:5" x14ac:dyDescent="0.25">
      <c r="D188" s="46"/>
      <c r="E188" s="59"/>
    </row>
    <row r="189" spans="4:5" x14ac:dyDescent="0.25">
      <c r="D189" s="46"/>
      <c r="E189" s="59"/>
    </row>
    <row r="190" spans="4:5" x14ac:dyDescent="0.25">
      <c r="D190" s="46"/>
      <c r="E190" s="59"/>
    </row>
    <row r="191" spans="4:5" x14ac:dyDescent="0.25">
      <c r="D191" s="46"/>
      <c r="E191" s="59"/>
    </row>
    <row r="192" spans="4:5" x14ac:dyDescent="0.25">
      <c r="D192" s="46"/>
      <c r="E192" s="59"/>
    </row>
    <row r="193" spans="4:6" x14ac:dyDescent="0.25">
      <c r="D193" s="46"/>
      <c r="E193" s="59"/>
    </row>
    <row r="194" spans="4:6" x14ac:dyDescent="0.25">
      <c r="D194" s="46"/>
      <c r="E194" s="59"/>
    </row>
    <row r="195" spans="4:6" x14ac:dyDescent="0.25">
      <c r="D195" s="46"/>
      <c r="E195" s="59"/>
    </row>
    <row r="196" spans="4:6" x14ac:dyDescent="0.25">
      <c r="D196" s="46"/>
      <c r="E196" s="59"/>
    </row>
    <row r="197" spans="4:6" x14ac:dyDescent="0.25">
      <c r="D197" s="46"/>
      <c r="E197" s="59"/>
    </row>
    <row r="198" spans="4:6" x14ac:dyDescent="0.25">
      <c r="D198" s="46"/>
      <c r="E198" s="59"/>
    </row>
    <row r="199" spans="4:6" x14ac:dyDescent="0.25">
      <c r="D199" s="46"/>
      <c r="E199" s="59"/>
    </row>
    <row r="200" spans="4:6" x14ac:dyDescent="0.25">
      <c r="D200" s="46"/>
      <c r="E200" s="59"/>
    </row>
    <row r="201" spans="4:6" x14ac:dyDescent="0.25">
      <c r="D201" s="46"/>
      <c r="E201" s="59"/>
    </row>
    <row r="202" spans="4:6" x14ac:dyDescent="0.25">
      <c r="D202" s="46"/>
      <c r="E202" s="59"/>
    </row>
    <row r="203" spans="4:6" x14ac:dyDescent="0.25">
      <c r="D203" s="46"/>
      <c r="E203" s="59"/>
    </row>
    <row r="204" spans="4:6" x14ac:dyDescent="0.25">
      <c r="D204" s="182"/>
      <c r="E204" s="182"/>
      <c r="F204" s="60"/>
    </row>
  </sheetData>
  <mergeCells count="12">
    <mergeCell ref="D204:E204"/>
    <mergeCell ref="Z128:AA128"/>
    <mergeCell ref="AD128:AE128"/>
    <mergeCell ref="K90:O90"/>
    <mergeCell ref="A1:X1"/>
    <mergeCell ref="A2:B2"/>
    <mergeCell ref="A88:B88"/>
    <mergeCell ref="A3:B3"/>
    <mergeCell ref="E90:F90"/>
    <mergeCell ref="C2:M2"/>
    <mergeCell ref="E62:G62"/>
    <mergeCell ref="E63:G6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6"/>
  <sheetViews>
    <sheetView topLeftCell="A115" workbookViewId="0">
      <selection activeCell="D135" sqref="D135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37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6"/>
      <c r="D6" s="36"/>
      <c r="E6" s="36"/>
      <c r="F6" s="36"/>
    </row>
    <row r="7" spans="1:6" x14ac:dyDescent="0.25">
      <c r="A7" s="35">
        <v>50</v>
      </c>
      <c r="B7" s="38">
        <v>43515</v>
      </c>
      <c r="C7" s="36"/>
      <c r="D7" s="36"/>
      <c r="E7" s="36"/>
      <c r="F7" s="36"/>
    </row>
    <row r="8" spans="1:6" x14ac:dyDescent="0.25">
      <c r="A8" s="35">
        <v>51</v>
      </c>
      <c r="B8" s="38">
        <v>43516</v>
      </c>
      <c r="C8" s="36"/>
      <c r="D8" s="36"/>
      <c r="E8" s="36"/>
      <c r="F8" s="36"/>
    </row>
    <row r="9" spans="1:6" x14ac:dyDescent="0.25">
      <c r="A9" s="35">
        <v>52</v>
      </c>
      <c r="B9" s="38">
        <v>43517</v>
      </c>
      <c r="C9" s="36"/>
      <c r="D9" s="36"/>
      <c r="E9" s="36"/>
      <c r="F9" s="36"/>
    </row>
    <row r="10" spans="1:6" x14ac:dyDescent="0.25">
      <c r="A10" s="35">
        <v>53</v>
      </c>
      <c r="B10" s="38">
        <v>43518</v>
      </c>
      <c r="C10" s="36"/>
      <c r="D10" s="36"/>
      <c r="E10" s="36"/>
      <c r="F10" s="36"/>
    </row>
    <row r="11" spans="1:6" x14ac:dyDescent="0.25">
      <c r="A11" s="35">
        <v>54</v>
      </c>
      <c r="B11" s="38">
        <v>43519</v>
      </c>
      <c r="C11" s="36"/>
      <c r="D11" s="36"/>
      <c r="E11" s="36"/>
      <c r="F11" s="36"/>
    </row>
    <row r="12" spans="1:6" x14ac:dyDescent="0.25">
      <c r="A12" s="35">
        <v>55</v>
      </c>
      <c r="B12" s="38">
        <v>43520</v>
      </c>
      <c r="C12" s="36"/>
      <c r="D12" s="36"/>
      <c r="E12" s="36"/>
      <c r="F12" s="36"/>
    </row>
    <row r="13" spans="1:6" x14ac:dyDescent="0.25">
      <c r="A13" s="35">
        <v>56</v>
      </c>
      <c r="B13" s="38">
        <v>43521</v>
      </c>
      <c r="C13" s="36"/>
      <c r="D13" s="36"/>
      <c r="E13" s="36"/>
      <c r="F13" s="36"/>
    </row>
    <row r="14" spans="1:6" x14ac:dyDescent="0.25">
      <c r="A14" s="35">
        <v>57</v>
      </c>
      <c r="B14" s="38">
        <v>43522</v>
      </c>
      <c r="C14" s="36"/>
      <c r="D14" s="36"/>
      <c r="E14" s="36"/>
      <c r="F14" s="42"/>
    </row>
    <row r="15" spans="1:6" x14ac:dyDescent="0.25">
      <c r="A15" s="35">
        <v>58</v>
      </c>
      <c r="B15" s="38">
        <v>43523</v>
      </c>
      <c r="C15" s="36"/>
      <c r="D15" s="36"/>
      <c r="E15" s="36"/>
      <c r="F15" s="132">
        <v>0</v>
      </c>
    </row>
    <row r="16" spans="1:6" x14ac:dyDescent="0.25">
      <c r="A16" s="35">
        <v>59</v>
      </c>
      <c r="B16" s="38">
        <v>43524</v>
      </c>
      <c r="C16" s="36"/>
      <c r="D16" s="36"/>
      <c r="E16" s="46"/>
      <c r="F16" s="132">
        <v>0</v>
      </c>
    </row>
    <row r="17" spans="1:6" x14ac:dyDescent="0.25">
      <c r="A17" s="35">
        <v>60</v>
      </c>
      <c r="B17" s="38">
        <v>43525</v>
      </c>
      <c r="C17" s="36"/>
      <c r="D17" s="46"/>
      <c r="E17" s="46"/>
      <c r="F17" s="132">
        <v>0</v>
      </c>
    </row>
    <row r="18" spans="1:6" x14ac:dyDescent="0.25">
      <c r="A18" s="35">
        <v>61</v>
      </c>
      <c r="B18" s="38">
        <v>43526</v>
      </c>
      <c r="C18" s="36"/>
      <c r="D18" s="46"/>
      <c r="E18" s="46"/>
      <c r="F18" s="132">
        <v>0</v>
      </c>
    </row>
    <row r="19" spans="1:6" x14ac:dyDescent="0.25">
      <c r="A19" s="35">
        <v>62</v>
      </c>
      <c r="B19" s="38">
        <v>43527</v>
      </c>
      <c r="C19" s="36"/>
      <c r="D19" s="46"/>
      <c r="E19" s="46"/>
      <c r="F19" s="132">
        <v>0</v>
      </c>
    </row>
    <row r="20" spans="1:6" x14ac:dyDescent="0.25">
      <c r="A20" s="35">
        <v>63</v>
      </c>
      <c r="B20" s="38">
        <v>43528</v>
      </c>
      <c r="C20" s="36"/>
      <c r="D20" s="46"/>
      <c r="E20" s="46"/>
      <c r="F20" s="132">
        <v>0</v>
      </c>
    </row>
    <row r="21" spans="1:6" x14ac:dyDescent="0.25">
      <c r="A21" s="35">
        <v>64</v>
      </c>
      <c r="B21" s="38">
        <v>43529</v>
      </c>
      <c r="C21" s="36"/>
      <c r="D21" s="46"/>
      <c r="E21" s="46"/>
      <c r="F21" s="132">
        <v>0</v>
      </c>
    </row>
    <row r="22" spans="1:6" x14ac:dyDescent="0.25">
      <c r="A22" s="35">
        <v>65</v>
      </c>
      <c r="B22" s="38">
        <v>43530</v>
      </c>
      <c r="C22" s="36"/>
      <c r="D22" s="36"/>
      <c r="E22" s="36"/>
      <c r="F22" s="132">
        <v>0</v>
      </c>
    </row>
    <row r="23" spans="1:6" x14ac:dyDescent="0.25">
      <c r="A23" s="35">
        <v>66</v>
      </c>
      <c r="B23" s="38">
        <v>43531</v>
      </c>
      <c r="C23" s="36"/>
      <c r="D23" s="40"/>
      <c r="E23" s="40"/>
      <c r="F23" s="132">
        <v>1.1363636363636364E-2</v>
      </c>
    </row>
    <row r="24" spans="1:6" x14ac:dyDescent="0.25">
      <c r="A24" s="35">
        <v>67</v>
      </c>
      <c r="B24" s="38">
        <v>43532</v>
      </c>
      <c r="C24" s="36"/>
      <c r="D24" s="36"/>
      <c r="E24" s="40"/>
      <c r="F24" s="132">
        <v>2.2738636363636364E-2</v>
      </c>
    </row>
    <row r="25" spans="1:6" x14ac:dyDescent="0.25">
      <c r="A25" s="35">
        <v>68</v>
      </c>
      <c r="B25" s="38">
        <v>43533</v>
      </c>
      <c r="C25" s="36"/>
      <c r="D25" s="36"/>
      <c r="E25" s="40"/>
      <c r="F25" s="132">
        <v>3.411363636363636E-2</v>
      </c>
    </row>
    <row r="26" spans="1:6" x14ac:dyDescent="0.25">
      <c r="A26" s="35">
        <v>69</v>
      </c>
      <c r="B26" s="38">
        <v>43534</v>
      </c>
      <c r="C26" s="36"/>
      <c r="D26" s="36"/>
      <c r="E26" s="40"/>
      <c r="F26" s="132">
        <v>4.5488636363636356E-2</v>
      </c>
    </row>
    <row r="27" spans="1:6" x14ac:dyDescent="0.25">
      <c r="A27" s="35">
        <v>70</v>
      </c>
      <c r="B27" s="38">
        <v>43535</v>
      </c>
      <c r="C27" s="36"/>
      <c r="D27" s="36"/>
      <c r="E27" s="40"/>
      <c r="F27" s="132">
        <v>5.6863636363636352E-2</v>
      </c>
    </row>
    <row r="28" spans="1:6" x14ac:dyDescent="0.25">
      <c r="A28" s="35">
        <v>71</v>
      </c>
      <c r="B28" s="38">
        <v>43536</v>
      </c>
      <c r="C28" s="36"/>
      <c r="D28" s="36"/>
      <c r="E28" s="40"/>
      <c r="F28" s="132">
        <v>6.8238636363636349E-2</v>
      </c>
    </row>
    <row r="29" spans="1:6" x14ac:dyDescent="0.25">
      <c r="A29" s="35">
        <v>72</v>
      </c>
      <c r="B29" s="38">
        <v>43537</v>
      </c>
      <c r="C29" s="36"/>
      <c r="D29" s="36"/>
      <c r="E29" s="40"/>
      <c r="F29" s="132">
        <v>7.9613636363636345E-2</v>
      </c>
    </row>
    <row r="30" spans="1:6" x14ac:dyDescent="0.25">
      <c r="A30" s="35">
        <v>73</v>
      </c>
      <c r="B30" s="38">
        <v>43538</v>
      </c>
      <c r="C30" s="36"/>
      <c r="D30" s="36"/>
      <c r="E30" s="40"/>
      <c r="F30" s="132">
        <v>9.0988636363636341E-2</v>
      </c>
    </row>
    <row r="31" spans="1:6" x14ac:dyDescent="0.25">
      <c r="A31" s="35">
        <v>74</v>
      </c>
      <c r="B31" s="38">
        <v>43539</v>
      </c>
      <c r="C31" s="36"/>
      <c r="D31" s="36"/>
      <c r="E31" s="40"/>
      <c r="F31" s="136">
        <v>0.10236363636363634</v>
      </c>
    </row>
    <row r="32" spans="1:6" x14ac:dyDescent="0.25">
      <c r="A32" s="35">
        <v>75</v>
      </c>
      <c r="B32" s="38">
        <v>43540</v>
      </c>
      <c r="C32" s="36"/>
      <c r="D32" s="36"/>
      <c r="E32" s="40"/>
      <c r="F32" s="136">
        <v>0.11373863636363633</v>
      </c>
    </row>
    <row r="33" spans="1:8" x14ac:dyDescent="0.25">
      <c r="A33" s="35">
        <v>76</v>
      </c>
      <c r="B33" s="38">
        <v>43541</v>
      </c>
      <c r="C33" s="36"/>
      <c r="D33" s="36"/>
      <c r="E33" s="40"/>
      <c r="F33" s="136">
        <v>0.12511363636363634</v>
      </c>
    </row>
    <row r="34" spans="1:8" x14ac:dyDescent="0.25">
      <c r="A34" s="35">
        <v>77</v>
      </c>
      <c r="B34" s="38">
        <v>43542</v>
      </c>
      <c r="C34" s="36"/>
      <c r="D34" s="36"/>
      <c r="E34" s="40"/>
      <c r="F34" s="136">
        <v>0.13648863636363634</v>
      </c>
    </row>
    <row r="35" spans="1:8" x14ac:dyDescent="0.25">
      <c r="A35" s="35">
        <v>78</v>
      </c>
      <c r="B35" s="38">
        <v>43543</v>
      </c>
      <c r="C35" s="36"/>
      <c r="D35" s="36"/>
      <c r="E35" s="40"/>
      <c r="F35" s="136">
        <v>0.14786363636363634</v>
      </c>
    </row>
    <row r="36" spans="1:8" x14ac:dyDescent="0.25">
      <c r="A36" s="35">
        <v>79</v>
      </c>
      <c r="B36" s="38">
        <v>43544</v>
      </c>
      <c r="C36" s="36"/>
      <c r="D36" s="36"/>
      <c r="E36" s="40"/>
      <c r="F36" s="136">
        <v>0.15923863636363633</v>
      </c>
    </row>
    <row r="37" spans="1:8" x14ac:dyDescent="0.25">
      <c r="A37" s="35">
        <v>80</v>
      </c>
      <c r="B37" s="38">
        <v>43545</v>
      </c>
      <c r="C37" s="36"/>
      <c r="D37" s="36"/>
      <c r="E37" s="40"/>
      <c r="F37" s="136">
        <v>0.17061363636363633</v>
      </c>
    </row>
    <row r="38" spans="1:8" x14ac:dyDescent="0.25">
      <c r="A38" s="35">
        <v>81</v>
      </c>
      <c r="B38" s="38">
        <v>43546</v>
      </c>
      <c r="C38" s="36"/>
      <c r="D38" s="36"/>
      <c r="E38" s="40"/>
      <c r="F38" s="136">
        <v>0.18198863636363632</v>
      </c>
    </row>
    <row r="39" spans="1:8" x14ac:dyDescent="0.25">
      <c r="A39" s="35">
        <v>82</v>
      </c>
      <c r="B39" s="38">
        <v>43547</v>
      </c>
      <c r="C39" s="36"/>
      <c r="D39" s="36"/>
      <c r="E39" s="40"/>
      <c r="F39" s="136">
        <v>0.19336363636363632</v>
      </c>
    </row>
    <row r="40" spans="1:8" x14ac:dyDescent="0.25">
      <c r="A40" s="35">
        <v>83</v>
      </c>
      <c r="B40" s="38">
        <v>43548</v>
      </c>
      <c r="C40" s="36"/>
      <c r="D40" s="36"/>
      <c r="E40" s="40"/>
      <c r="F40" s="136">
        <v>0.20473863636363632</v>
      </c>
    </row>
    <row r="41" spans="1:8" x14ac:dyDescent="0.25">
      <c r="A41" s="35">
        <v>84</v>
      </c>
      <c r="B41" s="38">
        <v>43549</v>
      </c>
      <c r="C41" s="36"/>
      <c r="D41" s="36"/>
      <c r="E41" s="40"/>
      <c r="F41" s="136">
        <v>0.21611363636363631</v>
      </c>
    </row>
    <row r="42" spans="1:8" x14ac:dyDescent="0.25">
      <c r="A42" s="35">
        <v>85</v>
      </c>
      <c r="B42" s="38">
        <v>43550</v>
      </c>
      <c r="C42" s="36"/>
      <c r="D42" s="36"/>
      <c r="E42" s="40"/>
      <c r="F42" s="136">
        <v>0.22748863636363631</v>
      </c>
    </row>
    <row r="43" spans="1:8" x14ac:dyDescent="0.25">
      <c r="A43" s="35">
        <v>86</v>
      </c>
      <c r="B43" s="38">
        <v>43551</v>
      </c>
      <c r="C43" s="36">
        <v>0</v>
      </c>
      <c r="D43" s="36"/>
      <c r="E43" s="40">
        <v>0</v>
      </c>
      <c r="F43" s="136">
        <v>0.23886363636363631</v>
      </c>
      <c r="G43">
        <f>E43/F43</f>
        <v>0</v>
      </c>
      <c r="H43">
        <f>E43/F43</f>
        <v>0</v>
      </c>
    </row>
    <row r="44" spans="1:8" x14ac:dyDescent="0.25">
      <c r="A44" s="35">
        <v>87</v>
      </c>
      <c r="B44" s="38">
        <v>43552</v>
      </c>
      <c r="C44" s="36"/>
      <c r="D44" s="40">
        <f>(C64-C43)/(A64-A43)</f>
        <v>0.33333333333333331</v>
      </c>
      <c r="E44" s="40">
        <f>D44+E43</f>
        <v>0.33333333333333331</v>
      </c>
      <c r="F44" s="136">
        <v>0.2502386363636363</v>
      </c>
      <c r="H44">
        <f t="shared" ref="H44:H79" si="0">E44/F44</f>
        <v>1.3320618197780909</v>
      </c>
    </row>
    <row r="45" spans="1:8" x14ac:dyDescent="0.25">
      <c r="A45" s="35">
        <v>88</v>
      </c>
      <c r="B45" s="38">
        <v>43553</v>
      </c>
      <c r="C45" s="36"/>
      <c r="D45" s="40">
        <v>0.33333333333333331</v>
      </c>
      <c r="E45" s="40">
        <f t="shared" ref="E45:E63" si="1">D45+E44</f>
        <v>0.66666666666666663</v>
      </c>
      <c r="F45" s="136">
        <v>0.26161363636363633</v>
      </c>
      <c r="H45">
        <f t="shared" si="0"/>
        <v>2.548287145628819</v>
      </c>
    </row>
    <row r="46" spans="1:8" x14ac:dyDescent="0.25">
      <c r="A46" s="35">
        <v>89</v>
      </c>
      <c r="B46" s="38">
        <v>43554</v>
      </c>
      <c r="C46" s="36"/>
      <c r="D46" s="40">
        <v>0.33333333333333331</v>
      </c>
      <c r="E46" s="40">
        <f t="shared" si="1"/>
        <v>1</v>
      </c>
      <c r="F46" s="136">
        <v>0.27298863636363635</v>
      </c>
      <c r="H46">
        <f t="shared" si="0"/>
        <v>3.6631561420305543</v>
      </c>
    </row>
    <row r="47" spans="1:8" x14ac:dyDescent="0.25">
      <c r="A47" s="35">
        <v>90</v>
      </c>
      <c r="B47" s="38">
        <v>43555</v>
      </c>
      <c r="C47" s="36"/>
      <c r="D47" s="40">
        <v>0.33333333333333331</v>
      </c>
      <c r="E47" s="40">
        <f t="shared" si="1"/>
        <v>1.3333333333333333</v>
      </c>
      <c r="F47" s="136">
        <v>0.28436363636363637</v>
      </c>
      <c r="H47">
        <f t="shared" si="0"/>
        <v>4.6888320545609545</v>
      </c>
    </row>
    <row r="48" spans="1:8" x14ac:dyDescent="0.25">
      <c r="A48" s="35">
        <v>91</v>
      </c>
      <c r="B48" s="38">
        <v>43556</v>
      </c>
      <c r="C48" s="36"/>
      <c r="D48" s="40">
        <v>0.33333333333333331</v>
      </c>
      <c r="E48" s="40">
        <f t="shared" si="1"/>
        <v>1.6666666666666665</v>
      </c>
      <c r="F48" s="136">
        <v>0.2957386363636364</v>
      </c>
      <c r="H48">
        <f t="shared" si="0"/>
        <v>5.6356067883445391</v>
      </c>
    </row>
    <row r="49" spans="1:8" x14ac:dyDescent="0.25">
      <c r="A49" s="35">
        <v>92</v>
      </c>
      <c r="B49" s="38">
        <v>43557</v>
      </c>
      <c r="C49" s="36"/>
      <c r="D49" s="40">
        <v>0.33333333333333331</v>
      </c>
      <c r="E49" s="40">
        <f t="shared" si="1"/>
        <v>1.9999999999999998</v>
      </c>
      <c r="F49" s="136">
        <v>0.30711363636363642</v>
      </c>
      <c r="H49">
        <f t="shared" si="0"/>
        <v>6.512247465403683</v>
      </c>
    </row>
    <row r="50" spans="1:8" x14ac:dyDescent="0.25">
      <c r="A50" s="35">
        <v>93</v>
      </c>
      <c r="B50" s="38">
        <v>43558</v>
      </c>
      <c r="C50" s="36"/>
      <c r="D50" s="40">
        <v>0.33333333333333331</v>
      </c>
      <c r="E50" s="40">
        <f t="shared" si="1"/>
        <v>2.333333333333333</v>
      </c>
      <c r="F50" s="136">
        <v>0.31848863636363645</v>
      </c>
      <c r="H50">
        <f t="shared" si="0"/>
        <v>7.326268717070441</v>
      </c>
    </row>
    <row r="51" spans="1:8" x14ac:dyDescent="0.25">
      <c r="A51" s="35">
        <v>94</v>
      </c>
      <c r="B51" s="38">
        <v>43559</v>
      </c>
      <c r="C51" s="36"/>
      <c r="D51" s="40">
        <v>0.33333333333333331</v>
      </c>
      <c r="E51" s="40">
        <f t="shared" si="1"/>
        <v>2.6666666666666665</v>
      </c>
      <c r="F51" s="136">
        <v>0.32986363636363647</v>
      </c>
      <c r="H51">
        <f t="shared" si="0"/>
        <v>8.084148638096547</v>
      </c>
    </row>
    <row r="52" spans="1:8" x14ac:dyDescent="0.25">
      <c r="A52" s="35">
        <v>95</v>
      </c>
      <c r="B52" s="38">
        <v>43560</v>
      </c>
      <c r="C52" s="36"/>
      <c r="D52" s="40">
        <v>0.33333333333333331</v>
      </c>
      <c r="E52" s="40">
        <f t="shared" si="1"/>
        <v>3</v>
      </c>
      <c r="F52" s="136">
        <v>0.34123863636363649</v>
      </c>
      <c r="H52">
        <f t="shared" si="0"/>
        <v>8.7915015485031098</v>
      </c>
    </row>
    <row r="53" spans="1:8" x14ac:dyDescent="0.25">
      <c r="A53" s="35">
        <v>96</v>
      </c>
      <c r="B53" s="38">
        <v>43561</v>
      </c>
      <c r="C53" s="36"/>
      <c r="D53" s="40">
        <v>0.33333333333333331</v>
      </c>
      <c r="E53" s="40">
        <f t="shared" si="1"/>
        <v>3.3333333333333335</v>
      </c>
      <c r="F53" s="136">
        <v>0.35261363636363652</v>
      </c>
      <c r="H53">
        <f t="shared" si="0"/>
        <v>9.453217316575353</v>
      </c>
    </row>
    <row r="54" spans="1:8" x14ac:dyDescent="0.25">
      <c r="A54" s="35">
        <v>97</v>
      </c>
      <c r="B54" s="38">
        <v>43562</v>
      </c>
      <c r="C54" s="36"/>
      <c r="D54" s="40">
        <v>0.33333333333333331</v>
      </c>
      <c r="E54" s="40">
        <f t="shared" si="1"/>
        <v>3.666666666666667</v>
      </c>
      <c r="F54" s="136">
        <v>0.36398863636363654</v>
      </c>
      <c r="H54">
        <f t="shared" si="0"/>
        <v>10.073574557980287</v>
      </c>
    </row>
    <row r="55" spans="1:8" x14ac:dyDescent="0.25">
      <c r="A55" s="35">
        <v>98</v>
      </c>
      <c r="B55" s="38">
        <v>43563</v>
      </c>
      <c r="C55" s="36"/>
      <c r="D55" s="40">
        <v>0.33333333333333331</v>
      </c>
      <c r="E55" s="40">
        <f t="shared" si="1"/>
        <v>4</v>
      </c>
      <c r="F55" s="136">
        <v>0.375</v>
      </c>
      <c r="H55">
        <f t="shared" si="0"/>
        <v>10.666666666666666</v>
      </c>
    </row>
    <row r="56" spans="1:8" x14ac:dyDescent="0.25">
      <c r="A56" s="35">
        <v>99</v>
      </c>
      <c r="B56" s="38">
        <v>43564</v>
      </c>
      <c r="C56" s="36"/>
      <c r="D56" s="40">
        <v>0.33333333333333331</v>
      </c>
      <c r="E56" s="40">
        <f t="shared" si="1"/>
        <v>4.333333333333333</v>
      </c>
      <c r="F56" s="136">
        <v>0.41666666666666669</v>
      </c>
      <c r="H56">
        <f t="shared" si="0"/>
        <v>10.399999999999999</v>
      </c>
    </row>
    <row r="57" spans="1:8" x14ac:dyDescent="0.25">
      <c r="A57" s="35">
        <v>100</v>
      </c>
      <c r="B57" s="38">
        <v>43565</v>
      </c>
      <c r="C57" s="36"/>
      <c r="D57" s="40">
        <v>0.33333333333333331</v>
      </c>
      <c r="E57" s="40">
        <f t="shared" si="1"/>
        <v>4.6666666666666661</v>
      </c>
      <c r="F57" s="136">
        <v>0.45829166666666671</v>
      </c>
      <c r="H57">
        <f t="shared" si="0"/>
        <v>10.182743885807799</v>
      </c>
    </row>
    <row r="58" spans="1:8" x14ac:dyDescent="0.25">
      <c r="A58" s="35">
        <v>101</v>
      </c>
      <c r="B58" s="38">
        <v>43566</v>
      </c>
      <c r="C58" s="36"/>
      <c r="D58" s="40">
        <v>0.33333333333333331</v>
      </c>
      <c r="E58" s="40">
        <f t="shared" si="1"/>
        <v>4.9999999999999991</v>
      </c>
      <c r="F58" s="136">
        <v>0.49991666666666673</v>
      </c>
      <c r="H58">
        <f t="shared" si="0"/>
        <v>10.001666944490745</v>
      </c>
    </row>
    <row r="59" spans="1:8" x14ac:dyDescent="0.25">
      <c r="A59" s="35">
        <v>102</v>
      </c>
      <c r="B59" s="38">
        <v>43567</v>
      </c>
      <c r="C59" s="36"/>
      <c r="D59" s="40">
        <v>0.33333333333333331</v>
      </c>
      <c r="E59" s="40">
        <f t="shared" si="1"/>
        <v>5.3333333333333321</v>
      </c>
      <c r="F59" s="136">
        <v>0.5415416666666667</v>
      </c>
      <c r="H59">
        <f t="shared" si="0"/>
        <v>9.8484265599753762</v>
      </c>
    </row>
    <row r="60" spans="1:8" x14ac:dyDescent="0.25">
      <c r="A60" s="35">
        <v>103</v>
      </c>
      <c r="B60" s="38">
        <v>43568</v>
      </c>
      <c r="C60" s="36"/>
      <c r="D60" s="40">
        <v>0.33333333333333331</v>
      </c>
      <c r="E60" s="40">
        <f t="shared" si="1"/>
        <v>5.6666666666666652</v>
      </c>
      <c r="F60" s="136">
        <v>0.58316666666666672</v>
      </c>
      <c r="H60">
        <f t="shared" si="0"/>
        <v>9.7170620177193445</v>
      </c>
    </row>
    <row r="61" spans="1:8" x14ac:dyDescent="0.25">
      <c r="A61" s="35">
        <v>104</v>
      </c>
      <c r="B61" s="38">
        <v>43569</v>
      </c>
      <c r="C61" s="36"/>
      <c r="D61" s="40">
        <v>0.33333333333333331</v>
      </c>
      <c r="E61" s="40">
        <f t="shared" si="1"/>
        <v>5.9999999999999982</v>
      </c>
      <c r="F61" s="136">
        <v>0.62479166666666675</v>
      </c>
      <c r="H61">
        <f t="shared" si="0"/>
        <v>9.6032010670223364</v>
      </c>
    </row>
    <row r="62" spans="1:8" x14ac:dyDescent="0.25">
      <c r="A62" s="35">
        <v>105</v>
      </c>
      <c r="B62" s="38">
        <v>43570</v>
      </c>
      <c r="C62" s="36"/>
      <c r="D62" s="40">
        <v>0.33333333333333331</v>
      </c>
      <c r="E62" s="40">
        <f t="shared" si="1"/>
        <v>6.3333333333333313</v>
      </c>
      <c r="F62" s="136">
        <v>0.66641666666666677</v>
      </c>
      <c r="H62">
        <f t="shared" si="0"/>
        <v>9.5035638364386603</v>
      </c>
    </row>
    <row r="63" spans="1:8" x14ac:dyDescent="0.25">
      <c r="A63" s="35">
        <v>106</v>
      </c>
      <c r="B63" s="38">
        <v>43571</v>
      </c>
      <c r="C63" s="36"/>
      <c r="D63" s="40">
        <v>0.33333333333333331</v>
      </c>
      <c r="E63" s="40">
        <f t="shared" si="1"/>
        <v>6.6666666666666643</v>
      </c>
      <c r="F63" s="136">
        <v>0.70804166666666679</v>
      </c>
      <c r="H63">
        <f t="shared" si="0"/>
        <v>9.4156417348319845</v>
      </c>
    </row>
    <row r="64" spans="1:8" x14ac:dyDescent="0.25">
      <c r="A64" s="35">
        <v>107</v>
      </c>
      <c r="B64" s="38">
        <v>43572</v>
      </c>
      <c r="C64" s="36">
        <v>7</v>
      </c>
      <c r="D64" s="40"/>
      <c r="E64" s="40">
        <v>7</v>
      </c>
      <c r="F64" s="136">
        <v>0.74966666666666681</v>
      </c>
      <c r="G64">
        <f>E64/F64</f>
        <v>9.33748332592263</v>
      </c>
      <c r="H64">
        <f t="shared" si="0"/>
        <v>9.33748332592263</v>
      </c>
    </row>
    <row r="65" spans="1:8" x14ac:dyDescent="0.25">
      <c r="A65" s="35">
        <v>108</v>
      </c>
      <c r="B65" s="38">
        <v>43573</v>
      </c>
      <c r="C65" s="36"/>
      <c r="D65" s="40">
        <f>(C79-C64)/(A79-A65)</f>
        <v>0.2857142857142857</v>
      </c>
      <c r="E65" s="40">
        <f>D65+E64</f>
        <v>7.2857142857142856</v>
      </c>
      <c r="F65" s="136">
        <v>0.79129166666666684</v>
      </c>
      <c r="H65">
        <f t="shared" si="0"/>
        <v>9.2073689040673372</v>
      </c>
    </row>
    <row r="66" spans="1:8" x14ac:dyDescent="0.25">
      <c r="A66" s="35">
        <v>109</v>
      </c>
      <c r="B66" s="38">
        <v>43574</v>
      </c>
      <c r="C66" s="36"/>
      <c r="D66" s="40">
        <v>0.7857142857142857</v>
      </c>
      <c r="E66" s="40">
        <f t="shared" ref="E66:E78" si="2">D66+E65</f>
        <v>8.0714285714285712</v>
      </c>
      <c r="F66" s="136">
        <v>0.83291666666666686</v>
      </c>
      <c r="H66">
        <f t="shared" si="0"/>
        <v>9.6905595654970309</v>
      </c>
    </row>
    <row r="67" spans="1:8" x14ac:dyDescent="0.25">
      <c r="A67" s="35">
        <v>110</v>
      </c>
      <c r="B67" s="38">
        <v>43575</v>
      </c>
      <c r="C67" s="36"/>
      <c r="D67" s="40">
        <v>0.7857142857142857</v>
      </c>
      <c r="E67" s="40">
        <f t="shared" si="2"/>
        <v>8.8571428571428577</v>
      </c>
      <c r="F67" s="136">
        <v>0.87454166666666688</v>
      </c>
      <c r="H67">
        <f t="shared" si="0"/>
        <v>10.127753993588476</v>
      </c>
    </row>
    <row r="68" spans="1:8" x14ac:dyDescent="0.25">
      <c r="A68" s="35">
        <v>111</v>
      </c>
      <c r="B68" s="38">
        <v>43576</v>
      </c>
      <c r="C68" s="36"/>
      <c r="D68" s="40">
        <v>0.7857142857142857</v>
      </c>
      <c r="E68" s="40">
        <f t="shared" si="2"/>
        <v>9.6428571428571441</v>
      </c>
      <c r="F68" s="136">
        <v>0.91616666666666691</v>
      </c>
      <c r="H68">
        <f t="shared" si="0"/>
        <v>10.525221549416564</v>
      </c>
    </row>
    <row r="69" spans="1:8" x14ac:dyDescent="0.25">
      <c r="A69" s="35">
        <v>112</v>
      </c>
      <c r="B69" s="38">
        <v>43577</v>
      </c>
      <c r="C69" s="36"/>
      <c r="D69" s="40">
        <v>0.7857142857142857</v>
      </c>
      <c r="E69" s="40">
        <f t="shared" si="2"/>
        <v>10.428571428571431</v>
      </c>
      <c r="F69" s="136">
        <v>0.95779166666666693</v>
      </c>
      <c r="H69">
        <f t="shared" si="0"/>
        <v>10.888141744712849</v>
      </c>
    </row>
    <row r="70" spans="1:8" x14ac:dyDescent="0.25">
      <c r="A70" s="35">
        <v>113</v>
      </c>
      <c r="B70" s="38">
        <v>43578</v>
      </c>
      <c r="C70" s="36"/>
      <c r="D70" s="40">
        <v>0.7857142857142857</v>
      </c>
      <c r="E70" s="40">
        <f t="shared" si="2"/>
        <v>11.214285714285717</v>
      </c>
      <c r="F70" s="136">
        <v>1</v>
      </c>
      <c r="H70">
        <f t="shared" si="0"/>
        <v>11.214285714285717</v>
      </c>
    </row>
    <row r="71" spans="1:8" x14ac:dyDescent="0.25">
      <c r="A71" s="35">
        <v>114</v>
      </c>
      <c r="B71" s="38">
        <v>43579</v>
      </c>
      <c r="C71" s="36"/>
      <c r="D71" s="40">
        <v>0.7857142857142857</v>
      </c>
      <c r="E71" s="40">
        <f t="shared" si="2"/>
        <v>12.000000000000004</v>
      </c>
      <c r="F71" s="136">
        <v>1</v>
      </c>
      <c r="H71">
        <f t="shared" si="0"/>
        <v>12.000000000000004</v>
      </c>
    </row>
    <row r="72" spans="1:8" x14ac:dyDescent="0.25">
      <c r="A72" s="35">
        <v>115</v>
      </c>
      <c r="B72" s="38">
        <v>43580</v>
      </c>
      <c r="C72" s="36"/>
      <c r="D72" s="40">
        <v>0.7857142857142857</v>
      </c>
      <c r="E72" s="40">
        <f t="shared" si="2"/>
        <v>12.78571428571429</v>
      </c>
      <c r="F72" s="136">
        <v>1</v>
      </c>
      <c r="H72">
        <f t="shared" si="0"/>
        <v>12.78571428571429</v>
      </c>
    </row>
    <row r="73" spans="1:8" x14ac:dyDescent="0.25">
      <c r="A73" s="35">
        <v>116</v>
      </c>
      <c r="B73" s="38">
        <v>43581</v>
      </c>
      <c r="C73" s="36"/>
      <c r="D73" s="40">
        <v>0.7857142857142857</v>
      </c>
      <c r="E73" s="40">
        <f t="shared" si="2"/>
        <v>13.571428571428577</v>
      </c>
      <c r="F73" s="136">
        <v>1</v>
      </c>
      <c r="H73">
        <f t="shared" si="0"/>
        <v>13.571428571428577</v>
      </c>
    </row>
    <row r="74" spans="1:8" x14ac:dyDescent="0.25">
      <c r="A74" s="35">
        <v>117</v>
      </c>
      <c r="B74" s="38">
        <v>43582</v>
      </c>
      <c r="C74" s="36"/>
      <c r="D74" s="40">
        <v>0.7857142857142857</v>
      </c>
      <c r="E74" s="40">
        <f t="shared" si="2"/>
        <v>14.357142857142863</v>
      </c>
      <c r="F74" s="132">
        <v>1</v>
      </c>
      <c r="H74">
        <f t="shared" si="0"/>
        <v>14.357142857142863</v>
      </c>
    </row>
    <row r="75" spans="1:8" x14ac:dyDescent="0.25">
      <c r="A75" s="35">
        <v>118</v>
      </c>
      <c r="B75" s="38">
        <v>43583</v>
      </c>
      <c r="C75" s="36"/>
      <c r="D75" s="40">
        <v>0.7857142857142857</v>
      </c>
      <c r="E75" s="40">
        <f t="shared" si="2"/>
        <v>15.142857142857149</v>
      </c>
      <c r="F75" s="132">
        <v>1</v>
      </c>
      <c r="H75">
        <f t="shared" si="0"/>
        <v>15.142857142857149</v>
      </c>
    </row>
    <row r="76" spans="1:8" x14ac:dyDescent="0.25">
      <c r="A76" s="35">
        <v>119</v>
      </c>
      <c r="B76" s="38">
        <v>43584</v>
      </c>
      <c r="C76" s="36"/>
      <c r="D76" s="40">
        <v>0.7857142857142857</v>
      </c>
      <c r="E76" s="40">
        <f t="shared" si="2"/>
        <v>15.928571428571436</v>
      </c>
      <c r="F76" s="132">
        <v>1</v>
      </c>
      <c r="H76">
        <f t="shared" si="0"/>
        <v>15.928571428571436</v>
      </c>
    </row>
    <row r="77" spans="1:8" x14ac:dyDescent="0.25">
      <c r="A77" s="35">
        <v>120</v>
      </c>
      <c r="B77" s="38">
        <v>43585</v>
      </c>
      <c r="C77" s="36"/>
      <c r="D77" s="40">
        <v>0.7857142857142857</v>
      </c>
      <c r="E77" s="40">
        <f t="shared" si="2"/>
        <v>16.714285714285722</v>
      </c>
      <c r="F77" s="132">
        <v>1</v>
      </c>
      <c r="H77">
        <f t="shared" si="0"/>
        <v>16.714285714285722</v>
      </c>
    </row>
    <row r="78" spans="1:8" x14ac:dyDescent="0.25">
      <c r="A78" s="35">
        <v>121</v>
      </c>
      <c r="B78" s="38">
        <v>43586</v>
      </c>
      <c r="C78" s="36"/>
      <c r="D78" s="40">
        <v>0.7857142857142857</v>
      </c>
      <c r="E78" s="40">
        <f t="shared" si="2"/>
        <v>17.500000000000007</v>
      </c>
      <c r="F78" s="132">
        <v>1</v>
      </c>
      <c r="H78">
        <f t="shared" si="0"/>
        <v>17.500000000000007</v>
      </c>
    </row>
    <row r="79" spans="1:8" x14ac:dyDescent="0.25">
      <c r="A79" s="35">
        <v>122</v>
      </c>
      <c r="B79" s="38">
        <v>43587</v>
      </c>
      <c r="C79" s="36">
        <v>11</v>
      </c>
      <c r="D79" s="36"/>
      <c r="E79" s="36">
        <v>11</v>
      </c>
      <c r="F79" s="132">
        <v>1</v>
      </c>
      <c r="G79">
        <f>E79/F79</f>
        <v>11</v>
      </c>
      <c r="H79">
        <f t="shared" si="0"/>
        <v>11</v>
      </c>
    </row>
    <row r="80" spans="1:8" x14ac:dyDescent="0.25">
      <c r="A80" s="35">
        <v>123</v>
      </c>
      <c r="B80" s="38">
        <v>43588</v>
      </c>
      <c r="C80" s="36"/>
      <c r="D80" s="36"/>
      <c r="E80" s="36"/>
      <c r="F80" s="132">
        <v>1</v>
      </c>
    </row>
    <row r="81" spans="1:6" x14ac:dyDescent="0.25">
      <c r="A81" s="35">
        <v>124</v>
      </c>
      <c r="B81" s="38">
        <v>43589</v>
      </c>
      <c r="C81" s="36"/>
      <c r="D81" s="36"/>
      <c r="E81" s="36"/>
      <c r="F81" s="132">
        <v>1</v>
      </c>
    </row>
    <row r="82" spans="1:6" x14ac:dyDescent="0.25">
      <c r="A82" s="35">
        <v>125</v>
      </c>
      <c r="B82" s="38">
        <v>43590</v>
      </c>
      <c r="C82" s="36"/>
      <c r="D82" s="36"/>
      <c r="E82" s="36"/>
      <c r="F82" s="42"/>
    </row>
    <row r="83" spans="1:6" x14ac:dyDescent="0.25">
      <c r="A83" s="35">
        <v>126</v>
      </c>
      <c r="B83" s="38">
        <v>43591</v>
      </c>
      <c r="C83" s="36"/>
      <c r="D83" s="36"/>
      <c r="E83" s="36"/>
      <c r="F83" s="42"/>
    </row>
    <row r="84" spans="1:6" x14ac:dyDescent="0.25">
      <c r="A84" s="35">
        <v>127</v>
      </c>
      <c r="B84" s="38">
        <v>43592</v>
      </c>
      <c r="C84" s="36"/>
      <c r="D84" s="36"/>
      <c r="E84" s="36"/>
      <c r="F84" s="42"/>
    </row>
    <row r="85" spans="1:6" x14ac:dyDescent="0.25">
      <c r="A85" s="35">
        <v>128</v>
      </c>
      <c r="B85" s="38">
        <v>43593</v>
      </c>
      <c r="C85" s="36"/>
      <c r="D85" s="36"/>
      <c r="E85" s="36"/>
      <c r="F85" s="42"/>
    </row>
    <row r="86" spans="1:6" x14ac:dyDescent="0.25">
      <c r="A86" s="35">
        <v>129</v>
      </c>
      <c r="B86" s="38">
        <v>43594</v>
      </c>
      <c r="C86" s="36"/>
      <c r="D86" s="36"/>
      <c r="E86" s="36"/>
      <c r="F86" s="42"/>
    </row>
    <row r="87" spans="1:6" x14ac:dyDescent="0.25">
      <c r="A87" s="35">
        <v>130</v>
      </c>
      <c r="B87" s="38">
        <v>43595</v>
      </c>
      <c r="C87" s="36"/>
      <c r="D87" s="36"/>
      <c r="E87" s="36"/>
      <c r="F87" s="42"/>
    </row>
    <row r="88" spans="1:6" x14ac:dyDescent="0.25">
      <c r="A88" s="35">
        <v>131</v>
      </c>
      <c r="B88" s="38">
        <v>43596</v>
      </c>
      <c r="C88" s="36"/>
      <c r="D88" s="36"/>
      <c r="E88" s="36"/>
      <c r="F88" s="42"/>
    </row>
    <row r="89" spans="1:6" x14ac:dyDescent="0.25">
      <c r="A89" s="35">
        <v>132</v>
      </c>
      <c r="B89" s="38">
        <v>43597</v>
      </c>
      <c r="C89" s="36"/>
      <c r="D89" s="36"/>
      <c r="E89" s="36"/>
      <c r="F89" s="42"/>
    </row>
    <row r="90" spans="1:6" x14ac:dyDescent="0.25">
      <c r="A90" s="35">
        <v>133</v>
      </c>
      <c r="B90" s="38">
        <v>43598</v>
      </c>
      <c r="C90" s="36"/>
      <c r="D90" s="36"/>
      <c r="E90" s="36"/>
      <c r="F90" s="42"/>
    </row>
    <row r="91" spans="1:6" x14ac:dyDescent="0.25">
      <c r="A91" s="35">
        <v>134</v>
      </c>
      <c r="B91" s="38">
        <v>43599</v>
      </c>
      <c r="C91" s="36"/>
      <c r="D91" s="36"/>
      <c r="E91" s="36"/>
      <c r="F91" s="42"/>
    </row>
    <row r="92" spans="1:6" x14ac:dyDescent="0.25">
      <c r="A92" s="35">
        <v>135</v>
      </c>
      <c r="B92" s="38">
        <v>43600</v>
      </c>
      <c r="C92" s="36"/>
      <c r="D92" s="36"/>
      <c r="E92" s="36"/>
      <c r="F92" s="42"/>
    </row>
    <row r="93" spans="1:6" x14ac:dyDescent="0.25">
      <c r="A93" s="35">
        <v>136</v>
      </c>
      <c r="B93" s="38">
        <v>43601</v>
      </c>
      <c r="C93" s="36"/>
      <c r="D93" s="36"/>
      <c r="E93" s="36"/>
      <c r="F93" s="42"/>
    </row>
    <row r="94" spans="1:6" x14ac:dyDescent="0.25">
      <c r="A94" s="35">
        <v>137</v>
      </c>
      <c r="B94" s="38">
        <v>43602</v>
      </c>
      <c r="C94" s="36"/>
      <c r="D94" s="36"/>
      <c r="E94" s="36"/>
      <c r="F94" s="42"/>
    </row>
    <row r="95" spans="1:6" x14ac:dyDescent="0.25">
      <c r="A95" s="35">
        <v>138</v>
      </c>
      <c r="B95" s="38">
        <v>43603</v>
      </c>
      <c r="C95" s="36"/>
      <c r="D95" s="36"/>
      <c r="E95" s="36"/>
      <c r="F95" s="42"/>
    </row>
    <row r="96" spans="1:6" x14ac:dyDescent="0.25">
      <c r="A96" s="35">
        <v>139</v>
      </c>
      <c r="B96" s="38">
        <v>43604</v>
      </c>
      <c r="C96" s="36"/>
      <c r="D96" s="36"/>
      <c r="E96" s="36"/>
      <c r="F96" s="42"/>
    </row>
    <row r="97" spans="1:6" x14ac:dyDescent="0.25">
      <c r="A97" s="35">
        <v>140</v>
      </c>
      <c r="B97" s="38">
        <v>43605</v>
      </c>
      <c r="C97" s="36"/>
      <c r="D97" s="36"/>
      <c r="E97" s="36"/>
      <c r="F97" s="42"/>
    </row>
    <row r="98" spans="1:6" x14ac:dyDescent="0.25">
      <c r="A98" s="35">
        <v>141</v>
      </c>
      <c r="B98" s="38">
        <v>43606</v>
      </c>
      <c r="C98" s="36"/>
      <c r="D98" s="36"/>
      <c r="E98" s="36"/>
      <c r="F98" s="42"/>
    </row>
    <row r="99" spans="1:6" x14ac:dyDescent="0.25">
      <c r="A99" s="35">
        <v>142</v>
      </c>
      <c r="B99" s="38">
        <v>43607</v>
      </c>
      <c r="C99" s="36"/>
      <c r="D99" s="36"/>
      <c r="E99" s="36"/>
      <c r="F99" s="42"/>
    </row>
    <row r="100" spans="1:6" x14ac:dyDescent="0.25">
      <c r="A100" s="35">
        <v>143</v>
      </c>
      <c r="B100" s="38">
        <v>43608</v>
      </c>
      <c r="C100" s="36"/>
      <c r="D100" s="36"/>
      <c r="E100" s="36"/>
      <c r="F100" s="42"/>
    </row>
    <row r="101" spans="1:6" x14ac:dyDescent="0.25">
      <c r="A101" s="35">
        <v>144</v>
      </c>
      <c r="B101" s="38">
        <v>43609</v>
      </c>
      <c r="C101" s="36"/>
      <c r="D101" s="36"/>
      <c r="E101" s="36"/>
      <c r="F101" s="42"/>
    </row>
    <row r="102" spans="1:6" x14ac:dyDescent="0.25">
      <c r="A102" s="35">
        <v>145</v>
      </c>
      <c r="B102" s="38">
        <v>43610</v>
      </c>
      <c r="C102" s="36"/>
      <c r="D102" s="36"/>
      <c r="E102" s="36"/>
      <c r="F102" s="42"/>
    </row>
    <row r="103" spans="1:6" x14ac:dyDescent="0.25">
      <c r="A103" s="35">
        <v>146</v>
      </c>
      <c r="B103" s="38">
        <v>43611</v>
      </c>
      <c r="C103" s="36"/>
      <c r="D103" s="36"/>
      <c r="E103" s="36"/>
      <c r="F103" s="42"/>
    </row>
    <row r="104" spans="1:6" x14ac:dyDescent="0.25">
      <c r="A104" s="35">
        <v>147</v>
      </c>
      <c r="B104" s="38">
        <v>43612</v>
      </c>
      <c r="C104" s="36"/>
      <c r="D104" s="36"/>
      <c r="E104" s="36"/>
      <c r="F104" s="42"/>
    </row>
    <row r="105" spans="1:6" x14ac:dyDescent="0.25">
      <c r="A105" s="35">
        <v>148</v>
      </c>
      <c r="B105" s="38">
        <v>43613</v>
      </c>
      <c r="C105" s="36"/>
      <c r="D105" s="36"/>
      <c r="E105" s="36"/>
      <c r="F105" s="42"/>
    </row>
    <row r="106" spans="1:6" x14ac:dyDescent="0.25">
      <c r="A106" s="35">
        <v>149</v>
      </c>
      <c r="B106" s="38">
        <v>43614</v>
      </c>
      <c r="C106" s="36"/>
      <c r="D106" s="36"/>
      <c r="E106" s="36"/>
      <c r="F106" s="42"/>
    </row>
    <row r="107" spans="1:6" x14ac:dyDescent="0.25">
      <c r="A107" s="35">
        <v>150</v>
      </c>
      <c r="B107" s="38">
        <v>43615</v>
      </c>
      <c r="C107" s="36"/>
      <c r="D107" s="36"/>
      <c r="E107" s="36"/>
      <c r="F107" s="42"/>
    </row>
    <row r="108" spans="1:6" x14ac:dyDescent="0.25">
      <c r="A108" s="35">
        <v>151</v>
      </c>
      <c r="B108" s="38">
        <v>43616</v>
      </c>
      <c r="C108" s="36"/>
      <c r="D108" s="36"/>
      <c r="E108" s="36"/>
      <c r="F108" s="42"/>
    </row>
    <row r="109" spans="1:6" x14ac:dyDescent="0.25">
      <c r="A109" s="35">
        <v>152</v>
      </c>
      <c r="B109" s="38">
        <v>43617</v>
      </c>
      <c r="C109" s="36"/>
      <c r="D109" s="36"/>
      <c r="E109" s="36"/>
      <c r="F109" s="42"/>
    </row>
    <row r="110" spans="1:6" x14ac:dyDescent="0.25">
      <c r="A110" s="35">
        <v>153</v>
      </c>
      <c r="B110" s="38">
        <v>43618</v>
      </c>
      <c r="C110" s="36"/>
      <c r="D110" s="36"/>
      <c r="E110" s="36"/>
      <c r="F110" s="42"/>
    </row>
    <row r="111" spans="1:6" x14ac:dyDescent="0.25">
      <c r="A111" s="35">
        <v>154</v>
      </c>
      <c r="B111" s="38">
        <v>43619</v>
      </c>
      <c r="C111" s="36"/>
      <c r="D111" s="36"/>
      <c r="E111" s="36"/>
      <c r="F111" s="42"/>
    </row>
    <row r="112" spans="1:6" x14ac:dyDescent="0.25">
      <c r="A112" s="35">
        <v>155</v>
      </c>
      <c r="B112" s="38">
        <v>43620</v>
      </c>
      <c r="C112" s="36"/>
      <c r="D112" s="36"/>
      <c r="E112" s="36"/>
      <c r="F112" s="42"/>
    </row>
    <row r="113" spans="1:6" x14ac:dyDescent="0.25">
      <c r="A113" s="35">
        <v>156</v>
      </c>
      <c r="B113" s="38">
        <v>43621</v>
      </c>
      <c r="C113" s="36"/>
      <c r="D113" s="36"/>
      <c r="E113" s="36"/>
      <c r="F113" s="42"/>
    </row>
    <row r="114" spans="1:6" x14ac:dyDescent="0.25">
      <c r="A114" s="35">
        <v>157</v>
      </c>
      <c r="B114" s="38">
        <v>43622</v>
      </c>
      <c r="C114" s="36"/>
      <c r="D114" s="36"/>
      <c r="E114" s="36"/>
      <c r="F114" s="42"/>
    </row>
    <row r="115" spans="1:6" x14ac:dyDescent="0.25">
      <c r="A115" s="35">
        <v>158</v>
      </c>
      <c r="B115" s="38">
        <v>43623</v>
      </c>
      <c r="C115" s="36"/>
      <c r="D115" s="36"/>
      <c r="E115" s="36"/>
      <c r="F115" s="42"/>
    </row>
    <row r="116" spans="1:6" x14ac:dyDescent="0.25">
      <c r="A116" s="35">
        <v>159</v>
      </c>
      <c r="B116" s="38">
        <v>43624</v>
      </c>
      <c r="C116" s="36"/>
      <c r="D116" s="36"/>
      <c r="E116" s="36"/>
      <c r="F116" s="42"/>
    </row>
    <row r="117" spans="1:6" x14ac:dyDescent="0.25">
      <c r="A117" s="35">
        <v>160</v>
      </c>
      <c r="B117" s="38">
        <v>43625</v>
      </c>
      <c r="C117" s="36"/>
      <c r="D117" s="36"/>
      <c r="E117" s="36"/>
      <c r="F117" s="42"/>
    </row>
    <row r="118" spans="1:6" x14ac:dyDescent="0.25">
      <c r="A118" s="35">
        <v>161</v>
      </c>
      <c r="B118" s="38">
        <v>43626</v>
      </c>
      <c r="C118" s="36"/>
      <c r="D118" s="36"/>
      <c r="E118" s="36"/>
      <c r="F118" s="42"/>
    </row>
    <row r="119" spans="1:6" x14ac:dyDescent="0.25">
      <c r="A119" s="35">
        <v>162</v>
      </c>
      <c r="B119" s="38">
        <v>43627</v>
      </c>
      <c r="C119" s="36"/>
      <c r="D119" s="36"/>
      <c r="E119" s="36"/>
      <c r="F119" s="42"/>
    </row>
    <row r="120" spans="1:6" x14ac:dyDescent="0.25">
      <c r="A120" s="35">
        <v>163</v>
      </c>
      <c r="B120" s="38">
        <v>43628</v>
      </c>
      <c r="C120" s="36"/>
      <c r="D120" s="36"/>
      <c r="E120" s="36"/>
      <c r="F120" s="42"/>
    </row>
    <row r="121" spans="1:6" x14ac:dyDescent="0.25">
      <c r="A121" s="35">
        <v>164</v>
      </c>
      <c r="B121" s="38">
        <v>43629</v>
      </c>
      <c r="C121" s="36"/>
      <c r="D121" s="36"/>
      <c r="E121" s="36"/>
      <c r="F121" s="42"/>
    </row>
    <row r="122" spans="1:6" x14ac:dyDescent="0.25">
      <c r="A122" s="35">
        <v>165</v>
      </c>
      <c r="B122" s="38">
        <v>43630</v>
      </c>
      <c r="C122" s="36"/>
      <c r="D122" s="36"/>
      <c r="E122" s="36"/>
      <c r="F122" s="42"/>
    </row>
    <row r="123" spans="1:6" x14ac:dyDescent="0.25">
      <c r="A123" s="35">
        <v>166</v>
      </c>
      <c r="B123" s="38">
        <v>43631</v>
      </c>
      <c r="C123" s="36"/>
      <c r="D123" s="36"/>
      <c r="E123" s="36"/>
      <c r="F123" s="42"/>
    </row>
    <row r="124" spans="1:6" x14ac:dyDescent="0.25">
      <c r="A124" s="35">
        <v>167</v>
      </c>
      <c r="B124" s="38">
        <v>43632</v>
      </c>
      <c r="C124" s="36"/>
      <c r="D124" s="36"/>
      <c r="E124" s="36"/>
      <c r="F124" s="42"/>
    </row>
    <row r="125" spans="1:6" x14ac:dyDescent="0.25">
      <c r="A125" s="35">
        <v>168</v>
      </c>
      <c r="B125" s="38">
        <v>43633</v>
      </c>
      <c r="C125" s="36"/>
      <c r="D125" s="36"/>
      <c r="E125" s="36"/>
      <c r="F125" s="42"/>
    </row>
    <row r="126" spans="1:6" x14ac:dyDescent="0.25">
      <c r="A126" s="35">
        <v>169</v>
      </c>
      <c r="B126" s="38">
        <v>43634</v>
      </c>
      <c r="C126" s="36"/>
      <c r="D126" s="36"/>
      <c r="E126" s="36"/>
      <c r="F126" s="36"/>
    </row>
    <row r="127" spans="1:6" x14ac:dyDescent="0.25">
      <c r="A127" s="35">
        <v>170</v>
      </c>
      <c r="B127" s="38">
        <v>43635</v>
      </c>
      <c r="C127" s="36"/>
      <c r="D127" s="36"/>
      <c r="E127" s="36"/>
      <c r="F127" s="36"/>
    </row>
    <row r="128" spans="1:6" x14ac:dyDescent="0.25">
      <c r="A128" s="35">
        <v>171</v>
      </c>
      <c r="B128" s="38">
        <v>43636</v>
      </c>
      <c r="C128" s="36"/>
      <c r="D128" s="36"/>
      <c r="E128" s="36"/>
      <c r="F128" s="36"/>
    </row>
    <row r="129" spans="1:6" x14ac:dyDescent="0.25">
      <c r="A129" s="35">
        <v>172</v>
      </c>
      <c r="B129" s="38">
        <v>43637</v>
      </c>
      <c r="C129" s="36"/>
      <c r="D129" s="36"/>
      <c r="E129" s="36"/>
      <c r="F129" s="36"/>
    </row>
    <row r="130" spans="1:6" x14ac:dyDescent="0.25">
      <c r="A130" s="35">
        <v>173</v>
      </c>
      <c r="B130" s="38">
        <v>43638</v>
      </c>
      <c r="C130" s="36"/>
      <c r="D130" s="36"/>
      <c r="E130" s="36"/>
      <c r="F130" s="36"/>
    </row>
    <row r="131" spans="1:6" x14ac:dyDescent="0.25">
      <c r="A131" s="35">
        <v>174</v>
      </c>
      <c r="B131" s="38">
        <v>43639</v>
      </c>
      <c r="C131" s="36"/>
      <c r="D131" s="36"/>
      <c r="E131" s="36"/>
      <c r="F131" s="36"/>
    </row>
    <row r="132" spans="1:6" x14ac:dyDescent="0.25">
      <c r="A132" s="35">
        <v>175</v>
      </c>
      <c r="B132" s="38">
        <v>43640</v>
      </c>
      <c r="C132" s="36"/>
      <c r="D132" s="36"/>
      <c r="E132" s="36"/>
      <c r="F132" s="36"/>
    </row>
    <row r="133" spans="1:6" x14ac:dyDescent="0.25">
      <c r="A133" s="35">
        <v>176</v>
      </c>
      <c r="B133" s="38">
        <v>43641</v>
      </c>
      <c r="C133" s="36"/>
      <c r="D133" s="36"/>
      <c r="E133" s="36"/>
      <c r="F133" s="36"/>
    </row>
    <row r="135" spans="1:6" x14ac:dyDescent="0.25">
      <c r="B135" s="51"/>
      <c r="C135" s="117" t="s">
        <v>125</v>
      </c>
      <c r="D135" s="61">
        <f>H79</f>
        <v>11</v>
      </c>
    </row>
    <row r="136" spans="1:6" x14ac:dyDescent="0.25">
      <c r="C136" s="117" t="s">
        <v>122</v>
      </c>
      <c r="D136" s="61">
        <f>(D135)*0.81*2</f>
        <v>17.82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6"/>
  <sheetViews>
    <sheetView topLeftCell="A115" workbookViewId="0">
      <selection activeCell="D135" sqref="D135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4.4257812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38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6"/>
      <c r="D6" s="36"/>
      <c r="E6" s="36"/>
      <c r="F6" s="36"/>
    </row>
    <row r="7" spans="1:6" x14ac:dyDescent="0.25">
      <c r="A7" s="35">
        <v>50</v>
      </c>
      <c r="B7" s="38">
        <v>43515</v>
      </c>
      <c r="C7" s="36"/>
      <c r="D7" s="36"/>
      <c r="E7" s="36"/>
      <c r="F7" s="36"/>
    </row>
    <row r="8" spans="1:6" x14ac:dyDescent="0.25">
      <c r="A8" s="35">
        <v>51</v>
      </c>
      <c r="B8" s="38">
        <v>43516</v>
      </c>
      <c r="C8" s="36"/>
      <c r="D8" s="36"/>
      <c r="E8" s="36"/>
      <c r="F8" s="36"/>
    </row>
    <row r="9" spans="1:6" x14ac:dyDescent="0.25">
      <c r="A9" s="35">
        <v>52</v>
      </c>
      <c r="B9" s="38">
        <v>43517</v>
      </c>
      <c r="C9" s="36"/>
      <c r="D9" s="36"/>
      <c r="E9" s="36"/>
      <c r="F9" s="36"/>
    </row>
    <row r="10" spans="1:6" x14ac:dyDescent="0.25">
      <c r="A10" s="35">
        <v>53</v>
      </c>
      <c r="B10" s="38">
        <v>43518</v>
      </c>
      <c r="C10" s="36"/>
      <c r="D10" s="36"/>
      <c r="E10" s="36"/>
      <c r="F10" s="36"/>
    </row>
    <row r="11" spans="1:6" x14ac:dyDescent="0.25">
      <c r="A11" s="35">
        <v>54</v>
      </c>
      <c r="B11" s="38">
        <v>43519</v>
      </c>
      <c r="C11" s="36"/>
      <c r="D11" s="36"/>
      <c r="E11" s="36"/>
      <c r="F11" s="36"/>
    </row>
    <row r="12" spans="1:6" x14ac:dyDescent="0.25">
      <c r="A12" s="35">
        <v>55</v>
      </c>
      <c r="B12" s="38">
        <v>43520</v>
      </c>
      <c r="C12" s="36"/>
      <c r="D12" s="36"/>
      <c r="E12" s="36"/>
      <c r="F12" s="36"/>
    </row>
    <row r="13" spans="1:6" x14ac:dyDescent="0.25">
      <c r="A13" s="35">
        <v>56</v>
      </c>
      <c r="B13" s="38">
        <v>43521</v>
      </c>
      <c r="C13" s="36"/>
      <c r="D13" s="36"/>
      <c r="E13" s="36"/>
      <c r="F13" s="36"/>
    </row>
    <row r="14" spans="1:6" x14ac:dyDescent="0.25">
      <c r="A14" s="35">
        <v>57</v>
      </c>
      <c r="B14" s="38">
        <v>43522</v>
      </c>
      <c r="C14" s="36"/>
      <c r="D14" s="36"/>
      <c r="E14" s="36"/>
      <c r="F14" s="132">
        <v>0</v>
      </c>
    </row>
    <row r="15" spans="1:6" x14ac:dyDescent="0.25">
      <c r="A15" s="35">
        <v>58</v>
      </c>
      <c r="B15" s="38">
        <v>43523</v>
      </c>
      <c r="C15" s="36"/>
      <c r="D15" s="36"/>
      <c r="E15" s="36"/>
      <c r="F15" s="132">
        <v>0</v>
      </c>
    </row>
    <row r="16" spans="1:6" x14ac:dyDescent="0.25">
      <c r="A16" s="35">
        <v>59</v>
      </c>
      <c r="B16" s="38">
        <v>43524</v>
      </c>
      <c r="C16" s="36"/>
      <c r="D16" s="46"/>
      <c r="E16" s="46"/>
      <c r="F16" s="132">
        <v>0</v>
      </c>
    </row>
    <row r="17" spans="1:6" x14ac:dyDescent="0.25">
      <c r="A17" s="35">
        <v>60</v>
      </c>
      <c r="B17" s="38">
        <v>43525</v>
      </c>
      <c r="C17" s="36"/>
      <c r="D17" s="46"/>
      <c r="E17" s="46"/>
      <c r="F17" s="132">
        <v>0</v>
      </c>
    </row>
    <row r="18" spans="1:6" x14ac:dyDescent="0.25">
      <c r="A18" s="35">
        <v>61</v>
      </c>
      <c r="B18" s="38">
        <v>43526</v>
      </c>
      <c r="C18" s="36"/>
      <c r="D18" s="46"/>
      <c r="E18" s="46"/>
      <c r="F18" s="132">
        <v>0</v>
      </c>
    </row>
    <row r="19" spans="1:6" x14ac:dyDescent="0.25">
      <c r="A19" s="35">
        <v>62</v>
      </c>
      <c r="B19" s="38">
        <v>43527</v>
      </c>
      <c r="C19" s="36"/>
      <c r="D19" s="46"/>
      <c r="E19" s="46"/>
      <c r="F19" s="132">
        <v>0</v>
      </c>
    </row>
    <row r="20" spans="1:6" x14ac:dyDescent="0.25">
      <c r="A20" s="35">
        <v>63</v>
      </c>
      <c r="B20" s="38">
        <v>43528</v>
      </c>
      <c r="C20" s="36"/>
      <c r="D20" s="46"/>
      <c r="E20" s="46"/>
      <c r="F20" s="132">
        <v>0</v>
      </c>
    </row>
    <row r="21" spans="1:6" x14ac:dyDescent="0.25">
      <c r="A21" s="35">
        <v>64</v>
      </c>
      <c r="B21" s="38">
        <v>43529</v>
      </c>
      <c r="C21" s="36"/>
      <c r="D21" s="46"/>
      <c r="E21" s="46"/>
      <c r="F21" s="132">
        <v>0</v>
      </c>
    </row>
    <row r="22" spans="1:6" x14ac:dyDescent="0.25">
      <c r="A22" s="35">
        <v>65</v>
      </c>
      <c r="B22" s="38">
        <v>43530</v>
      </c>
      <c r="C22" s="36"/>
      <c r="D22" s="46"/>
      <c r="E22" s="36"/>
      <c r="F22" s="132">
        <v>0</v>
      </c>
    </row>
    <row r="23" spans="1:6" x14ac:dyDescent="0.25">
      <c r="A23" s="35">
        <v>66</v>
      </c>
      <c r="B23" s="38">
        <v>43531</v>
      </c>
      <c r="C23" s="36"/>
      <c r="D23" s="40"/>
      <c r="E23" s="40"/>
      <c r="F23" s="132">
        <v>8.0808080808080808E-3</v>
      </c>
    </row>
    <row r="24" spans="1:6" x14ac:dyDescent="0.25">
      <c r="A24" s="35">
        <v>67</v>
      </c>
      <c r="B24" s="38">
        <v>43532</v>
      </c>
      <c r="C24" s="36"/>
      <c r="D24" s="36"/>
      <c r="E24" s="40"/>
      <c r="F24" s="132">
        <v>1.6147474747474747E-2</v>
      </c>
    </row>
    <row r="25" spans="1:6" x14ac:dyDescent="0.25">
      <c r="A25" s="35">
        <v>68</v>
      </c>
      <c r="B25" s="38">
        <v>43533</v>
      </c>
      <c r="C25" s="36"/>
      <c r="D25" s="36"/>
      <c r="E25" s="40"/>
      <c r="F25" s="132">
        <v>2.4214141414141414E-2</v>
      </c>
    </row>
    <row r="26" spans="1:6" x14ac:dyDescent="0.25">
      <c r="A26" s="35">
        <v>69</v>
      </c>
      <c r="B26" s="38">
        <v>43534</v>
      </c>
      <c r="C26" s="36"/>
      <c r="D26" s="36"/>
      <c r="E26" s="40"/>
      <c r="F26" s="132">
        <v>3.2280808080808084E-2</v>
      </c>
    </row>
    <row r="27" spans="1:6" x14ac:dyDescent="0.25">
      <c r="A27" s="35">
        <v>70</v>
      </c>
      <c r="B27" s="38">
        <v>43535</v>
      </c>
      <c r="C27" s="36"/>
      <c r="D27" s="36"/>
      <c r="E27" s="40"/>
      <c r="F27" s="132">
        <v>4.034747474747475E-2</v>
      </c>
    </row>
    <row r="28" spans="1:6" x14ac:dyDescent="0.25">
      <c r="A28" s="35">
        <v>71</v>
      </c>
      <c r="B28" s="38">
        <v>43536</v>
      </c>
      <c r="C28" s="36"/>
      <c r="D28" s="36"/>
      <c r="E28" s="40"/>
      <c r="F28" s="132">
        <v>4.8414141414141416E-2</v>
      </c>
    </row>
    <row r="29" spans="1:6" x14ac:dyDescent="0.25">
      <c r="A29" s="35">
        <v>72</v>
      </c>
      <c r="B29" s="38">
        <v>43537</v>
      </c>
      <c r="C29" s="36"/>
      <c r="D29" s="36"/>
      <c r="E29" s="40"/>
      <c r="F29" s="132">
        <v>5.6480808080808083E-2</v>
      </c>
    </row>
    <row r="30" spans="1:6" x14ac:dyDescent="0.25">
      <c r="A30" s="35">
        <v>73</v>
      </c>
      <c r="B30" s="38">
        <v>43538</v>
      </c>
      <c r="C30" s="36"/>
      <c r="D30" s="36"/>
      <c r="E30" s="40"/>
      <c r="F30" s="132">
        <v>6.4547474747474742E-2</v>
      </c>
    </row>
    <row r="31" spans="1:6" x14ac:dyDescent="0.25">
      <c r="A31" s="35">
        <v>74</v>
      </c>
      <c r="B31" s="38">
        <v>43539</v>
      </c>
      <c r="C31" s="36"/>
      <c r="D31" s="36"/>
      <c r="E31" s="40"/>
      <c r="F31" s="136">
        <v>7.2614141414141409E-2</v>
      </c>
    </row>
    <row r="32" spans="1:6" x14ac:dyDescent="0.25">
      <c r="A32" s="35">
        <v>75</v>
      </c>
      <c r="B32" s="38">
        <v>43540</v>
      </c>
      <c r="C32" s="36"/>
      <c r="D32" s="40"/>
      <c r="E32" s="40"/>
      <c r="F32" s="136">
        <v>8.0680808080808075E-2</v>
      </c>
    </row>
    <row r="33" spans="1:8" x14ac:dyDescent="0.25">
      <c r="A33" s="35">
        <v>76</v>
      </c>
      <c r="B33" s="38">
        <v>43541</v>
      </c>
      <c r="C33" s="36"/>
      <c r="D33" s="36"/>
      <c r="E33" s="40"/>
      <c r="F33" s="136">
        <v>8.8747474747474742E-2</v>
      </c>
    </row>
    <row r="34" spans="1:8" x14ac:dyDescent="0.25">
      <c r="A34" s="35">
        <v>77</v>
      </c>
      <c r="B34" s="38">
        <v>43542</v>
      </c>
      <c r="C34" s="36"/>
      <c r="D34" s="84"/>
      <c r="E34" s="40"/>
      <c r="F34" s="136">
        <v>9.6814141414141408E-2</v>
      </c>
    </row>
    <row r="35" spans="1:8" x14ac:dyDescent="0.25">
      <c r="A35" s="35">
        <v>78</v>
      </c>
      <c r="B35" s="38">
        <v>43543</v>
      </c>
      <c r="C35" s="36"/>
      <c r="D35" s="84"/>
      <c r="E35" s="40"/>
      <c r="F35" s="136">
        <v>0.10488080808080807</v>
      </c>
    </row>
    <row r="36" spans="1:8" x14ac:dyDescent="0.25">
      <c r="A36" s="35">
        <v>79</v>
      </c>
      <c r="B36" s="38">
        <v>43544</v>
      </c>
      <c r="C36" s="36"/>
      <c r="D36" s="84"/>
      <c r="E36" s="40"/>
      <c r="F36" s="136">
        <v>0.11294747474747474</v>
      </c>
    </row>
    <row r="37" spans="1:8" x14ac:dyDescent="0.25">
      <c r="A37" s="35">
        <v>80</v>
      </c>
      <c r="B37" s="38">
        <v>43545</v>
      </c>
      <c r="C37" s="36"/>
      <c r="D37" s="84"/>
      <c r="E37" s="40"/>
      <c r="F37" s="136">
        <v>0.12101414141414141</v>
      </c>
    </row>
    <row r="38" spans="1:8" x14ac:dyDescent="0.25">
      <c r="A38" s="35">
        <v>81</v>
      </c>
      <c r="B38" s="38">
        <v>43546</v>
      </c>
      <c r="C38" s="36"/>
      <c r="D38" s="84"/>
      <c r="E38" s="40"/>
      <c r="F38" s="136">
        <v>0.12908080808080807</v>
      </c>
    </row>
    <row r="39" spans="1:8" x14ac:dyDescent="0.25">
      <c r="A39" s="35">
        <v>82</v>
      </c>
      <c r="B39" s="38">
        <v>43547</v>
      </c>
      <c r="C39" s="36"/>
      <c r="D39" s="84"/>
      <c r="E39" s="40"/>
      <c r="F39" s="136">
        <v>0.13714747474747474</v>
      </c>
    </row>
    <row r="40" spans="1:8" x14ac:dyDescent="0.25">
      <c r="A40" s="35">
        <v>83</v>
      </c>
      <c r="B40" s="38">
        <v>43548</v>
      </c>
      <c r="C40" s="36"/>
      <c r="D40" s="84"/>
      <c r="E40" s="40"/>
      <c r="F40" s="136">
        <v>0.14521414141414141</v>
      </c>
    </row>
    <row r="41" spans="1:8" x14ac:dyDescent="0.25">
      <c r="A41" s="35">
        <v>84</v>
      </c>
      <c r="B41" s="38">
        <v>43549</v>
      </c>
      <c r="C41" s="36"/>
      <c r="D41" s="84"/>
      <c r="E41" s="40"/>
      <c r="F41" s="136">
        <v>0.15328080808080807</v>
      </c>
    </row>
    <row r="42" spans="1:8" x14ac:dyDescent="0.25">
      <c r="A42" s="35">
        <v>85</v>
      </c>
      <c r="B42" s="38">
        <v>43550</v>
      </c>
      <c r="C42" s="36"/>
      <c r="D42" s="84"/>
      <c r="E42" s="40"/>
      <c r="F42" s="136">
        <v>0.16134747474747474</v>
      </c>
    </row>
    <row r="43" spans="1:8" x14ac:dyDescent="0.25">
      <c r="A43" s="35">
        <v>86</v>
      </c>
      <c r="B43" s="38">
        <v>43551</v>
      </c>
      <c r="C43" s="36">
        <v>0</v>
      </c>
      <c r="D43" s="84"/>
      <c r="E43" s="41">
        <v>0</v>
      </c>
      <c r="F43" s="136">
        <v>0.16941414141414141</v>
      </c>
      <c r="G43">
        <f>E43/F43</f>
        <v>0</v>
      </c>
      <c r="H43">
        <f>E43/F43</f>
        <v>0</v>
      </c>
    </row>
    <row r="44" spans="1:8" x14ac:dyDescent="0.25">
      <c r="A44" s="35">
        <v>87</v>
      </c>
      <c r="B44" s="38">
        <v>43552</v>
      </c>
      <c r="C44" s="36"/>
      <c r="D44" s="84">
        <f>(C64-C43)/(A64-A44)</f>
        <v>0.55000000000000004</v>
      </c>
      <c r="E44" s="39">
        <f>D44+E43</f>
        <v>0.55000000000000004</v>
      </c>
      <c r="F44" s="136">
        <v>0.17748080808080807</v>
      </c>
      <c r="H44">
        <f t="shared" ref="H44:H79" si="0">E44/F44</f>
        <v>3.0989266160518141</v>
      </c>
    </row>
    <row r="45" spans="1:8" x14ac:dyDescent="0.25">
      <c r="A45" s="35">
        <v>88</v>
      </c>
      <c r="B45" s="38">
        <v>43553</v>
      </c>
      <c r="C45" s="36"/>
      <c r="D45" s="84">
        <v>0.55000000000000004</v>
      </c>
      <c r="E45" s="39">
        <f t="shared" ref="E45:E63" si="1">D45+E44</f>
        <v>1.1000000000000001</v>
      </c>
      <c r="F45" s="136">
        <v>0.18554747474747474</v>
      </c>
      <c r="H45">
        <f t="shared" si="0"/>
        <v>5.9284018901204201</v>
      </c>
    </row>
    <row r="46" spans="1:8" x14ac:dyDescent="0.25">
      <c r="A46" s="35">
        <v>89</v>
      </c>
      <c r="B46" s="38">
        <v>43554</v>
      </c>
      <c r="C46" s="36"/>
      <c r="D46" s="118">
        <v>0.55000000000000004</v>
      </c>
      <c r="E46" s="39">
        <f t="shared" si="1"/>
        <v>1.6500000000000001</v>
      </c>
      <c r="F46" s="136">
        <v>0.19361414141414141</v>
      </c>
      <c r="H46">
        <f t="shared" si="0"/>
        <v>8.5221047798912775</v>
      </c>
    </row>
    <row r="47" spans="1:8" x14ac:dyDescent="0.25">
      <c r="A47" s="35">
        <v>90</v>
      </c>
      <c r="B47" s="38">
        <v>43555</v>
      </c>
      <c r="C47" s="36"/>
      <c r="D47" s="118">
        <v>0.55000000000000004</v>
      </c>
      <c r="E47" s="39">
        <f t="shared" si="1"/>
        <v>2.2000000000000002</v>
      </c>
      <c r="F47" s="136">
        <v>0.20168080808080807</v>
      </c>
      <c r="H47">
        <f t="shared" si="0"/>
        <v>10.90832598765927</v>
      </c>
    </row>
    <row r="48" spans="1:8" x14ac:dyDescent="0.25">
      <c r="A48" s="35">
        <v>91</v>
      </c>
      <c r="B48" s="38">
        <v>43556</v>
      </c>
      <c r="C48" s="36"/>
      <c r="D48" s="118">
        <v>0.55000000000000004</v>
      </c>
      <c r="E48" s="39">
        <f t="shared" si="1"/>
        <v>2.75</v>
      </c>
      <c r="F48" s="136">
        <v>0.20974747474747474</v>
      </c>
      <c r="H48">
        <f t="shared" si="0"/>
        <v>13.111004093426439</v>
      </c>
    </row>
    <row r="49" spans="1:8" x14ac:dyDescent="0.25">
      <c r="A49" s="35">
        <v>92</v>
      </c>
      <c r="B49" s="38">
        <v>43557</v>
      </c>
      <c r="C49" s="36"/>
      <c r="D49" s="118">
        <v>0.55000000000000004</v>
      </c>
      <c r="E49" s="39">
        <f t="shared" si="1"/>
        <v>3.3</v>
      </c>
      <c r="F49" s="136">
        <v>0.2178141414141414</v>
      </c>
      <c r="H49">
        <f t="shared" si="0"/>
        <v>15.150531451149158</v>
      </c>
    </row>
    <row r="50" spans="1:8" x14ac:dyDescent="0.25">
      <c r="A50" s="35">
        <v>93</v>
      </c>
      <c r="B50" s="38">
        <v>43558</v>
      </c>
      <c r="C50" s="36"/>
      <c r="D50" s="118">
        <v>0.55000000000000004</v>
      </c>
      <c r="E50" s="39">
        <f t="shared" si="1"/>
        <v>3.8499999999999996</v>
      </c>
      <c r="F50" s="136">
        <v>0.22588080808080807</v>
      </c>
      <c r="H50">
        <f t="shared" si="0"/>
        <v>17.044387403743816</v>
      </c>
    </row>
    <row r="51" spans="1:8" x14ac:dyDescent="0.25">
      <c r="A51" s="35">
        <v>94</v>
      </c>
      <c r="B51" s="38">
        <v>43559</v>
      </c>
      <c r="C51" s="36"/>
      <c r="D51" s="118">
        <v>0.55000000000000004</v>
      </c>
      <c r="E51" s="39">
        <f t="shared" si="1"/>
        <v>4.3999999999999995</v>
      </c>
      <c r="F51" s="136">
        <v>0.23394747474747474</v>
      </c>
      <c r="H51">
        <f t="shared" si="0"/>
        <v>18.807640496010499</v>
      </c>
    </row>
    <row r="52" spans="1:8" x14ac:dyDescent="0.25">
      <c r="A52" s="35">
        <v>95</v>
      </c>
      <c r="B52" s="38">
        <v>43560</v>
      </c>
      <c r="C52" s="36"/>
      <c r="D52" s="118">
        <v>0.55000000000000004</v>
      </c>
      <c r="E52" s="39">
        <f t="shared" si="1"/>
        <v>4.9499999999999993</v>
      </c>
      <c r="F52" s="136">
        <v>0.2420141414141414</v>
      </c>
      <c r="H52">
        <f t="shared" si="0"/>
        <v>20.453350250841005</v>
      </c>
    </row>
    <row r="53" spans="1:8" x14ac:dyDescent="0.25">
      <c r="A53" s="35">
        <v>96</v>
      </c>
      <c r="B53" s="38">
        <v>43561</v>
      </c>
      <c r="C53" s="36"/>
      <c r="D53" s="118">
        <v>0.55000000000000004</v>
      </c>
      <c r="E53" s="39">
        <f t="shared" si="1"/>
        <v>5.4999999999999991</v>
      </c>
      <c r="F53" s="136">
        <v>0.25008080808080807</v>
      </c>
      <c r="H53">
        <f t="shared" si="0"/>
        <v>21.992891186687128</v>
      </c>
    </row>
    <row r="54" spans="1:8" x14ac:dyDescent="0.25">
      <c r="A54" s="35">
        <v>97</v>
      </c>
      <c r="B54" s="38">
        <v>43562</v>
      </c>
      <c r="C54" s="36"/>
      <c r="D54" s="118">
        <v>0.55000000000000004</v>
      </c>
      <c r="E54" s="39">
        <f t="shared" si="1"/>
        <v>6.0499999999999989</v>
      </c>
      <c r="F54" s="136">
        <v>0.25814747474747474</v>
      </c>
      <c r="H54">
        <f t="shared" si="0"/>
        <v>23.436216085081735</v>
      </c>
    </row>
    <row r="55" spans="1:8" x14ac:dyDescent="0.25">
      <c r="A55" s="35">
        <v>98</v>
      </c>
      <c r="B55" s="38">
        <v>43563</v>
      </c>
      <c r="C55" s="36"/>
      <c r="D55" s="118">
        <v>0.55000000000000004</v>
      </c>
      <c r="E55" s="39">
        <f t="shared" si="1"/>
        <v>6.5999999999999988</v>
      </c>
      <c r="F55" s="136">
        <v>0.26666666666666666</v>
      </c>
      <c r="H55">
        <f t="shared" si="0"/>
        <v>24.749999999999996</v>
      </c>
    </row>
    <row r="56" spans="1:8" x14ac:dyDescent="0.25">
      <c r="A56" s="35">
        <v>99</v>
      </c>
      <c r="B56" s="38">
        <v>43564</v>
      </c>
      <c r="C56" s="36"/>
      <c r="D56" s="118">
        <v>0.55000000000000004</v>
      </c>
      <c r="E56" s="39">
        <f t="shared" si="1"/>
        <v>7.1499999999999986</v>
      </c>
      <c r="F56" s="136">
        <v>0.29777777777777781</v>
      </c>
      <c r="H56">
        <f t="shared" si="0"/>
        <v>24.011194029850738</v>
      </c>
    </row>
    <row r="57" spans="1:8" x14ac:dyDescent="0.25">
      <c r="A57" s="35">
        <v>100</v>
      </c>
      <c r="B57" s="38">
        <v>43565</v>
      </c>
      <c r="C57" s="36"/>
      <c r="D57" s="118">
        <v>0.55000000000000004</v>
      </c>
      <c r="E57" s="39">
        <f t="shared" si="1"/>
        <v>7.6999999999999984</v>
      </c>
      <c r="F57" s="136">
        <v>0.3289111111111111</v>
      </c>
      <c r="H57">
        <f t="shared" si="0"/>
        <v>23.410580366191471</v>
      </c>
    </row>
    <row r="58" spans="1:8" x14ac:dyDescent="0.25">
      <c r="A58" s="35">
        <v>101</v>
      </c>
      <c r="B58" s="38">
        <v>43566</v>
      </c>
      <c r="C58" s="36"/>
      <c r="D58" s="118">
        <v>0.55000000000000004</v>
      </c>
      <c r="E58" s="39">
        <f t="shared" si="1"/>
        <v>8.2499999999999982</v>
      </c>
      <c r="F58" s="136">
        <v>0.36004444444444439</v>
      </c>
      <c r="H58">
        <f t="shared" si="0"/>
        <v>22.913837797802739</v>
      </c>
    </row>
    <row r="59" spans="1:8" x14ac:dyDescent="0.25">
      <c r="A59" s="35">
        <v>102</v>
      </c>
      <c r="B59" s="38">
        <v>43567</v>
      </c>
      <c r="C59" s="36"/>
      <c r="D59" s="118">
        <v>0.55000000000000004</v>
      </c>
      <c r="E59" s="39">
        <f t="shared" si="1"/>
        <v>8.7999999999999989</v>
      </c>
      <c r="F59" s="136">
        <v>0.39117777777777774</v>
      </c>
      <c r="H59">
        <f t="shared" si="0"/>
        <v>22.49616542634778</v>
      </c>
    </row>
    <row r="60" spans="1:8" x14ac:dyDescent="0.25">
      <c r="A60" s="35">
        <v>103</v>
      </c>
      <c r="B60" s="38">
        <v>43568</v>
      </c>
      <c r="C60" s="36"/>
      <c r="D60" s="118">
        <v>0.55000000000000004</v>
      </c>
      <c r="E60" s="39">
        <f t="shared" si="1"/>
        <v>9.35</v>
      </c>
      <c r="F60" s="136">
        <v>0.42231111111111103</v>
      </c>
      <c r="H60">
        <f t="shared" si="0"/>
        <v>22.140075773521367</v>
      </c>
    </row>
    <row r="61" spans="1:8" x14ac:dyDescent="0.25">
      <c r="A61" s="35">
        <v>104</v>
      </c>
      <c r="B61" s="38">
        <v>43569</v>
      </c>
      <c r="C61" s="36"/>
      <c r="D61" s="118">
        <v>0.55000000000000004</v>
      </c>
      <c r="E61" s="39">
        <f t="shared" si="1"/>
        <v>9.9</v>
      </c>
      <c r="F61" s="136">
        <v>0.45344444444444432</v>
      </c>
      <c r="H61">
        <f t="shared" si="0"/>
        <v>21.832884097035048</v>
      </c>
    </row>
    <row r="62" spans="1:8" x14ac:dyDescent="0.25">
      <c r="A62" s="35">
        <v>105</v>
      </c>
      <c r="B62" s="38">
        <v>43570</v>
      </c>
      <c r="C62" s="36"/>
      <c r="D62" s="118">
        <v>0.55000000000000004</v>
      </c>
      <c r="E62" s="39">
        <f t="shared" si="1"/>
        <v>10.450000000000001</v>
      </c>
      <c r="F62" s="136">
        <v>0.48457777777777766</v>
      </c>
      <c r="H62">
        <f t="shared" si="0"/>
        <v>21.565165550765851</v>
      </c>
    </row>
    <row r="63" spans="1:8" x14ac:dyDescent="0.25">
      <c r="A63" s="35">
        <v>106</v>
      </c>
      <c r="B63" s="38">
        <v>43571</v>
      </c>
      <c r="C63" s="36"/>
      <c r="D63" s="118">
        <v>0.55000000000000004</v>
      </c>
      <c r="E63" s="39">
        <f t="shared" si="1"/>
        <v>11.000000000000002</v>
      </c>
      <c r="F63" s="136">
        <v>0.5157111111111109</v>
      </c>
      <c r="H63">
        <f t="shared" si="0"/>
        <v>21.32977118972725</v>
      </c>
    </row>
    <row r="64" spans="1:8" x14ac:dyDescent="0.25">
      <c r="A64" s="35">
        <v>107</v>
      </c>
      <c r="B64" s="38">
        <v>43572</v>
      </c>
      <c r="C64" s="36">
        <v>11</v>
      </c>
      <c r="D64" s="84"/>
      <c r="E64" s="40">
        <v>11</v>
      </c>
      <c r="F64" s="136">
        <v>0.54684444444444424</v>
      </c>
      <c r="G64">
        <f>E64/F64</f>
        <v>20.115409622886872</v>
      </c>
      <c r="H64">
        <f t="shared" si="0"/>
        <v>20.115409622886872</v>
      </c>
    </row>
    <row r="65" spans="1:8" x14ac:dyDescent="0.25">
      <c r="A65" s="35">
        <v>108</v>
      </c>
      <c r="B65" s="38">
        <v>43573</v>
      </c>
      <c r="C65" s="36"/>
      <c r="D65" s="84">
        <f>(C79-C64)/(A79-A64)</f>
        <v>0.46666666666666667</v>
      </c>
      <c r="E65" s="40">
        <f>D65+E64</f>
        <v>11.466666666666667</v>
      </c>
      <c r="F65" s="136">
        <v>0.57797777777777759</v>
      </c>
      <c r="H65">
        <f t="shared" si="0"/>
        <v>19.839286400861248</v>
      </c>
    </row>
    <row r="66" spans="1:8" x14ac:dyDescent="0.25">
      <c r="A66" s="35">
        <v>109</v>
      </c>
      <c r="B66" s="38">
        <v>43574</v>
      </c>
      <c r="C66" s="36"/>
      <c r="D66" s="118">
        <v>0.46666666666666667</v>
      </c>
      <c r="E66" s="40">
        <f t="shared" ref="E66:E78" si="2">D66+E65</f>
        <v>11.933333333333334</v>
      </c>
      <c r="F66" s="136">
        <v>0.60911111111111105</v>
      </c>
      <c r="H66">
        <f t="shared" si="0"/>
        <v>19.591390003648307</v>
      </c>
    </row>
    <row r="67" spans="1:8" x14ac:dyDescent="0.25">
      <c r="A67" s="35">
        <v>110</v>
      </c>
      <c r="B67" s="38">
        <v>43575</v>
      </c>
      <c r="C67" s="36"/>
      <c r="D67" s="118">
        <v>0.46666666666666667</v>
      </c>
      <c r="E67" s="40">
        <f t="shared" si="2"/>
        <v>12.4</v>
      </c>
      <c r="F67" s="136">
        <v>0.64024444444444439</v>
      </c>
      <c r="H67">
        <f t="shared" si="0"/>
        <v>19.367602651764955</v>
      </c>
    </row>
    <row r="68" spans="1:8" x14ac:dyDescent="0.25">
      <c r="A68" s="35">
        <v>111</v>
      </c>
      <c r="B68" s="38">
        <v>43576</v>
      </c>
      <c r="C68" s="36"/>
      <c r="D68" s="118">
        <v>0.46666666666666667</v>
      </c>
      <c r="E68" s="40">
        <f t="shared" si="2"/>
        <v>12.866666666666667</v>
      </c>
      <c r="F68" s="136">
        <v>0.67137777777777774</v>
      </c>
      <c r="H68">
        <f t="shared" si="0"/>
        <v>19.164570369389647</v>
      </c>
    </row>
    <row r="69" spans="1:8" x14ac:dyDescent="0.25">
      <c r="A69" s="35">
        <v>112</v>
      </c>
      <c r="B69" s="38">
        <v>43577</v>
      </c>
      <c r="C69" s="36"/>
      <c r="D69" s="118">
        <v>0.46666666666666667</v>
      </c>
      <c r="E69" s="40">
        <f t="shared" si="2"/>
        <v>13.333333333333334</v>
      </c>
      <c r="F69" s="136">
        <v>0.70251111111111109</v>
      </c>
      <c r="H69">
        <f t="shared" si="0"/>
        <v>18.979533736121219</v>
      </c>
    </row>
    <row r="70" spans="1:8" x14ac:dyDescent="0.25">
      <c r="A70" s="35">
        <v>113</v>
      </c>
      <c r="B70" s="38">
        <v>43578</v>
      </c>
      <c r="C70" s="36"/>
      <c r="D70" s="118">
        <v>0.46666666666666667</v>
      </c>
      <c r="E70" s="40">
        <f t="shared" si="2"/>
        <v>13.8</v>
      </c>
      <c r="F70" s="136">
        <v>0.73333333333333328</v>
      </c>
      <c r="H70">
        <f t="shared" si="0"/>
        <v>18.81818181818182</v>
      </c>
    </row>
    <row r="71" spans="1:8" x14ac:dyDescent="0.25">
      <c r="A71" s="35">
        <v>114</v>
      </c>
      <c r="B71" s="38">
        <v>43579</v>
      </c>
      <c r="C71" s="36"/>
      <c r="D71" s="118">
        <v>0.46666666666666667</v>
      </c>
      <c r="E71" s="40">
        <f t="shared" si="2"/>
        <v>14.266666666666667</v>
      </c>
      <c r="F71" s="136">
        <v>0.73768115942028989</v>
      </c>
      <c r="H71">
        <f t="shared" si="0"/>
        <v>19.339882121807467</v>
      </c>
    </row>
    <row r="72" spans="1:8" x14ac:dyDescent="0.25">
      <c r="A72" s="35">
        <v>115</v>
      </c>
      <c r="B72" s="38">
        <v>43580</v>
      </c>
      <c r="C72" s="36"/>
      <c r="D72" s="118">
        <v>0.46666666666666667</v>
      </c>
      <c r="E72" s="40">
        <f t="shared" si="2"/>
        <v>14.733333333333334</v>
      </c>
      <c r="F72" s="136">
        <v>0.74201449275362319</v>
      </c>
      <c r="H72">
        <f t="shared" si="0"/>
        <v>19.855856559698434</v>
      </c>
    </row>
    <row r="73" spans="1:8" x14ac:dyDescent="0.25">
      <c r="A73" s="35">
        <v>116</v>
      </c>
      <c r="B73" s="38">
        <v>43581</v>
      </c>
      <c r="C73" s="36"/>
      <c r="D73" s="118">
        <v>0.46666666666666667</v>
      </c>
      <c r="E73" s="40">
        <f t="shared" si="2"/>
        <v>15.200000000000001</v>
      </c>
      <c r="F73" s="136">
        <v>0.74634782608695649</v>
      </c>
      <c r="H73">
        <f t="shared" si="0"/>
        <v>20.365839450075732</v>
      </c>
    </row>
    <row r="74" spans="1:8" x14ac:dyDescent="0.25">
      <c r="A74" s="35">
        <v>117</v>
      </c>
      <c r="B74" s="38">
        <v>43582</v>
      </c>
      <c r="C74" s="36"/>
      <c r="D74" s="118">
        <v>0.46666666666666667</v>
      </c>
      <c r="E74" s="40">
        <f t="shared" si="2"/>
        <v>15.666666666666668</v>
      </c>
      <c r="F74" s="136">
        <v>0.75068115942028979</v>
      </c>
      <c r="H74">
        <f t="shared" si="0"/>
        <v>20.869934552194145</v>
      </c>
    </row>
    <row r="75" spans="1:8" x14ac:dyDescent="0.25">
      <c r="A75" s="35">
        <v>118</v>
      </c>
      <c r="B75" s="38">
        <v>43583</v>
      </c>
      <c r="C75" s="36"/>
      <c r="D75" s="118">
        <v>0.46666666666666667</v>
      </c>
      <c r="E75" s="40">
        <f t="shared" si="2"/>
        <v>16.133333333333333</v>
      </c>
      <c r="F75" s="136">
        <v>0.75501449275362309</v>
      </c>
      <c r="H75">
        <f t="shared" si="0"/>
        <v>21.368243243243246</v>
      </c>
    </row>
    <row r="76" spans="1:8" x14ac:dyDescent="0.25">
      <c r="A76" s="35">
        <v>119</v>
      </c>
      <c r="B76" s="38">
        <v>43584</v>
      </c>
      <c r="C76" s="36"/>
      <c r="D76" s="118">
        <v>0.46666666666666667</v>
      </c>
      <c r="E76" s="40">
        <f t="shared" si="2"/>
        <v>16.599999999999998</v>
      </c>
      <c r="F76" s="136">
        <v>0.75934782608695639</v>
      </c>
      <c r="H76">
        <f t="shared" si="0"/>
        <v>21.86086458631549</v>
      </c>
    </row>
    <row r="77" spans="1:8" x14ac:dyDescent="0.25">
      <c r="A77" s="35">
        <v>120</v>
      </c>
      <c r="B77" s="38">
        <v>43585</v>
      </c>
      <c r="C77" s="36"/>
      <c r="D77" s="118">
        <v>0.46666666666666667</v>
      </c>
      <c r="E77" s="40">
        <f t="shared" si="2"/>
        <v>17.066666666666663</v>
      </c>
      <c r="F77" s="136">
        <v>0.76368115942028969</v>
      </c>
      <c r="H77">
        <f t="shared" si="0"/>
        <v>22.347895396060274</v>
      </c>
    </row>
    <row r="78" spans="1:8" x14ac:dyDescent="0.25">
      <c r="A78" s="35">
        <v>121</v>
      </c>
      <c r="B78" s="38">
        <v>43586</v>
      </c>
      <c r="C78" s="36"/>
      <c r="D78" s="118">
        <v>0.46666666666666667</v>
      </c>
      <c r="E78" s="40">
        <f t="shared" si="2"/>
        <v>17.533333333333328</v>
      </c>
      <c r="F78" s="136">
        <v>0.76801449275362299</v>
      </c>
      <c r="H78">
        <f t="shared" si="0"/>
        <v>22.829430302115373</v>
      </c>
    </row>
    <row r="79" spans="1:8" x14ac:dyDescent="0.25">
      <c r="A79" s="35">
        <v>122</v>
      </c>
      <c r="B79" s="38">
        <v>43587</v>
      </c>
      <c r="C79" s="36">
        <v>18</v>
      </c>
      <c r="D79" s="36"/>
      <c r="E79" s="40">
        <v>18</v>
      </c>
      <c r="F79" s="136">
        <v>0.77234782608695629</v>
      </c>
      <c r="G79">
        <f>E79/F79</f>
        <v>23.30556181040307</v>
      </c>
      <c r="H79">
        <f t="shared" si="0"/>
        <v>23.30556181040307</v>
      </c>
    </row>
    <row r="80" spans="1:8" x14ac:dyDescent="0.25">
      <c r="A80" s="35">
        <v>123</v>
      </c>
      <c r="B80" s="38">
        <v>43588</v>
      </c>
      <c r="C80" s="36"/>
      <c r="D80" s="36"/>
      <c r="E80" s="40"/>
      <c r="F80" s="136">
        <v>0.77668115942028959</v>
      </c>
    </row>
    <row r="81" spans="1:6" x14ac:dyDescent="0.25">
      <c r="A81" s="35">
        <v>124</v>
      </c>
      <c r="B81" s="38">
        <v>43589</v>
      </c>
      <c r="C81" s="36"/>
      <c r="D81" s="36"/>
      <c r="E81" s="40"/>
      <c r="F81" s="136">
        <v>0.78101449275362289</v>
      </c>
    </row>
    <row r="82" spans="1:6" x14ac:dyDescent="0.25">
      <c r="A82" s="35">
        <v>125</v>
      </c>
      <c r="B82" s="38">
        <v>43590</v>
      </c>
      <c r="C82" s="36"/>
      <c r="D82" s="36"/>
      <c r="E82" s="40"/>
      <c r="F82" s="136">
        <v>0.78534782608695619</v>
      </c>
    </row>
    <row r="83" spans="1:6" x14ac:dyDescent="0.25">
      <c r="A83" s="35">
        <v>126</v>
      </c>
      <c r="B83" s="38">
        <v>43591</v>
      </c>
      <c r="C83" s="36"/>
      <c r="D83" s="36"/>
      <c r="E83" s="40"/>
      <c r="F83" s="136">
        <v>0.78968115942028949</v>
      </c>
    </row>
    <row r="84" spans="1:6" x14ac:dyDescent="0.25">
      <c r="A84" s="35">
        <v>127</v>
      </c>
      <c r="B84" s="38">
        <v>43592</v>
      </c>
      <c r="C84" s="36"/>
      <c r="D84" s="36"/>
      <c r="E84" s="40"/>
      <c r="F84" s="136">
        <v>0.79401449275362279</v>
      </c>
    </row>
    <row r="85" spans="1:6" x14ac:dyDescent="0.25">
      <c r="A85" s="35">
        <v>128</v>
      </c>
      <c r="B85" s="38">
        <v>43593</v>
      </c>
      <c r="C85" s="36"/>
      <c r="D85" s="36"/>
      <c r="E85" s="40"/>
      <c r="F85" s="136">
        <v>0.79834782608695609</v>
      </c>
    </row>
    <row r="86" spans="1:6" x14ac:dyDescent="0.25">
      <c r="A86" s="35">
        <v>129</v>
      </c>
      <c r="B86" s="38">
        <v>43594</v>
      </c>
      <c r="C86" s="36"/>
      <c r="D86" s="36"/>
      <c r="E86" s="40"/>
      <c r="F86" s="136">
        <v>0.80268115942028939</v>
      </c>
    </row>
    <row r="87" spans="1:6" x14ac:dyDescent="0.25">
      <c r="A87" s="35">
        <v>130</v>
      </c>
      <c r="B87" s="38">
        <v>43595</v>
      </c>
      <c r="C87" s="36"/>
      <c r="D87" s="36"/>
      <c r="E87" s="40"/>
      <c r="F87" s="136">
        <v>0.80701449275362269</v>
      </c>
    </row>
    <row r="88" spans="1:6" x14ac:dyDescent="0.25">
      <c r="A88" s="35">
        <v>131</v>
      </c>
      <c r="B88" s="38">
        <v>43596</v>
      </c>
      <c r="C88" s="36"/>
      <c r="D88" s="36"/>
      <c r="E88" s="40"/>
      <c r="F88" s="136">
        <v>0.81134782608695599</v>
      </c>
    </row>
    <row r="89" spans="1:6" x14ac:dyDescent="0.25">
      <c r="A89" s="35">
        <v>132</v>
      </c>
      <c r="B89" s="38">
        <v>43597</v>
      </c>
      <c r="C89" s="36"/>
      <c r="D89" s="36"/>
      <c r="E89" s="40"/>
      <c r="F89" s="136">
        <v>0.81568115942028929</v>
      </c>
    </row>
    <row r="90" spans="1:6" x14ac:dyDescent="0.25">
      <c r="A90" s="35">
        <v>133</v>
      </c>
      <c r="B90" s="38">
        <v>43598</v>
      </c>
      <c r="C90" s="36"/>
      <c r="D90" s="36"/>
      <c r="E90" s="40"/>
      <c r="F90" s="136">
        <v>0.82001449275362259</v>
      </c>
    </row>
    <row r="91" spans="1:6" x14ac:dyDescent="0.25">
      <c r="A91" s="35">
        <v>134</v>
      </c>
      <c r="B91" s="38">
        <v>43599</v>
      </c>
      <c r="C91" s="36"/>
      <c r="D91" s="36"/>
      <c r="E91" s="40"/>
      <c r="F91" s="136">
        <v>0.82434782608695589</v>
      </c>
    </row>
    <row r="92" spans="1:6" x14ac:dyDescent="0.25">
      <c r="A92" s="35">
        <v>135</v>
      </c>
      <c r="B92" s="38">
        <v>43600</v>
      </c>
      <c r="C92" s="36"/>
      <c r="D92" s="36"/>
      <c r="E92" s="40"/>
      <c r="F92" s="136">
        <v>0.82868115942028919</v>
      </c>
    </row>
    <row r="93" spans="1:6" x14ac:dyDescent="0.25">
      <c r="A93" s="35">
        <v>136</v>
      </c>
      <c r="B93" s="38">
        <v>43601</v>
      </c>
      <c r="C93" s="36"/>
      <c r="D93" s="36"/>
      <c r="E93" s="40"/>
      <c r="F93" s="136">
        <v>0.83301449275362249</v>
      </c>
    </row>
    <row r="94" spans="1:6" x14ac:dyDescent="0.25">
      <c r="A94" s="35">
        <v>137</v>
      </c>
      <c r="B94" s="38">
        <v>43602</v>
      </c>
      <c r="C94" s="36"/>
      <c r="D94" s="36"/>
      <c r="E94" s="40"/>
      <c r="F94" s="136">
        <v>0.83734782608695579</v>
      </c>
    </row>
    <row r="95" spans="1:6" x14ac:dyDescent="0.25">
      <c r="A95" s="35">
        <v>138</v>
      </c>
      <c r="B95" s="38">
        <v>43603</v>
      </c>
      <c r="C95" s="36"/>
      <c r="D95" s="36"/>
      <c r="E95" s="40"/>
      <c r="F95" s="136">
        <v>0.84168115942028909</v>
      </c>
    </row>
    <row r="96" spans="1:6" x14ac:dyDescent="0.25">
      <c r="A96" s="35">
        <v>139</v>
      </c>
      <c r="B96" s="38">
        <v>43604</v>
      </c>
      <c r="C96" s="36"/>
      <c r="D96" s="36"/>
      <c r="E96" s="40"/>
      <c r="F96" s="136">
        <v>0.84601449275362239</v>
      </c>
    </row>
    <row r="97" spans="1:6" x14ac:dyDescent="0.25">
      <c r="A97" s="35">
        <v>140</v>
      </c>
      <c r="B97" s="38">
        <v>43605</v>
      </c>
      <c r="C97" s="36"/>
      <c r="D97" s="36"/>
      <c r="E97" s="40"/>
      <c r="F97" s="136">
        <v>0.85034782608695569</v>
      </c>
    </row>
    <row r="98" spans="1:6" x14ac:dyDescent="0.25">
      <c r="A98" s="35">
        <v>141</v>
      </c>
      <c r="B98" s="38">
        <v>43606</v>
      </c>
      <c r="C98" s="36"/>
      <c r="D98" s="36"/>
      <c r="E98" s="40"/>
      <c r="F98" s="136">
        <v>0.85468115942028899</v>
      </c>
    </row>
    <row r="99" spans="1:6" x14ac:dyDescent="0.25">
      <c r="A99" s="35">
        <v>142</v>
      </c>
      <c r="B99" s="38">
        <v>43607</v>
      </c>
      <c r="C99" s="36"/>
      <c r="D99" s="36"/>
      <c r="E99" s="40"/>
      <c r="F99" s="136">
        <v>0.85901449275362229</v>
      </c>
    </row>
    <row r="100" spans="1:6" x14ac:dyDescent="0.25">
      <c r="A100" s="35">
        <v>143</v>
      </c>
      <c r="B100" s="38">
        <v>43608</v>
      </c>
      <c r="C100" s="36"/>
      <c r="D100" s="36"/>
      <c r="E100" s="40"/>
      <c r="F100" s="136">
        <v>0.86334782608695559</v>
      </c>
    </row>
    <row r="101" spans="1:6" x14ac:dyDescent="0.25">
      <c r="A101" s="35">
        <v>144</v>
      </c>
      <c r="B101" s="38">
        <v>43609</v>
      </c>
      <c r="C101" s="36"/>
      <c r="D101" s="36"/>
      <c r="E101" s="40"/>
      <c r="F101" s="136">
        <v>0.86768115942028889</v>
      </c>
    </row>
    <row r="102" spans="1:6" x14ac:dyDescent="0.25">
      <c r="A102" s="35">
        <v>145</v>
      </c>
      <c r="B102" s="38">
        <v>43610</v>
      </c>
      <c r="C102" s="36"/>
      <c r="D102" s="36"/>
      <c r="E102" s="40"/>
      <c r="F102" s="136">
        <v>0.87201449275362219</v>
      </c>
    </row>
    <row r="103" spans="1:6" x14ac:dyDescent="0.25">
      <c r="A103" s="35">
        <v>146</v>
      </c>
      <c r="B103" s="38">
        <v>43611</v>
      </c>
      <c r="C103" s="36"/>
      <c r="D103" s="36"/>
      <c r="E103" s="40"/>
      <c r="F103" s="136">
        <v>0.87634782608695549</v>
      </c>
    </row>
    <row r="104" spans="1:6" x14ac:dyDescent="0.25">
      <c r="A104" s="35">
        <v>147</v>
      </c>
      <c r="B104" s="38">
        <v>43612</v>
      </c>
      <c r="C104" s="36"/>
      <c r="D104" s="36"/>
      <c r="E104" s="40"/>
      <c r="F104" s="136">
        <v>0.88068115942028879</v>
      </c>
    </row>
    <row r="105" spans="1:6" x14ac:dyDescent="0.25">
      <c r="A105" s="35">
        <v>148</v>
      </c>
      <c r="B105" s="38">
        <v>43613</v>
      </c>
      <c r="C105" s="36"/>
      <c r="D105" s="36"/>
      <c r="E105" s="40"/>
      <c r="F105" s="136">
        <v>0.8850144927536221</v>
      </c>
    </row>
    <row r="106" spans="1:6" x14ac:dyDescent="0.25">
      <c r="A106" s="35">
        <v>149</v>
      </c>
      <c r="B106" s="38">
        <v>43614</v>
      </c>
      <c r="C106" s="36"/>
      <c r="D106" s="36"/>
      <c r="E106" s="40"/>
      <c r="F106" s="136">
        <v>0.8893478260869554</v>
      </c>
    </row>
    <row r="107" spans="1:6" x14ac:dyDescent="0.25">
      <c r="A107" s="35">
        <v>150</v>
      </c>
      <c r="B107" s="38">
        <v>43615</v>
      </c>
      <c r="C107" s="36"/>
      <c r="D107" s="36"/>
      <c r="E107" s="40"/>
      <c r="F107" s="136">
        <v>0.8936811594202887</v>
      </c>
    </row>
    <row r="108" spans="1:6" x14ac:dyDescent="0.25">
      <c r="A108" s="35">
        <v>151</v>
      </c>
      <c r="B108" s="38">
        <v>43616</v>
      </c>
      <c r="C108" s="36"/>
      <c r="D108" s="36"/>
      <c r="E108" s="40"/>
      <c r="F108" s="136">
        <v>0.898014492753622</v>
      </c>
    </row>
    <row r="109" spans="1:6" x14ac:dyDescent="0.25">
      <c r="A109" s="35">
        <v>152</v>
      </c>
      <c r="B109" s="38">
        <v>43617</v>
      </c>
      <c r="C109" s="36"/>
      <c r="D109" s="36"/>
      <c r="E109" s="40"/>
      <c r="F109" s="136">
        <v>0.9023478260869553</v>
      </c>
    </row>
    <row r="110" spans="1:6" x14ac:dyDescent="0.25">
      <c r="A110" s="35">
        <v>153</v>
      </c>
      <c r="B110" s="38">
        <v>43618</v>
      </c>
      <c r="C110" s="36"/>
      <c r="D110" s="36"/>
      <c r="E110" s="40"/>
      <c r="F110" s="136">
        <v>0.9066811594202886</v>
      </c>
    </row>
    <row r="111" spans="1:6" x14ac:dyDescent="0.25">
      <c r="A111" s="35">
        <v>154</v>
      </c>
      <c r="B111" s="38">
        <v>43619</v>
      </c>
      <c r="C111" s="36"/>
      <c r="D111" s="36"/>
      <c r="E111" s="40"/>
      <c r="F111" s="136">
        <v>0.9110144927536219</v>
      </c>
    </row>
    <row r="112" spans="1:6" x14ac:dyDescent="0.25">
      <c r="A112" s="35">
        <v>155</v>
      </c>
      <c r="B112" s="38">
        <v>43620</v>
      </c>
      <c r="C112" s="36"/>
      <c r="D112" s="36"/>
      <c r="E112" s="40"/>
      <c r="F112" s="136">
        <v>0.9153478260869552</v>
      </c>
    </row>
    <row r="113" spans="1:6" x14ac:dyDescent="0.25">
      <c r="A113" s="35">
        <v>156</v>
      </c>
      <c r="B113" s="38">
        <v>43621</v>
      </c>
      <c r="C113" s="36"/>
      <c r="D113" s="36"/>
      <c r="E113" s="40"/>
      <c r="F113" s="136">
        <v>0.9196811594202885</v>
      </c>
    </row>
    <row r="114" spans="1:6" x14ac:dyDescent="0.25">
      <c r="A114" s="35">
        <v>157</v>
      </c>
      <c r="B114" s="38">
        <v>43622</v>
      </c>
      <c r="C114" s="36"/>
      <c r="D114" s="36"/>
      <c r="E114" s="40"/>
      <c r="F114" s="136">
        <v>0.9240144927536218</v>
      </c>
    </row>
    <row r="115" spans="1:6" x14ac:dyDescent="0.25">
      <c r="A115" s="35">
        <v>158</v>
      </c>
      <c r="B115" s="38">
        <v>43623</v>
      </c>
      <c r="C115" s="36"/>
      <c r="D115" s="36"/>
      <c r="E115" s="40"/>
      <c r="F115" s="136">
        <v>0.9283478260869551</v>
      </c>
    </row>
    <row r="116" spans="1:6" x14ac:dyDescent="0.25">
      <c r="A116" s="35">
        <v>159</v>
      </c>
      <c r="B116" s="38">
        <v>43624</v>
      </c>
      <c r="C116" s="36"/>
      <c r="D116" s="36"/>
      <c r="E116" s="36"/>
      <c r="F116" s="136">
        <v>0.93333333333333335</v>
      </c>
    </row>
    <row r="117" spans="1:6" x14ac:dyDescent="0.25">
      <c r="A117" s="35">
        <v>160</v>
      </c>
      <c r="B117" s="38">
        <v>43625</v>
      </c>
      <c r="C117" s="36"/>
      <c r="D117" s="40"/>
      <c r="E117" s="40"/>
      <c r="F117" s="136">
        <v>0.94074074074074077</v>
      </c>
    </row>
    <row r="118" spans="1:6" x14ac:dyDescent="0.25">
      <c r="A118" s="35">
        <v>161</v>
      </c>
      <c r="B118" s="38">
        <v>43626</v>
      </c>
      <c r="C118" s="36"/>
      <c r="D118" s="40"/>
      <c r="E118" s="40"/>
      <c r="F118" s="136">
        <v>0.94814074074074073</v>
      </c>
    </row>
    <row r="119" spans="1:6" x14ac:dyDescent="0.25">
      <c r="A119" s="35">
        <v>162</v>
      </c>
      <c r="B119" s="38">
        <v>43627</v>
      </c>
      <c r="C119" s="36"/>
      <c r="D119" s="40"/>
      <c r="E119" s="40"/>
      <c r="F119" s="136">
        <v>0.9555407407407408</v>
      </c>
    </row>
    <row r="120" spans="1:6" x14ac:dyDescent="0.25">
      <c r="A120" s="35">
        <v>163</v>
      </c>
      <c r="B120" s="38">
        <v>43628</v>
      </c>
      <c r="C120" s="36"/>
      <c r="D120" s="40"/>
      <c r="E120" s="40"/>
      <c r="F120" s="136">
        <v>0.96294074074074087</v>
      </c>
    </row>
    <row r="121" spans="1:6" x14ac:dyDescent="0.25">
      <c r="A121" s="35">
        <v>164</v>
      </c>
      <c r="B121" s="38">
        <v>43629</v>
      </c>
      <c r="C121" s="36"/>
      <c r="D121" s="40"/>
      <c r="E121" s="40"/>
      <c r="F121" s="136">
        <v>0.97034074074074084</v>
      </c>
    </row>
    <row r="122" spans="1:6" x14ac:dyDescent="0.25">
      <c r="A122" s="35">
        <v>165</v>
      </c>
      <c r="B122" s="38">
        <v>43630</v>
      </c>
      <c r="C122" s="36"/>
      <c r="D122" s="40"/>
      <c r="E122" s="40"/>
      <c r="F122" s="136">
        <v>0.97774074074074091</v>
      </c>
    </row>
    <row r="123" spans="1:6" x14ac:dyDescent="0.25">
      <c r="A123" s="35">
        <v>166</v>
      </c>
      <c r="B123" s="38">
        <v>43631</v>
      </c>
      <c r="C123" s="36"/>
      <c r="D123" s="40"/>
      <c r="E123" s="40"/>
      <c r="F123" s="136">
        <v>0.98514074074074098</v>
      </c>
    </row>
    <row r="124" spans="1:6" x14ac:dyDescent="0.25">
      <c r="A124" s="35">
        <v>167</v>
      </c>
      <c r="B124" s="38">
        <v>43632</v>
      </c>
      <c r="C124" s="36"/>
      <c r="D124" s="40"/>
      <c r="E124" s="40"/>
      <c r="F124" s="136">
        <v>0.99254074074074106</v>
      </c>
    </row>
    <row r="125" spans="1:6" x14ac:dyDescent="0.25">
      <c r="A125" s="35">
        <v>168</v>
      </c>
      <c r="B125" s="38">
        <v>43633</v>
      </c>
      <c r="C125" s="36"/>
      <c r="D125" s="36"/>
      <c r="E125" s="36"/>
      <c r="F125" s="136">
        <v>1</v>
      </c>
    </row>
    <row r="126" spans="1:6" x14ac:dyDescent="0.25">
      <c r="A126" s="35">
        <v>169</v>
      </c>
      <c r="B126" s="38">
        <v>43634</v>
      </c>
      <c r="C126" s="36"/>
      <c r="D126" s="36"/>
      <c r="E126" s="36"/>
      <c r="F126" s="36"/>
    </row>
    <row r="127" spans="1:6" x14ac:dyDescent="0.25">
      <c r="A127" s="35">
        <v>170</v>
      </c>
      <c r="B127" s="38">
        <v>43635</v>
      </c>
      <c r="C127" s="36"/>
      <c r="D127" s="36"/>
      <c r="E127" s="36"/>
      <c r="F127" s="36"/>
    </row>
    <row r="128" spans="1:6" x14ac:dyDescent="0.25">
      <c r="A128" s="35">
        <v>171</v>
      </c>
      <c r="B128" s="38">
        <v>43636</v>
      </c>
      <c r="C128" s="36"/>
      <c r="D128" s="36"/>
      <c r="E128" s="36"/>
      <c r="F128" s="36"/>
    </row>
    <row r="129" spans="1:6" x14ac:dyDescent="0.25">
      <c r="A129" s="35">
        <v>172</v>
      </c>
      <c r="B129" s="38">
        <v>43637</v>
      </c>
      <c r="C129" s="36"/>
      <c r="D129" s="36"/>
      <c r="E129" s="36"/>
      <c r="F129" s="36"/>
    </row>
    <row r="130" spans="1:6" x14ac:dyDescent="0.25">
      <c r="A130" s="35">
        <v>173</v>
      </c>
      <c r="B130" s="38">
        <v>43638</v>
      </c>
      <c r="C130" s="36"/>
      <c r="D130" s="36"/>
      <c r="E130" s="36"/>
      <c r="F130" s="36"/>
    </row>
    <row r="131" spans="1:6" x14ac:dyDescent="0.25">
      <c r="A131" s="35">
        <v>174</v>
      </c>
      <c r="B131" s="38">
        <v>43639</v>
      </c>
      <c r="C131" s="36"/>
      <c r="D131" s="36"/>
      <c r="E131" s="36"/>
      <c r="F131" s="36"/>
    </row>
    <row r="132" spans="1:6" x14ac:dyDescent="0.25">
      <c r="A132" s="35">
        <v>175</v>
      </c>
      <c r="B132" s="38">
        <v>43640</v>
      </c>
      <c r="C132" s="36"/>
      <c r="D132" s="36"/>
      <c r="E132" s="36"/>
      <c r="F132" s="36"/>
    </row>
    <row r="133" spans="1:6" x14ac:dyDescent="0.25">
      <c r="A133" s="35">
        <v>176</v>
      </c>
      <c r="B133" s="38">
        <v>43641</v>
      </c>
      <c r="C133" s="36"/>
      <c r="D133" s="36"/>
      <c r="E133" s="36"/>
      <c r="F133" s="36"/>
    </row>
    <row r="135" spans="1:6" x14ac:dyDescent="0.25">
      <c r="C135" t="s">
        <v>114</v>
      </c>
      <c r="D135">
        <f>H79</f>
        <v>23.30556181040307</v>
      </c>
      <c r="E135" t="s">
        <v>121</v>
      </c>
      <c r="F135">
        <f>C79</f>
        <v>18</v>
      </c>
    </row>
    <row r="136" spans="1:6" x14ac:dyDescent="0.25">
      <c r="C136" t="s">
        <v>115</v>
      </c>
      <c r="D136" s="63">
        <f>(D135)*0.81*2</f>
        <v>37.755010132852973</v>
      </c>
      <c r="E136" t="s">
        <v>122</v>
      </c>
      <c r="F136">
        <f>(F135)*0.81*2</f>
        <v>29.160000000000004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57EB-B6E3-4F56-A080-185AAD968AE6}">
  <dimension ref="A1:F141"/>
  <sheetViews>
    <sheetView topLeftCell="A118" workbookViewId="0">
      <selection activeCell="C141" sqref="C141"/>
    </sheetView>
  </sheetViews>
  <sheetFormatPr defaultRowHeight="15" x14ac:dyDescent="0.25"/>
  <cols>
    <col min="2" max="2" width="15.28515625" customWidth="1"/>
    <col min="3" max="3" width="19.140625" customWidth="1"/>
    <col min="4" max="4" width="14.85546875" customWidth="1"/>
    <col min="5" max="5" width="20.28515625" customWidth="1"/>
    <col min="6" max="6" width="25.710937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141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148">
        <v>49</v>
      </c>
      <c r="B6" s="38">
        <v>43514</v>
      </c>
      <c r="C6" s="148"/>
      <c r="D6" s="148"/>
      <c r="E6" s="148"/>
      <c r="F6" s="148"/>
    </row>
    <row r="7" spans="1:6" x14ac:dyDescent="0.25">
      <c r="A7" s="148">
        <v>50</v>
      </c>
      <c r="B7" s="38">
        <v>43515</v>
      </c>
      <c r="C7" s="148"/>
      <c r="D7" s="148"/>
      <c r="E7" s="148"/>
      <c r="F7" s="148"/>
    </row>
    <row r="8" spans="1:6" x14ac:dyDescent="0.25">
      <c r="A8" s="148">
        <v>51</v>
      </c>
      <c r="B8" s="38">
        <v>43516</v>
      </c>
      <c r="C8" s="148"/>
      <c r="D8" s="148"/>
      <c r="E8" s="148"/>
      <c r="F8" s="148"/>
    </row>
    <row r="9" spans="1:6" x14ac:dyDescent="0.25">
      <c r="A9" s="148">
        <v>52</v>
      </c>
      <c r="B9" s="38">
        <v>43517</v>
      </c>
      <c r="C9" s="148"/>
      <c r="D9" s="148"/>
      <c r="E9" s="148"/>
      <c r="F9" s="148"/>
    </row>
    <row r="10" spans="1:6" x14ac:dyDescent="0.25">
      <c r="A10" s="148">
        <v>53</v>
      </c>
      <c r="B10" s="38">
        <v>43518</v>
      </c>
      <c r="C10" s="148"/>
      <c r="D10" s="148"/>
      <c r="E10" s="148"/>
      <c r="F10" s="148"/>
    </row>
    <row r="11" spans="1:6" x14ac:dyDescent="0.25">
      <c r="A11" s="148">
        <v>54</v>
      </c>
      <c r="B11" s="38">
        <v>43519</v>
      </c>
      <c r="C11" s="148"/>
      <c r="D11" s="148"/>
      <c r="E11" s="148"/>
      <c r="F11" s="148"/>
    </row>
    <row r="12" spans="1:6" x14ac:dyDescent="0.25">
      <c r="A12" s="148">
        <v>55</v>
      </c>
      <c r="B12" s="38">
        <v>43520</v>
      </c>
      <c r="C12" s="148"/>
      <c r="D12" s="148"/>
      <c r="E12" s="148"/>
      <c r="F12" s="148"/>
    </row>
    <row r="13" spans="1:6" x14ac:dyDescent="0.25">
      <c r="A13" s="148">
        <v>56</v>
      </c>
      <c r="B13" s="38">
        <v>43521</v>
      </c>
      <c r="C13" s="148"/>
      <c r="D13" s="148"/>
      <c r="E13" s="148"/>
      <c r="F13" s="148"/>
    </row>
    <row r="14" spans="1:6" x14ac:dyDescent="0.25">
      <c r="A14" s="148">
        <v>57</v>
      </c>
      <c r="B14" s="38">
        <v>43522</v>
      </c>
      <c r="C14" s="148"/>
      <c r="D14" s="148"/>
      <c r="E14" s="148"/>
      <c r="F14" s="133"/>
    </row>
    <row r="15" spans="1:6" x14ac:dyDescent="0.25">
      <c r="A15" s="148">
        <v>58</v>
      </c>
      <c r="B15" s="38">
        <v>43523</v>
      </c>
      <c r="C15" s="148"/>
      <c r="D15" s="40"/>
      <c r="E15" s="40"/>
      <c r="F15" s="133">
        <v>0</v>
      </c>
    </row>
    <row r="16" spans="1:6" x14ac:dyDescent="0.25">
      <c r="A16" s="148">
        <v>59</v>
      </c>
      <c r="B16" s="38">
        <v>43524</v>
      </c>
      <c r="C16" s="148"/>
      <c r="D16" s="148"/>
      <c r="E16" s="40"/>
      <c r="F16" s="133">
        <v>0</v>
      </c>
    </row>
    <row r="17" spans="1:6" x14ac:dyDescent="0.25">
      <c r="A17" s="148">
        <v>60</v>
      </c>
      <c r="B17" s="38">
        <v>43525</v>
      </c>
      <c r="C17" s="148"/>
      <c r="D17" s="148"/>
      <c r="E17" s="40"/>
      <c r="F17" s="133">
        <v>0</v>
      </c>
    </row>
    <row r="18" spans="1:6" x14ac:dyDescent="0.25">
      <c r="A18" s="148">
        <v>61</v>
      </c>
      <c r="B18" s="38">
        <v>43526</v>
      </c>
      <c r="C18" s="148"/>
      <c r="D18" s="148"/>
      <c r="E18" s="40"/>
      <c r="F18" s="133">
        <v>0</v>
      </c>
    </row>
    <row r="19" spans="1:6" x14ac:dyDescent="0.25">
      <c r="A19" s="148">
        <v>62</v>
      </c>
      <c r="B19" s="38">
        <v>43527</v>
      </c>
      <c r="C19" s="148"/>
      <c r="D19" s="148"/>
      <c r="E19" s="40"/>
      <c r="F19" s="133">
        <v>0</v>
      </c>
    </row>
    <row r="20" spans="1:6" x14ac:dyDescent="0.25">
      <c r="A20" s="148">
        <v>63</v>
      </c>
      <c r="B20" s="38">
        <v>43528</v>
      </c>
      <c r="C20" s="148"/>
      <c r="D20" s="148"/>
      <c r="E20" s="40"/>
      <c r="F20" s="133">
        <v>0</v>
      </c>
    </row>
    <row r="21" spans="1:6" x14ac:dyDescent="0.25">
      <c r="A21" s="148">
        <v>64</v>
      </c>
      <c r="B21" s="38">
        <v>43529</v>
      </c>
      <c r="C21" s="148"/>
      <c r="D21" s="148"/>
      <c r="E21" s="41"/>
      <c r="F21" s="133">
        <v>0</v>
      </c>
    </row>
    <row r="22" spans="1:6" x14ac:dyDescent="0.25">
      <c r="A22" s="148">
        <v>65</v>
      </c>
      <c r="B22" s="38">
        <v>43530</v>
      </c>
      <c r="C22" s="148"/>
      <c r="D22" s="40"/>
      <c r="E22" s="40"/>
      <c r="F22" s="133">
        <v>0</v>
      </c>
    </row>
    <row r="23" spans="1:6" x14ac:dyDescent="0.25">
      <c r="A23" s="148">
        <v>66</v>
      </c>
      <c r="B23" s="38">
        <v>43531</v>
      </c>
      <c r="C23" s="148"/>
      <c r="D23" s="148"/>
      <c r="E23" s="40"/>
      <c r="F23" s="133">
        <v>1.1363636363636364E-2</v>
      </c>
    </row>
    <row r="24" spans="1:6" x14ac:dyDescent="0.25">
      <c r="A24" s="148">
        <v>67</v>
      </c>
      <c r="B24" s="38">
        <v>43532</v>
      </c>
      <c r="C24" s="148"/>
      <c r="D24" s="148"/>
      <c r="E24" s="40"/>
      <c r="F24" s="133">
        <v>2.2738636363636364E-2</v>
      </c>
    </row>
    <row r="25" spans="1:6" x14ac:dyDescent="0.25">
      <c r="A25" s="148">
        <v>68</v>
      </c>
      <c r="B25" s="38">
        <v>43533</v>
      </c>
      <c r="C25" s="148"/>
      <c r="D25" s="148"/>
      <c r="E25" s="40"/>
      <c r="F25" s="133">
        <v>3.411363636363636E-2</v>
      </c>
    </row>
    <row r="26" spans="1:6" x14ac:dyDescent="0.25">
      <c r="A26" s="148">
        <v>69</v>
      </c>
      <c r="B26" s="38">
        <v>43534</v>
      </c>
      <c r="C26" s="148"/>
      <c r="D26" s="148"/>
      <c r="E26" s="40"/>
      <c r="F26" s="133">
        <v>4.5488636363636356E-2</v>
      </c>
    </row>
    <row r="27" spans="1:6" x14ac:dyDescent="0.25">
      <c r="A27" s="148">
        <v>70</v>
      </c>
      <c r="B27" s="38">
        <v>43535</v>
      </c>
      <c r="C27" s="148"/>
      <c r="D27" s="148"/>
      <c r="E27" s="40"/>
      <c r="F27" s="133">
        <v>5.6863636363636352E-2</v>
      </c>
    </row>
    <row r="28" spans="1:6" x14ac:dyDescent="0.25">
      <c r="A28" s="148">
        <v>71</v>
      </c>
      <c r="B28" s="38">
        <v>43536</v>
      </c>
      <c r="C28" s="148"/>
      <c r="D28" s="148"/>
      <c r="E28" s="40"/>
      <c r="F28" s="133">
        <v>6.8238636363636349E-2</v>
      </c>
    </row>
    <row r="29" spans="1:6" x14ac:dyDescent="0.25">
      <c r="A29" s="148">
        <v>72</v>
      </c>
      <c r="B29" s="38">
        <v>43537</v>
      </c>
      <c r="C29" s="148"/>
      <c r="D29" s="148"/>
      <c r="E29" s="40"/>
      <c r="F29" s="133">
        <v>7.9613636363636345E-2</v>
      </c>
    </row>
    <row r="30" spans="1:6" x14ac:dyDescent="0.25">
      <c r="A30" s="148">
        <v>73</v>
      </c>
      <c r="B30" s="38">
        <v>43538</v>
      </c>
      <c r="C30" s="148"/>
      <c r="D30" s="148"/>
      <c r="E30" s="40"/>
      <c r="F30" s="133">
        <v>9.0988636363636341E-2</v>
      </c>
    </row>
    <row r="31" spans="1:6" x14ac:dyDescent="0.25">
      <c r="A31" s="148">
        <v>74</v>
      </c>
      <c r="B31" s="38">
        <v>43539</v>
      </c>
      <c r="C31" s="148"/>
      <c r="D31" s="148"/>
      <c r="E31" s="40"/>
      <c r="F31" s="137">
        <v>0.10236363636363634</v>
      </c>
    </row>
    <row r="32" spans="1:6" x14ac:dyDescent="0.25">
      <c r="A32" s="148">
        <v>75</v>
      </c>
      <c r="B32" s="38">
        <v>43540</v>
      </c>
      <c r="C32" s="148"/>
      <c r="D32" s="148"/>
      <c r="E32" s="40"/>
      <c r="F32" s="137">
        <v>0.11373863636363633</v>
      </c>
    </row>
    <row r="33" spans="1:6" x14ac:dyDescent="0.25">
      <c r="A33" s="148">
        <v>76</v>
      </c>
      <c r="B33" s="38">
        <v>43541</v>
      </c>
      <c r="C33" s="148"/>
      <c r="D33" s="148"/>
      <c r="E33" s="40"/>
      <c r="F33" s="137">
        <v>0.12511363636363634</v>
      </c>
    </row>
    <row r="34" spans="1:6" x14ac:dyDescent="0.25">
      <c r="A34" s="148">
        <v>77</v>
      </c>
      <c r="B34" s="38">
        <v>43542</v>
      </c>
      <c r="C34" s="148"/>
      <c r="D34" s="148"/>
      <c r="E34" s="40"/>
      <c r="F34" s="137">
        <v>0.13648863636363634</v>
      </c>
    </row>
    <row r="35" spans="1:6" x14ac:dyDescent="0.25">
      <c r="A35" s="148">
        <v>78</v>
      </c>
      <c r="B35" s="38">
        <v>43543</v>
      </c>
      <c r="C35" s="148"/>
      <c r="D35" s="148"/>
      <c r="E35" s="40"/>
      <c r="F35" s="137">
        <v>0.14786363636363634</v>
      </c>
    </row>
    <row r="36" spans="1:6" x14ac:dyDescent="0.25">
      <c r="A36" s="148">
        <v>79</v>
      </c>
      <c r="B36" s="38">
        <v>43544</v>
      </c>
      <c r="C36" s="148"/>
      <c r="D36" s="148"/>
      <c r="E36" s="40"/>
      <c r="F36" s="137">
        <v>0.15923863636363633</v>
      </c>
    </row>
    <row r="37" spans="1:6" x14ac:dyDescent="0.25">
      <c r="A37" s="148">
        <v>80</v>
      </c>
      <c r="B37" s="38">
        <v>43545</v>
      </c>
      <c r="C37" s="148"/>
      <c r="D37" s="148"/>
      <c r="E37" s="40"/>
      <c r="F37" s="137">
        <v>0.17061363636363633</v>
      </c>
    </row>
    <row r="38" spans="1:6" x14ac:dyDescent="0.25">
      <c r="A38" s="148">
        <v>81</v>
      </c>
      <c r="B38" s="38">
        <v>43546</v>
      </c>
      <c r="C38" s="148"/>
      <c r="D38" s="148"/>
      <c r="E38" s="40"/>
      <c r="F38" s="137">
        <v>0.18198863636363632</v>
      </c>
    </row>
    <row r="39" spans="1:6" x14ac:dyDescent="0.25">
      <c r="A39" s="148">
        <v>82</v>
      </c>
      <c r="B39" s="38">
        <v>43547</v>
      </c>
      <c r="C39" s="148"/>
      <c r="D39" s="148"/>
      <c r="E39" s="40"/>
      <c r="F39" s="137">
        <v>0.19336363636363632</v>
      </c>
    </row>
    <row r="40" spans="1:6" x14ac:dyDescent="0.25">
      <c r="A40" s="148">
        <v>83</v>
      </c>
      <c r="B40" s="38">
        <v>43548</v>
      </c>
      <c r="C40" s="148"/>
      <c r="D40" s="148"/>
      <c r="E40" s="40"/>
      <c r="F40" s="137">
        <v>0.20473863636363632</v>
      </c>
    </row>
    <row r="41" spans="1:6" x14ac:dyDescent="0.25">
      <c r="A41" s="148">
        <v>84</v>
      </c>
      <c r="B41" s="38">
        <v>43549</v>
      </c>
      <c r="C41" s="148"/>
      <c r="D41" s="148"/>
      <c r="E41" s="40"/>
      <c r="F41" s="137">
        <v>0.21611363636363631</v>
      </c>
    </row>
    <row r="42" spans="1:6" x14ac:dyDescent="0.25">
      <c r="A42" s="148">
        <v>85</v>
      </c>
      <c r="B42" s="38">
        <v>43550</v>
      </c>
      <c r="C42" s="148"/>
      <c r="D42" s="148"/>
      <c r="E42" s="40"/>
      <c r="F42" s="137">
        <v>0.22748863636363631</v>
      </c>
    </row>
    <row r="43" spans="1:6" x14ac:dyDescent="0.25">
      <c r="A43" s="148">
        <v>86</v>
      </c>
      <c r="B43" s="38">
        <v>43551</v>
      </c>
      <c r="C43" s="148"/>
      <c r="D43" s="148"/>
      <c r="E43" s="40"/>
      <c r="F43" s="137">
        <v>0.23886363636363631</v>
      </c>
    </row>
    <row r="44" spans="1:6" x14ac:dyDescent="0.25">
      <c r="A44" s="148">
        <v>87</v>
      </c>
      <c r="B44" s="38">
        <v>43552</v>
      </c>
      <c r="C44" s="148"/>
      <c r="D44" s="148"/>
      <c r="E44" s="40"/>
      <c r="F44" s="137">
        <v>0.2502386363636363</v>
      </c>
    </row>
    <row r="45" spans="1:6" x14ac:dyDescent="0.25">
      <c r="A45" s="148">
        <v>88</v>
      </c>
      <c r="B45" s="38">
        <v>43553</v>
      </c>
      <c r="C45" s="148"/>
      <c r="D45" s="148"/>
      <c r="E45" s="40"/>
      <c r="F45" s="137">
        <v>0.26161363636363633</v>
      </c>
    </row>
    <row r="46" spans="1:6" x14ac:dyDescent="0.25">
      <c r="A46" s="148">
        <v>89</v>
      </c>
      <c r="B46" s="38">
        <v>43554</v>
      </c>
      <c r="C46" s="148"/>
      <c r="D46" s="148"/>
      <c r="E46" s="40"/>
      <c r="F46" s="137">
        <v>0.27298863636363635</v>
      </c>
    </row>
    <row r="47" spans="1:6" x14ac:dyDescent="0.25">
      <c r="A47" s="148">
        <v>90</v>
      </c>
      <c r="B47" s="38">
        <v>43555</v>
      </c>
      <c r="C47" s="148"/>
      <c r="D47" s="148"/>
      <c r="E47" s="40"/>
      <c r="F47" s="137">
        <v>0.28436363636363637</v>
      </c>
    </row>
    <row r="48" spans="1:6" x14ac:dyDescent="0.25">
      <c r="A48" s="148">
        <v>91</v>
      </c>
      <c r="B48" s="38">
        <v>43556</v>
      </c>
      <c r="C48" s="148"/>
      <c r="D48" s="148"/>
      <c r="E48" s="40"/>
      <c r="F48" s="137">
        <v>0.2957386363636364</v>
      </c>
    </row>
    <row r="49" spans="1:6" x14ac:dyDescent="0.25">
      <c r="A49" s="148">
        <v>92</v>
      </c>
      <c r="B49" s="38">
        <v>43557</v>
      </c>
      <c r="C49" s="148"/>
      <c r="D49" s="148"/>
      <c r="E49" s="40"/>
      <c r="F49" s="137">
        <v>0.30711363636363642</v>
      </c>
    </row>
    <row r="50" spans="1:6" x14ac:dyDescent="0.25">
      <c r="A50" s="148">
        <v>93</v>
      </c>
      <c r="B50" s="38">
        <v>43558</v>
      </c>
      <c r="C50" s="148"/>
      <c r="D50" s="148"/>
      <c r="E50" s="40"/>
      <c r="F50" s="137">
        <v>0.31848863636363645</v>
      </c>
    </row>
    <row r="51" spans="1:6" x14ac:dyDescent="0.25">
      <c r="A51" s="148">
        <v>94</v>
      </c>
      <c r="B51" s="38">
        <v>43559</v>
      </c>
      <c r="C51" s="148"/>
      <c r="D51" s="148"/>
      <c r="E51" s="40"/>
      <c r="F51" s="137">
        <v>0.32986363636363647</v>
      </c>
    </row>
    <row r="52" spans="1:6" x14ac:dyDescent="0.25">
      <c r="A52" s="148">
        <v>95</v>
      </c>
      <c r="B52" s="38">
        <v>43560</v>
      </c>
      <c r="C52" s="148"/>
      <c r="D52" s="148"/>
      <c r="E52" s="40"/>
      <c r="F52" s="137">
        <v>0.34123863636363649</v>
      </c>
    </row>
    <row r="53" spans="1:6" x14ac:dyDescent="0.25">
      <c r="A53" s="148">
        <v>96</v>
      </c>
      <c r="B53" s="38">
        <v>43561</v>
      </c>
      <c r="C53" s="148"/>
      <c r="D53" s="148"/>
      <c r="E53" s="40"/>
      <c r="F53" s="137">
        <v>0.35261363636363652</v>
      </c>
    </row>
    <row r="54" spans="1:6" x14ac:dyDescent="0.25">
      <c r="A54" s="148">
        <v>97</v>
      </c>
      <c r="B54" s="38">
        <v>43562</v>
      </c>
      <c r="C54" s="148"/>
      <c r="D54" s="148"/>
      <c r="E54" s="40"/>
      <c r="F54" s="137">
        <v>0.36398863636363654</v>
      </c>
    </row>
    <row r="55" spans="1:6" x14ac:dyDescent="0.25">
      <c r="A55" s="148">
        <v>98</v>
      </c>
      <c r="B55" s="38">
        <v>43563</v>
      </c>
      <c r="C55" s="148"/>
      <c r="D55" s="148"/>
      <c r="E55" s="40"/>
      <c r="F55" s="137">
        <v>0.375</v>
      </c>
    </row>
    <row r="56" spans="1:6" x14ac:dyDescent="0.25">
      <c r="A56" s="148">
        <v>99</v>
      </c>
      <c r="B56" s="38">
        <v>43564</v>
      </c>
      <c r="C56" s="148"/>
      <c r="D56" s="148"/>
      <c r="E56" s="40"/>
      <c r="F56" s="137">
        <v>0.41666666666666669</v>
      </c>
    </row>
    <row r="57" spans="1:6" x14ac:dyDescent="0.25">
      <c r="A57" s="148">
        <v>100</v>
      </c>
      <c r="B57" s="38">
        <v>43565</v>
      </c>
      <c r="C57" s="148"/>
      <c r="D57" s="148"/>
      <c r="E57" s="40"/>
      <c r="F57" s="137">
        <v>0.45829166666666671</v>
      </c>
    </row>
    <row r="58" spans="1:6" x14ac:dyDescent="0.25">
      <c r="A58" s="148">
        <v>101</v>
      </c>
      <c r="B58" s="38">
        <v>43566</v>
      </c>
      <c r="C58" s="148"/>
      <c r="D58" s="148"/>
      <c r="E58" s="40"/>
      <c r="F58" s="137">
        <v>0.49991666666666673</v>
      </c>
    </row>
    <row r="59" spans="1:6" x14ac:dyDescent="0.25">
      <c r="A59" s="148">
        <v>102</v>
      </c>
      <c r="B59" s="38">
        <v>43567</v>
      </c>
      <c r="C59" s="148"/>
      <c r="D59" s="148"/>
      <c r="E59" s="40"/>
      <c r="F59" s="137">
        <v>0.5415416666666667</v>
      </c>
    </row>
    <row r="60" spans="1:6" x14ac:dyDescent="0.25">
      <c r="A60" s="148">
        <v>103</v>
      </c>
      <c r="B60" s="38">
        <v>43568</v>
      </c>
      <c r="C60" s="148"/>
      <c r="D60" s="148"/>
      <c r="E60" s="40"/>
      <c r="F60" s="137">
        <v>0.58316666666666672</v>
      </c>
    </row>
    <row r="61" spans="1:6" x14ac:dyDescent="0.25">
      <c r="A61" s="148">
        <v>104</v>
      </c>
      <c r="B61" s="38">
        <v>43569</v>
      </c>
      <c r="C61" s="148"/>
      <c r="D61" s="148"/>
      <c r="E61" s="40"/>
      <c r="F61" s="137">
        <v>0.62479166666666675</v>
      </c>
    </row>
    <row r="62" spans="1:6" x14ac:dyDescent="0.25">
      <c r="A62" s="148">
        <v>105</v>
      </c>
      <c r="B62" s="38">
        <v>43570</v>
      </c>
      <c r="C62" s="148"/>
      <c r="D62" s="148"/>
      <c r="E62" s="40"/>
      <c r="F62" s="137">
        <v>0.66641666666666677</v>
      </c>
    </row>
    <row r="63" spans="1:6" x14ac:dyDescent="0.25">
      <c r="A63" s="148">
        <v>106</v>
      </c>
      <c r="B63" s="38">
        <v>43571</v>
      </c>
      <c r="C63" s="148"/>
      <c r="D63" s="148"/>
      <c r="E63" s="40"/>
      <c r="F63" s="137">
        <v>0.70804166666666679</v>
      </c>
    </row>
    <row r="64" spans="1:6" x14ac:dyDescent="0.25">
      <c r="A64" s="148">
        <v>107</v>
      </c>
      <c r="B64" s="38">
        <v>43572</v>
      </c>
      <c r="C64" s="148"/>
      <c r="D64" s="148"/>
      <c r="E64" s="40"/>
      <c r="F64" s="137">
        <v>0.74966666666666681</v>
      </c>
    </row>
    <row r="65" spans="1:6" x14ac:dyDescent="0.25">
      <c r="A65" s="148">
        <v>108</v>
      </c>
      <c r="B65" s="38">
        <v>43573</v>
      </c>
      <c r="C65" s="148"/>
      <c r="D65" s="148"/>
      <c r="E65" s="40"/>
      <c r="F65" s="137">
        <v>0.79129166666666684</v>
      </c>
    </row>
    <row r="66" spans="1:6" x14ac:dyDescent="0.25">
      <c r="A66" s="148">
        <v>109</v>
      </c>
      <c r="B66" s="38">
        <v>43574</v>
      </c>
      <c r="C66" s="148"/>
      <c r="D66" s="148"/>
      <c r="E66" s="40"/>
      <c r="F66" s="137">
        <v>0.83291666666666686</v>
      </c>
    </row>
    <row r="67" spans="1:6" x14ac:dyDescent="0.25">
      <c r="A67" s="148">
        <v>110</v>
      </c>
      <c r="B67" s="38">
        <v>43575</v>
      </c>
      <c r="C67" s="148"/>
      <c r="D67" s="148"/>
      <c r="E67" s="40"/>
      <c r="F67" s="137">
        <v>0.87454166666666688</v>
      </c>
    </row>
    <row r="68" spans="1:6" x14ac:dyDescent="0.25">
      <c r="A68" s="148">
        <v>111</v>
      </c>
      <c r="B68" s="38">
        <v>43576</v>
      </c>
      <c r="C68" s="148"/>
      <c r="D68" s="148"/>
      <c r="E68" s="40"/>
      <c r="F68" s="137">
        <v>0.91616666666666691</v>
      </c>
    </row>
    <row r="69" spans="1:6" x14ac:dyDescent="0.25">
      <c r="A69" s="148">
        <v>112</v>
      </c>
      <c r="B69" s="38">
        <v>43577</v>
      </c>
      <c r="C69" s="148"/>
      <c r="D69" s="148"/>
      <c r="E69" s="40"/>
      <c r="F69" s="137">
        <v>0.95779166666666693</v>
      </c>
    </row>
    <row r="70" spans="1:6" x14ac:dyDescent="0.25">
      <c r="A70" s="148">
        <v>113</v>
      </c>
      <c r="B70" s="38">
        <v>43578</v>
      </c>
      <c r="C70" s="148"/>
      <c r="D70" s="148"/>
      <c r="E70" s="40"/>
      <c r="F70" s="137">
        <v>1</v>
      </c>
    </row>
    <row r="71" spans="1:6" x14ac:dyDescent="0.25">
      <c r="A71" s="148">
        <v>114</v>
      </c>
      <c r="B71" s="38">
        <v>43579</v>
      </c>
      <c r="C71" s="148"/>
      <c r="D71" s="148"/>
      <c r="E71" s="40"/>
      <c r="F71" s="137">
        <v>1</v>
      </c>
    </row>
    <row r="72" spans="1:6" x14ac:dyDescent="0.25">
      <c r="A72" s="148">
        <v>115</v>
      </c>
      <c r="B72" s="38">
        <v>43580</v>
      </c>
      <c r="C72" s="148"/>
      <c r="D72" s="148"/>
      <c r="E72" s="40"/>
      <c r="F72" s="137">
        <v>1</v>
      </c>
    </row>
    <row r="73" spans="1:6" x14ac:dyDescent="0.25">
      <c r="A73" s="148">
        <v>116</v>
      </c>
      <c r="B73" s="38">
        <v>43581</v>
      </c>
      <c r="C73" s="148"/>
      <c r="D73" s="148"/>
      <c r="E73" s="40"/>
      <c r="F73" s="137">
        <v>1</v>
      </c>
    </row>
    <row r="74" spans="1:6" x14ac:dyDescent="0.25">
      <c r="A74" s="148">
        <v>117</v>
      </c>
      <c r="B74" s="38">
        <v>43582</v>
      </c>
      <c r="C74" s="148"/>
      <c r="D74" s="148"/>
      <c r="E74" s="40"/>
      <c r="F74" s="137">
        <v>1</v>
      </c>
    </row>
    <row r="75" spans="1:6" x14ac:dyDescent="0.25">
      <c r="A75" s="148">
        <v>118</v>
      </c>
      <c r="B75" s="38">
        <v>43583</v>
      </c>
      <c r="C75" s="148"/>
      <c r="D75" s="148"/>
      <c r="E75" s="40"/>
      <c r="F75" s="137">
        <v>1</v>
      </c>
    </row>
    <row r="76" spans="1:6" x14ac:dyDescent="0.25">
      <c r="A76" s="148">
        <v>119</v>
      </c>
      <c r="B76" s="38">
        <v>43584</v>
      </c>
      <c r="C76" s="148"/>
      <c r="D76" s="148"/>
      <c r="E76" s="40"/>
      <c r="F76" s="137">
        <v>1</v>
      </c>
    </row>
    <row r="77" spans="1:6" x14ac:dyDescent="0.25">
      <c r="A77" s="148">
        <v>120</v>
      </c>
      <c r="B77" s="38">
        <v>43585</v>
      </c>
      <c r="C77" s="148"/>
      <c r="D77" s="40"/>
      <c r="E77" s="40"/>
      <c r="F77" s="137">
        <v>1</v>
      </c>
    </row>
    <row r="78" spans="1:6" x14ac:dyDescent="0.25">
      <c r="A78" s="148">
        <v>121</v>
      </c>
      <c r="B78" s="38">
        <v>43586</v>
      </c>
      <c r="C78" s="148"/>
      <c r="D78" s="40"/>
      <c r="E78" s="40"/>
      <c r="F78" s="137">
        <v>1</v>
      </c>
    </row>
    <row r="79" spans="1:6" x14ac:dyDescent="0.25">
      <c r="A79" s="148">
        <v>122</v>
      </c>
      <c r="B79" s="38">
        <v>43587</v>
      </c>
      <c r="C79" s="148"/>
      <c r="D79" s="40"/>
      <c r="E79" s="40"/>
      <c r="F79" s="137">
        <v>1</v>
      </c>
    </row>
    <row r="80" spans="1:6" x14ac:dyDescent="0.25">
      <c r="A80" s="148">
        <v>123</v>
      </c>
      <c r="B80" s="38">
        <v>43588</v>
      </c>
      <c r="C80" s="148">
        <v>14</v>
      </c>
      <c r="D80" s="40"/>
      <c r="E80" s="40"/>
      <c r="F80" s="137">
        <v>1</v>
      </c>
    </row>
    <row r="81" spans="1:6" x14ac:dyDescent="0.25">
      <c r="A81" s="148">
        <v>124</v>
      </c>
      <c r="B81" s="38">
        <v>43589</v>
      </c>
      <c r="C81" s="148"/>
      <c r="D81" s="40"/>
      <c r="E81" s="40"/>
      <c r="F81" s="137">
        <v>1</v>
      </c>
    </row>
    <row r="82" spans="1:6" x14ac:dyDescent="0.25">
      <c r="A82" s="148">
        <v>125</v>
      </c>
      <c r="B82" s="38">
        <v>43590</v>
      </c>
      <c r="C82" s="148"/>
      <c r="D82" s="40"/>
      <c r="E82" s="40"/>
      <c r="F82" s="137">
        <v>1</v>
      </c>
    </row>
    <row r="83" spans="1:6" x14ac:dyDescent="0.25">
      <c r="A83" s="148">
        <v>126</v>
      </c>
      <c r="B83" s="38">
        <v>43591</v>
      </c>
      <c r="C83" s="148"/>
      <c r="D83" s="40"/>
      <c r="E83" s="40"/>
      <c r="F83" s="137">
        <v>1</v>
      </c>
    </row>
    <row r="84" spans="1:6" x14ac:dyDescent="0.25">
      <c r="A84" s="148">
        <v>127</v>
      </c>
      <c r="B84" s="38">
        <v>43592</v>
      </c>
      <c r="C84" s="148"/>
      <c r="D84" s="40"/>
      <c r="E84" s="40"/>
      <c r="F84" s="137">
        <v>1</v>
      </c>
    </row>
    <row r="85" spans="1:6" x14ac:dyDescent="0.25">
      <c r="A85" s="148">
        <v>128</v>
      </c>
      <c r="B85" s="38">
        <v>43593</v>
      </c>
      <c r="C85" s="148"/>
      <c r="D85" s="40"/>
      <c r="E85" s="40"/>
      <c r="F85" s="137">
        <v>1</v>
      </c>
    </row>
    <row r="86" spans="1:6" x14ac:dyDescent="0.25">
      <c r="A86" s="148">
        <v>129</v>
      </c>
      <c r="B86" s="38">
        <v>43594</v>
      </c>
      <c r="C86" s="148"/>
      <c r="D86" s="40"/>
      <c r="E86" s="40"/>
      <c r="F86" s="137">
        <v>1</v>
      </c>
    </row>
    <row r="87" spans="1:6" x14ac:dyDescent="0.25">
      <c r="A87" s="148">
        <v>130</v>
      </c>
      <c r="B87" s="38">
        <v>43595</v>
      </c>
      <c r="C87" s="148"/>
      <c r="D87" s="40"/>
      <c r="E87" s="40"/>
      <c r="F87" s="137">
        <v>1</v>
      </c>
    </row>
    <row r="88" spans="1:6" x14ac:dyDescent="0.25">
      <c r="A88" s="148">
        <v>131</v>
      </c>
      <c r="B88" s="38">
        <v>43596</v>
      </c>
      <c r="C88" s="148"/>
      <c r="D88" s="40"/>
      <c r="E88" s="40"/>
      <c r="F88" s="137">
        <v>1</v>
      </c>
    </row>
    <row r="89" spans="1:6" x14ac:dyDescent="0.25">
      <c r="A89" s="148">
        <v>132</v>
      </c>
      <c r="B89" s="38">
        <v>43597</v>
      </c>
      <c r="C89" s="148"/>
      <c r="D89" s="40"/>
      <c r="E89" s="40"/>
      <c r="F89" s="137">
        <v>1</v>
      </c>
    </row>
    <row r="90" spans="1:6" x14ac:dyDescent="0.25">
      <c r="A90" s="148">
        <v>133</v>
      </c>
      <c r="B90" s="38">
        <v>43598</v>
      </c>
      <c r="C90" s="148"/>
      <c r="D90" s="148"/>
      <c r="E90" s="148"/>
      <c r="F90" s="137">
        <v>1</v>
      </c>
    </row>
    <row r="91" spans="1:6" x14ac:dyDescent="0.25">
      <c r="A91" s="148">
        <v>134</v>
      </c>
      <c r="B91" s="38">
        <v>43599</v>
      </c>
      <c r="C91" s="148"/>
      <c r="D91" s="40"/>
      <c r="E91" s="40"/>
      <c r="F91" s="137">
        <v>1</v>
      </c>
    </row>
    <row r="92" spans="1:6" x14ac:dyDescent="0.25">
      <c r="A92" s="148">
        <v>135</v>
      </c>
      <c r="B92" s="38">
        <v>43600</v>
      </c>
      <c r="C92" s="148"/>
      <c r="D92" s="148"/>
      <c r="E92" s="40"/>
      <c r="F92" s="137">
        <v>1</v>
      </c>
    </row>
    <row r="93" spans="1:6" x14ac:dyDescent="0.25">
      <c r="A93" s="148">
        <v>136</v>
      </c>
      <c r="B93" s="38">
        <v>43601</v>
      </c>
      <c r="C93" s="148"/>
      <c r="D93" s="148"/>
      <c r="E93" s="40"/>
      <c r="F93" s="137">
        <v>1</v>
      </c>
    </row>
    <row r="94" spans="1:6" x14ac:dyDescent="0.25">
      <c r="A94" s="148">
        <v>137</v>
      </c>
      <c r="B94" s="38">
        <v>43602</v>
      </c>
      <c r="C94" s="148"/>
      <c r="D94" s="148"/>
      <c r="E94" s="40"/>
      <c r="F94" s="137">
        <v>1</v>
      </c>
    </row>
    <row r="95" spans="1:6" x14ac:dyDescent="0.25">
      <c r="A95" s="148">
        <v>138</v>
      </c>
      <c r="B95" s="38">
        <v>43603</v>
      </c>
      <c r="C95" s="148"/>
      <c r="D95" s="148"/>
      <c r="E95" s="40"/>
      <c r="F95" s="137">
        <v>1</v>
      </c>
    </row>
    <row r="96" spans="1:6" x14ac:dyDescent="0.25">
      <c r="A96" s="148">
        <v>139</v>
      </c>
      <c r="B96" s="38">
        <v>43604</v>
      </c>
      <c r="C96" s="148"/>
      <c r="D96" s="148"/>
      <c r="E96" s="40"/>
      <c r="F96" s="137">
        <v>1</v>
      </c>
    </row>
    <row r="97" spans="1:6" x14ac:dyDescent="0.25">
      <c r="A97" s="148">
        <v>140</v>
      </c>
      <c r="B97" s="38">
        <v>43605</v>
      </c>
      <c r="C97" s="148"/>
      <c r="D97" s="148"/>
      <c r="E97" s="40"/>
      <c r="F97" s="137">
        <v>1</v>
      </c>
    </row>
    <row r="98" spans="1:6" x14ac:dyDescent="0.25">
      <c r="A98" s="148">
        <v>141</v>
      </c>
      <c r="B98" s="38">
        <v>43606</v>
      </c>
      <c r="C98" s="148"/>
      <c r="D98" s="148"/>
      <c r="E98" s="40"/>
      <c r="F98" s="137">
        <v>1</v>
      </c>
    </row>
    <row r="99" spans="1:6" x14ac:dyDescent="0.25">
      <c r="A99" s="148">
        <v>142</v>
      </c>
      <c r="B99" s="38">
        <v>43607</v>
      </c>
      <c r="C99" s="148"/>
      <c r="D99" s="148"/>
      <c r="E99" s="40"/>
      <c r="F99" s="137">
        <v>1</v>
      </c>
    </row>
    <row r="100" spans="1:6" x14ac:dyDescent="0.25">
      <c r="A100" s="148">
        <v>143</v>
      </c>
      <c r="B100" s="38">
        <v>43608</v>
      </c>
      <c r="C100" s="148"/>
      <c r="D100" s="148"/>
      <c r="E100" s="40"/>
      <c r="F100" s="137">
        <v>1</v>
      </c>
    </row>
    <row r="101" spans="1:6" x14ac:dyDescent="0.25">
      <c r="A101" s="148">
        <v>144</v>
      </c>
      <c r="B101" s="38">
        <v>43609</v>
      </c>
      <c r="C101" s="148"/>
      <c r="D101" s="148"/>
      <c r="E101" s="40"/>
      <c r="F101" s="137">
        <v>1</v>
      </c>
    </row>
    <row r="102" spans="1:6" x14ac:dyDescent="0.25">
      <c r="A102" s="148">
        <v>145</v>
      </c>
      <c r="B102" s="38">
        <v>43610</v>
      </c>
      <c r="C102" s="148"/>
      <c r="D102" s="148"/>
      <c r="E102" s="40"/>
      <c r="F102" s="137">
        <v>1</v>
      </c>
    </row>
    <row r="103" spans="1:6" x14ac:dyDescent="0.25">
      <c r="A103" s="148">
        <v>146</v>
      </c>
      <c r="B103" s="38">
        <v>43611</v>
      </c>
      <c r="C103" s="148"/>
      <c r="D103" s="148"/>
      <c r="E103" s="40"/>
      <c r="F103" s="137">
        <v>1</v>
      </c>
    </row>
    <row r="104" spans="1:6" x14ac:dyDescent="0.25">
      <c r="A104" s="148">
        <v>147</v>
      </c>
      <c r="B104" s="38">
        <v>43612</v>
      </c>
      <c r="C104" s="148"/>
      <c r="D104" s="148"/>
      <c r="E104" s="40"/>
      <c r="F104" s="137">
        <v>1</v>
      </c>
    </row>
    <row r="105" spans="1:6" x14ac:dyDescent="0.25">
      <c r="A105" s="148">
        <v>148</v>
      </c>
      <c r="B105" s="38">
        <v>43613</v>
      </c>
      <c r="C105" s="148"/>
      <c r="D105" s="148"/>
      <c r="E105" s="40"/>
      <c r="F105" s="137">
        <v>1</v>
      </c>
    </row>
    <row r="106" spans="1:6" x14ac:dyDescent="0.25">
      <c r="A106" s="148">
        <v>149</v>
      </c>
      <c r="B106" s="38">
        <v>43614</v>
      </c>
      <c r="C106" s="148"/>
      <c r="D106" s="148"/>
      <c r="E106" s="40"/>
      <c r="F106" s="137">
        <v>1</v>
      </c>
    </row>
    <row r="107" spans="1:6" x14ac:dyDescent="0.25">
      <c r="A107" s="148">
        <v>150</v>
      </c>
      <c r="B107" s="38">
        <v>43615</v>
      </c>
      <c r="C107" s="148"/>
      <c r="D107" s="148"/>
      <c r="E107" s="40"/>
      <c r="F107" s="137">
        <v>1</v>
      </c>
    </row>
    <row r="108" spans="1:6" x14ac:dyDescent="0.25">
      <c r="A108" s="148">
        <v>151</v>
      </c>
      <c r="B108" s="38">
        <v>43616</v>
      </c>
      <c r="C108" s="148"/>
      <c r="D108" s="148"/>
      <c r="E108" s="40"/>
      <c r="F108" s="137">
        <v>1</v>
      </c>
    </row>
    <row r="109" spans="1:6" x14ac:dyDescent="0.25">
      <c r="A109" s="148">
        <v>152</v>
      </c>
      <c r="B109" s="38">
        <v>43617</v>
      </c>
      <c r="C109" s="148"/>
      <c r="D109" s="148"/>
      <c r="E109" s="40"/>
      <c r="F109" s="137">
        <v>1</v>
      </c>
    </row>
    <row r="110" spans="1:6" x14ac:dyDescent="0.25">
      <c r="A110" s="148">
        <v>153</v>
      </c>
      <c r="B110" s="38">
        <v>43618</v>
      </c>
      <c r="C110" s="148"/>
      <c r="D110" s="148"/>
      <c r="E110" s="40"/>
      <c r="F110" s="137">
        <v>1</v>
      </c>
    </row>
    <row r="111" spans="1:6" x14ac:dyDescent="0.25">
      <c r="A111" s="148">
        <v>154</v>
      </c>
      <c r="B111" s="38">
        <v>43619</v>
      </c>
      <c r="C111" s="148"/>
      <c r="D111" s="148"/>
      <c r="E111" s="40"/>
      <c r="F111" s="137">
        <v>1</v>
      </c>
    </row>
    <row r="112" spans="1:6" x14ac:dyDescent="0.25">
      <c r="A112" s="148">
        <v>155</v>
      </c>
      <c r="B112" s="38">
        <v>43620</v>
      </c>
      <c r="C112" s="148"/>
      <c r="D112" s="148"/>
      <c r="E112" s="40"/>
      <c r="F112" s="137">
        <v>1</v>
      </c>
    </row>
    <row r="113" spans="1:6" x14ac:dyDescent="0.25">
      <c r="A113" s="148">
        <v>156</v>
      </c>
      <c r="B113" s="38">
        <v>43621</v>
      </c>
      <c r="C113" s="148"/>
      <c r="D113" s="148"/>
      <c r="E113" s="40"/>
      <c r="F113" s="137">
        <v>1</v>
      </c>
    </row>
    <row r="114" spans="1:6" x14ac:dyDescent="0.25">
      <c r="A114" s="148">
        <v>157</v>
      </c>
      <c r="B114" s="38">
        <v>43622</v>
      </c>
      <c r="C114" s="148"/>
      <c r="D114" s="148"/>
      <c r="E114" s="40"/>
      <c r="F114" s="137">
        <v>1</v>
      </c>
    </row>
    <row r="115" spans="1:6" x14ac:dyDescent="0.25">
      <c r="A115" s="148">
        <v>158</v>
      </c>
      <c r="B115" s="38">
        <v>43623</v>
      </c>
      <c r="C115" s="148"/>
      <c r="D115" s="148"/>
      <c r="E115" s="40"/>
      <c r="F115" s="137">
        <v>1</v>
      </c>
    </row>
    <row r="116" spans="1:6" x14ac:dyDescent="0.25">
      <c r="A116" s="148">
        <v>159</v>
      </c>
      <c r="B116" s="38">
        <v>43624</v>
      </c>
      <c r="C116" s="148"/>
      <c r="D116" s="148"/>
      <c r="E116" s="40"/>
      <c r="F116" s="137">
        <v>1</v>
      </c>
    </row>
    <row r="117" spans="1:6" x14ac:dyDescent="0.25">
      <c r="A117" s="148">
        <v>160</v>
      </c>
      <c r="B117" s="38">
        <v>43625</v>
      </c>
      <c r="C117" s="148"/>
      <c r="D117" s="148"/>
      <c r="E117" s="40"/>
      <c r="F117" s="137">
        <v>1</v>
      </c>
    </row>
    <row r="118" spans="1:6" x14ac:dyDescent="0.25">
      <c r="A118" s="148">
        <v>161</v>
      </c>
      <c r="B118" s="38">
        <v>43626</v>
      </c>
      <c r="C118" s="148"/>
      <c r="D118" s="148"/>
      <c r="E118" s="40"/>
      <c r="F118" s="137">
        <v>1</v>
      </c>
    </row>
    <row r="119" spans="1:6" x14ac:dyDescent="0.25">
      <c r="A119" s="148">
        <v>162</v>
      </c>
      <c r="B119" s="38">
        <v>43627</v>
      </c>
      <c r="C119" s="148"/>
      <c r="D119" s="148"/>
      <c r="E119" s="40"/>
      <c r="F119" s="133">
        <v>1</v>
      </c>
    </row>
    <row r="120" spans="1:6" x14ac:dyDescent="0.25">
      <c r="A120" s="148">
        <v>163</v>
      </c>
      <c r="B120" s="38">
        <v>43628</v>
      </c>
      <c r="C120" s="148"/>
      <c r="D120" s="148"/>
      <c r="E120" s="148"/>
      <c r="F120" s="133">
        <v>1</v>
      </c>
    </row>
    <row r="121" spans="1:6" x14ac:dyDescent="0.25">
      <c r="A121" s="148">
        <v>164</v>
      </c>
      <c r="B121" s="38">
        <v>43629</v>
      </c>
      <c r="C121" s="148"/>
      <c r="D121" s="40"/>
      <c r="E121" s="40"/>
      <c r="F121" s="133">
        <v>1</v>
      </c>
    </row>
    <row r="122" spans="1:6" x14ac:dyDescent="0.25">
      <c r="A122" s="148">
        <v>165</v>
      </c>
      <c r="B122" s="38">
        <v>43630</v>
      </c>
      <c r="C122" s="148"/>
      <c r="D122" s="40"/>
      <c r="E122" s="40"/>
      <c r="F122" s="133">
        <v>1</v>
      </c>
    </row>
    <row r="123" spans="1:6" x14ac:dyDescent="0.25">
      <c r="A123" s="148">
        <v>166</v>
      </c>
      <c r="B123" s="38">
        <v>43631</v>
      </c>
      <c r="C123" s="148"/>
      <c r="D123" s="40"/>
      <c r="E123" s="40"/>
      <c r="F123" s="133">
        <v>1</v>
      </c>
    </row>
    <row r="124" spans="1:6" x14ac:dyDescent="0.25">
      <c r="A124" s="148">
        <v>167</v>
      </c>
      <c r="B124" s="38">
        <v>43632</v>
      </c>
      <c r="C124" s="148"/>
      <c r="D124" s="40"/>
      <c r="E124" s="40"/>
      <c r="F124" s="133">
        <v>1</v>
      </c>
    </row>
    <row r="125" spans="1:6" x14ac:dyDescent="0.25">
      <c r="A125" s="148">
        <v>168</v>
      </c>
      <c r="B125" s="38">
        <v>43633</v>
      </c>
      <c r="C125" s="148"/>
      <c r="D125" s="40"/>
      <c r="E125" s="40"/>
      <c r="F125" s="133">
        <v>1</v>
      </c>
    </row>
    <row r="126" spans="1:6" x14ac:dyDescent="0.25">
      <c r="A126" s="148">
        <v>169</v>
      </c>
      <c r="B126" s="38">
        <v>43634</v>
      </c>
      <c r="C126" s="148"/>
      <c r="D126" s="40"/>
      <c r="E126" s="40"/>
      <c r="F126" s="133"/>
    </row>
    <row r="127" spans="1:6" x14ac:dyDescent="0.25">
      <c r="A127" s="148">
        <v>170</v>
      </c>
      <c r="B127" s="38">
        <v>43635</v>
      </c>
      <c r="C127" s="148"/>
      <c r="D127" s="40"/>
      <c r="E127" s="40"/>
      <c r="F127" s="133"/>
    </row>
    <row r="128" spans="1:6" x14ac:dyDescent="0.25">
      <c r="A128" s="148">
        <v>171</v>
      </c>
      <c r="B128" s="38">
        <v>43636</v>
      </c>
      <c r="C128" s="148"/>
      <c r="D128" s="40"/>
      <c r="E128" s="40"/>
      <c r="F128" s="133"/>
    </row>
    <row r="129" spans="1:6" x14ac:dyDescent="0.25">
      <c r="A129" s="148">
        <v>172</v>
      </c>
      <c r="B129" s="38">
        <v>43637</v>
      </c>
      <c r="C129" s="148"/>
      <c r="D129" s="40"/>
      <c r="E129" s="40"/>
      <c r="F129" s="133"/>
    </row>
    <row r="130" spans="1:6" x14ac:dyDescent="0.25">
      <c r="A130" s="148">
        <v>173</v>
      </c>
      <c r="B130" s="38">
        <v>43638</v>
      </c>
      <c r="C130" s="148"/>
      <c r="D130" s="40"/>
      <c r="E130" s="40"/>
      <c r="F130" s="133"/>
    </row>
    <row r="131" spans="1:6" x14ac:dyDescent="0.25">
      <c r="A131" s="148">
        <v>174</v>
      </c>
      <c r="B131" s="38">
        <v>43639</v>
      </c>
      <c r="C131" s="148"/>
      <c r="D131" s="40"/>
      <c r="E131" s="40"/>
      <c r="F131" s="133"/>
    </row>
    <row r="132" spans="1:6" x14ac:dyDescent="0.25">
      <c r="A132" s="148">
        <v>175</v>
      </c>
      <c r="B132" s="38">
        <v>43640</v>
      </c>
      <c r="C132" s="148"/>
      <c r="D132" s="40"/>
      <c r="E132" s="40"/>
      <c r="F132" s="133"/>
    </row>
    <row r="133" spans="1:6" x14ac:dyDescent="0.25">
      <c r="A133" s="148">
        <v>176</v>
      </c>
      <c r="B133" s="38">
        <v>43641</v>
      </c>
      <c r="C133" s="148"/>
      <c r="D133" s="40"/>
      <c r="E133" s="40"/>
      <c r="F133" s="133"/>
    </row>
    <row r="134" spans="1:6" x14ac:dyDescent="0.25">
      <c r="A134" s="148">
        <v>177</v>
      </c>
      <c r="B134" s="38">
        <v>43642</v>
      </c>
      <c r="C134" s="148"/>
      <c r="D134" s="40"/>
      <c r="E134" s="40"/>
      <c r="F134" s="133"/>
    </row>
    <row r="135" spans="1:6" x14ac:dyDescent="0.25">
      <c r="A135" s="148">
        <v>178</v>
      </c>
      <c r="B135" s="38">
        <v>43643</v>
      </c>
      <c r="C135" s="148"/>
      <c r="D135" s="40"/>
      <c r="E135" s="40"/>
      <c r="F135" s="133"/>
    </row>
    <row r="136" spans="1:6" x14ac:dyDescent="0.25">
      <c r="A136" s="148">
        <v>179</v>
      </c>
      <c r="B136" s="38">
        <v>43644</v>
      </c>
      <c r="C136" s="148"/>
      <c r="D136" s="40"/>
      <c r="E136" s="40"/>
      <c r="F136" s="133"/>
    </row>
    <row r="137" spans="1:6" x14ac:dyDescent="0.25">
      <c r="A137" s="148">
        <v>180</v>
      </c>
      <c r="B137" s="38">
        <v>43645</v>
      </c>
      <c r="C137" s="148"/>
      <c r="D137" s="148"/>
      <c r="E137" s="148"/>
      <c r="F137" s="133"/>
    </row>
    <row r="138" spans="1:6" x14ac:dyDescent="0.25">
      <c r="A138" s="148">
        <v>181</v>
      </c>
      <c r="B138" s="38">
        <v>43646</v>
      </c>
      <c r="F138" s="43"/>
    </row>
    <row r="140" spans="1:6" x14ac:dyDescent="0.25">
      <c r="B140" t="s">
        <v>142</v>
      </c>
      <c r="C140">
        <f>C80</f>
        <v>14</v>
      </c>
    </row>
    <row r="141" spans="1:6" x14ac:dyDescent="0.25">
      <c r="B141" t="s">
        <v>122</v>
      </c>
      <c r="C141" s="161">
        <f>(C140)*0.81*2</f>
        <v>22.68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6"/>
  <sheetViews>
    <sheetView topLeftCell="A114" workbookViewId="0">
      <selection activeCell="D135" sqref="D135"/>
    </sheetView>
  </sheetViews>
  <sheetFormatPr defaultRowHeight="15" x14ac:dyDescent="0.25"/>
  <cols>
    <col min="1" max="2" width="13.28515625" customWidth="1"/>
    <col min="3" max="3" width="19.28515625" customWidth="1"/>
    <col min="4" max="4" width="11.42578125" customWidth="1"/>
    <col min="5" max="5" width="11.5703125" customWidth="1"/>
    <col min="6" max="6" width="20.710937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57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84">
        <v>49</v>
      </c>
      <c r="B6" s="38">
        <v>43514</v>
      </c>
      <c r="C6" s="84"/>
      <c r="D6" s="84"/>
      <c r="E6" s="84"/>
      <c r="F6" s="84"/>
    </row>
    <row r="7" spans="1:6" x14ac:dyDescent="0.25">
      <c r="A7" s="84">
        <v>50</v>
      </c>
      <c r="B7" s="38">
        <v>43515</v>
      </c>
      <c r="C7" s="84"/>
      <c r="D7" s="84"/>
      <c r="E7" s="84"/>
      <c r="F7" s="84"/>
    </row>
    <row r="8" spans="1:6" x14ac:dyDescent="0.25">
      <c r="A8" s="84">
        <v>51</v>
      </c>
      <c r="B8" s="38">
        <v>43516</v>
      </c>
      <c r="C8" s="84"/>
      <c r="D8" s="84"/>
      <c r="E8" s="84"/>
      <c r="F8" s="84"/>
    </row>
    <row r="9" spans="1:6" x14ac:dyDescent="0.25">
      <c r="A9" s="84">
        <v>52</v>
      </c>
      <c r="B9" s="38">
        <v>43517</v>
      </c>
      <c r="C9" s="84"/>
      <c r="D9" s="84"/>
      <c r="E9" s="84"/>
      <c r="F9" s="84"/>
    </row>
    <row r="10" spans="1:6" x14ac:dyDescent="0.25">
      <c r="A10" s="84">
        <v>53</v>
      </c>
      <c r="B10" s="38">
        <v>43518</v>
      </c>
      <c r="C10" s="84"/>
      <c r="D10" s="84"/>
      <c r="E10" s="84"/>
      <c r="F10" s="84"/>
    </row>
    <row r="11" spans="1:6" x14ac:dyDescent="0.25">
      <c r="A11" s="84">
        <v>54</v>
      </c>
      <c r="B11" s="38">
        <v>43519</v>
      </c>
      <c r="C11" s="84"/>
      <c r="D11" s="84"/>
      <c r="E11" s="84"/>
      <c r="F11" s="84"/>
    </row>
    <row r="12" spans="1:6" x14ac:dyDescent="0.25">
      <c r="A12" s="84">
        <v>55</v>
      </c>
      <c r="B12" s="38">
        <v>43520</v>
      </c>
      <c r="C12" s="84"/>
      <c r="D12" s="84"/>
      <c r="E12" s="84"/>
      <c r="F12" s="84"/>
    </row>
    <row r="13" spans="1:6" x14ac:dyDescent="0.25">
      <c r="A13" s="84">
        <v>56</v>
      </c>
      <c r="B13" s="38">
        <v>43521</v>
      </c>
      <c r="C13" s="84"/>
      <c r="D13" s="84"/>
      <c r="E13" s="84"/>
      <c r="F13" s="84"/>
    </row>
    <row r="14" spans="1:6" x14ac:dyDescent="0.25">
      <c r="A14" s="84">
        <v>57</v>
      </c>
      <c r="B14" s="38">
        <v>43522</v>
      </c>
      <c r="C14" s="84"/>
      <c r="D14" s="84"/>
      <c r="E14" s="84"/>
      <c r="F14" s="42"/>
    </row>
    <row r="15" spans="1:6" x14ac:dyDescent="0.25">
      <c r="A15" s="84">
        <v>58</v>
      </c>
      <c r="B15" s="38">
        <v>43523</v>
      </c>
      <c r="C15" s="84"/>
      <c r="D15" s="84"/>
      <c r="E15" s="84"/>
      <c r="F15" s="42"/>
    </row>
    <row r="16" spans="1:6" x14ac:dyDescent="0.25">
      <c r="A16" s="84">
        <v>59</v>
      </c>
      <c r="B16" s="38">
        <v>43524</v>
      </c>
      <c r="C16" s="84"/>
      <c r="D16" s="84"/>
      <c r="E16" s="84"/>
      <c r="F16" s="42"/>
    </row>
    <row r="17" spans="1:6" x14ac:dyDescent="0.25">
      <c r="A17" s="84">
        <v>60</v>
      </c>
      <c r="B17" s="38">
        <v>43525</v>
      </c>
      <c r="C17" s="84"/>
      <c r="D17" s="84"/>
      <c r="E17" s="84"/>
      <c r="F17" s="42"/>
    </row>
    <row r="18" spans="1:6" x14ac:dyDescent="0.25">
      <c r="A18" s="84">
        <v>61</v>
      </c>
      <c r="B18" s="38">
        <v>43526</v>
      </c>
      <c r="C18" s="84"/>
      <c r="D18" s="84"/>
      <c r="E18" s="84"/>
      <c r="F18" s="42"/>
    </row>
    <row r="19" spans="1:6" x14ac:dyDescent="0.25">
      <c r="A19" s="84">
        <v>62</v>
      </c>
      <c r="B19" s="38">
        <v>43527</v>
      </c>
      <c r="C19" s="84"/>
      <c r="D19" s="84"/>
      <c r="E19" s="84"/>
      <c r="F19" s="42"/>
    </row>
    <row r="20" spans="1:6" x14ac:dyDescent="0.25">
      <c r="A20" s="84">
        <v>63</v>
      </c>
      <c r="B20" s="38">
        <v>43528</v>
      </c>
      <c r="C20" s="84"/>
      <c r="D20" s="84"/>
      <c r="E20" s="84"/>
      <c r="F20" s="42"/>
    </row>
    <row r="21" spans="1:6" x14ac:dyDescent="0.25">
      <c r="A21" s="84">
        <v>64</v>
      </c>
      <c r="B21" s="38">
        <v>43529</v>
      </c>
      <c r="C21" s="84"/>
      <c r="D21" s="84"/>
      <c r="E21" s="84"/>
      <c r="F21" s="42"/>
    </row>
    <row r="22" spans="1:6" x14ac:dyDescent="0.25">
      <c r="A22" s="84">
        <v>65</v>
      </c>
      <c r="B22" s="38">
        <v>43530</v>
      </c>
      <c r="C22" s="84"/>
      <c r="D22" s="84"/>
      <c r="E22" s="84"/>
      <c r="F22" s="42"/>
    </row>
    <row r="23" spans="1:6" x14ac:dyDescent="0.25">
      <c r="A23" s="84">
        <v>66</v>
      </c>
      <c r="B23" s="38">
        <v>43531</v>
      </c>
      <c r="C23" s="84"/>
      <c r="D23" s="40"/>
      <c r="E23" s="40"/>
      <c r="F23" s="42"/>
    </row>
    <row r="24" spans="1:6" x14ac:dyDescent="0.25">
      <c r="A24" s="84">
        <v>67</v>
      </c>
      <c r="B24" s="38">
        <v>43532</v>
      </c>
      <c r="C24" s="84"/>
      <c r="D24" s="84"/>
      <c r="E24" s="40"/>
      <c r="F24" s="42"/>
    </row>
    <row r="25" spans="1:6" x14ac:dyDescent="0.25">
      <c r="A25" s="84">
        <v>68</v>
      </c>
      <c r="B25" s="38">
        <v>43533</v>
      </c>
      <c r="C25" s="84"/>
      <c r="D25" s="84"/>
      <c r="E25" s="40"/>
      <c r="F25" s="42"/>
    </row>
    <row r="26" spans="1:6" x14ac:dyDescent="0.25">
      <c r="A26" s="84">
        <v>69</v>
      </c>
      <c r="B26" s="38">
        <v>43534</v>
      </c>
      <c r="C26" s="84"/>
      <c r="D26" s="84"/>
      <c r="E26" s="40"/>
      <c r="F26" s="42"/>
    </row>
    <row r="27" spans="1:6" x14ac:dyDescent="0.25">
      <c r="A27" s="84">
        <v>70</v>
      </c>
      <c r="B27" s="38">
        <v>43535</v>
      </c>
      <c r="C27" s="84"/>
      <c r="D27" s="84"/>
      <c r="E27" s="40"/>
      <c r="F27" s="42"/>
    </row>
    <row r="28" spans="1:6" x14ac:dyDescent="0.25">
      <c r="A28" s="84">
        <v>71</v>
      </c>
      <c r="B28" s="38">
        <v>43536</v>
      </c>
      <c r="C28" s="84"/>
      <c r="D28" s="84"/>
      <c r="E28" s="40"/>
      <c r="F28" s="42"/>
    </row>
    <row r="29" spans="1:6" x14ac:dyDescent="0.25">
      <c r="A29" s="84">
        <v>72</v>
      </c>
      <c r="B29" s="38">
        <v>43537</v>
      </c>
      <c r="C29" s="84"/>
      <c r="D29" s="84"/>
      <c r="E29" s="40"/>
      <c r="F29" s="42"/>
    </row>
    <row r="30" spans="1:6" x14ac:dyDescent="0.25">
      <c r="A30" s="84">
        <v>73</v>
      </c>
      <c r="B30" s="38">
        <v>43538</v>
      </c>
      <c r="C30" s="84"/>
      <c r="D30" s="84"/>
      <c r="E30" s="40"/>
      <c r="F30" s="42"/>
    </row>
    <row r="31" spans="1:6" x14ac:dyDescent="0.25">
      <c r="A31" s="84">
        <v>74</v>
      </c>
      <c r="B31" s="38">
        <v>43539</v>
      </c>
      <c r="C31" s="84"/>
      <c r="D31" s="84"/>
      <c r="E31" s="40"/>
      <c r="F31" s="42"/>
    </row>
    <row r="32" spans="1:6" x14ac:dyDescent="0.25">
      <c r="A32" s="84">
        <v>75</v>
      </c>
      <c r="B32" s="38">
        <v>43540</v>
      </c>
      <c r="C32" s="84"/>
      <c r="D32" s="84"/>
      <c r="E32" s="40"/>
      <c r="F32" s="42"/>
    </row>
    <row r="33" spans="1:6" x14ac:dyDescent="0.25">
      <c r="A33" s="84">
        <v>76</v>
      </c>
      <c r="B33" s="38">
        <v>43541</v>
      </c>
      <c r="C33" s="84"/>
      <c r="D33" s="84"/>
      <c r="E33" s="40"/>
      <c r="F33" s="42"/>
    </row>
    <row r="34" spans="1:6" x14ac:dyDescent="0.25">
      <c r="A34" s="84">
        <v>77</v>
      </c>
      <c r="B34" s="38">
        <v>43542</v>
      </c>
      <c r="C34" s="84"/>
      <c r="D34" s="84"/>
      <c r="E34" s="40"/>
      <c r="F34" s="42"/>
    </row>
    <row r="35" spans="1:6" x14ac:dyDescent="0.25">
      <c r="A35" s="84">
        <v>78</v>
      </c>
      <c r="B35" s="38">
        <v>43543</v>
      </c>
      <c r="C35" s="84"/>
      <c r="D35" s="84"/>
      <c r="E35" s="40"/>
      <c r="F35" s="42"/>
    </row>
    <row r="36" spans="1:6" x14ac:dyDescent="0.25">
      <c r="A36" s="84">
        <v>79</v>
      </c>
      <c r="B36" s="38">
        <v>43544</v>
      </c>
      <c r="C36" s="84"/>
      <c r="D36" s="84"/>
      <c r="E36" s="40"/>
      <c r="F36" s="42"/>
    </row>
    <row r="37" spans="1:6" x14ac:dyDescent="0.25">
      <c r="A37" s="84">
        <v>80</v>
      </c>
      <c r="B37" s="38">
        <v>43545</v>
      </c>
      <c r="C37" s="84"/>
      <c r="D37" s="84"/>
      <c r="E37" s="40"/>
      <c r="F37" s="42"/>
    </row>
    <row r="38" spans="1:6" x14ac:dyDescent="0.25">
      <c r="A38" s="84">
        <v>81</v>
      </c>
      <c r="B38" s="38">
        <v>43546</v>
      </c>
      <c r="C38" s="84"/>
      <c r="D38" s="84"/>
      <c r="E38" s="40"/>
      <c r="F38" s="42"/>
    </row>
    <row r="39" spans="1:6" x14ac:dyDescent="0.25">
      <c r="A39" s="84">
        <v>82</v>
      </c>
      <c r="B39" s="38">
        <v>43547</v>
      </c>
      <c r="C39" s="84"/>
      <c r="D39" s="84"/>
      <c r="E39" s="40"/>
      <c r="F39" s="42"/>
    </row>
    <row r="40" spans="1:6" x14ac:dyDescent="0.25">
      <c r="A40" s="84">
        <v>83</v>
      </c>
      <c r="B40" s="38">
        <v>43548</v>
      </c>
      <c r="C40" s="84"/>
      <c r="D40" s="84"/>
      <c r="E40" s="40"/>
      <c r="F40" s="42"/>
    </row>
    <row r="41" spans="1:6" x14ac:dyDescent="0.25">
      <c r="A41" s="84">
        <v>84</v>
      </c>
      <c r="B41" s="38">
        <v>43549</v>
      </c>
      <c r="C41" s="84"/>
      <c r="D41" s="84"/>
      <c r="E41" s="40"/>
      <c r="F41" s="42"/>
    </row>
    <row r="42" spans="1:6" x14ac:dyDescent="0.25">
      <c r="A42" s="84">
        <v>85</v>
      </c>
      <c r="B42" s="38">
        <v>43550</v>
      </c>
      <c r="C42" s="84">
        <v>0</v>
      </c>
      <c r="D42" s="84"/>
      <c r="E42" s="40">
        <v>0</v>
      </c>
      <c r="F42" s="42"/>
    </row>
    <row r="43" spans="1:6" x14ac:dyDescent="0.25">
      <c r="A43" s="84">
        <v>86</v>
      </c>
      <c r="B43" s="38">
        <v>43551</v>
      </c>
      <c r="C43" s="84"/>
      <c r="D43" s="84">
        <f>(C58-C42)/(A58-A42)</f>
        <v>0.5</v>
      </c>
      <c r="E43" s="40">
        <f>D43+E42</f>
        <v>0.5</v>
      </c>
      <c r="F43" s="42"/>
    </row>
    <row r="44" spans="1:6" x14ac:dyDescent="0.25">
      <c r="A44" s="84">
        <v>87</v>
      </c>
      <c r="B44" s="38">
        <v>43552</v>
      </c>
      <c r="C44" s="84"/>
      <c r="D44" s="94">
        <v>0.5</v>
      </c>
      <c r="E44" s="40">
        <f t="shared" ref="E44:E57" si="0">D44+E43</f>
        <v>1</v>
      </c>
      <c r="F44" s="42"/>
    </row>
    <row r="45" spans="1:6" x14ac:dyDescent="0.25">
      <c r="A45" s="84">
        <v>88</v>
      </c>
      <c r="B45" s="38">
        <v>43553</v>
      </c>
      <c r="C45" s="84"/>
      <c r="D45" s="118">
        <v>0.5</v>
      </c>
      <c r="E45" s="40">
        <f t="shared" si="0"/>
        <v>1.5</v>
      </c>
      <c r="F45" s="42"/>
    </row>
    <row r="46" spans="1:6" x14ac:dyDescent="0.25">
      <c r="A46" s="84">
        <v>89</v>
      </c>
      <c r="B46" s="38">
        <v>43554</v>
      </c>
      <c r="C46" s="84"/>
      <c r="D46" s="118">
        <v>0.5</v>
      </c>
      <c r="E46" s="40">
        <f t="shared" si="0"/>
        <v>2</v>
      </c>
      <c r="F46" s="42"/>
    </row>
    <row r="47" spans="1:6" x14ac:dyDescent="0.25">
      <c r="A47" s="84">
        <v>90</v>
      </c>
      <c r="B47" s="38">
        <v>43555</v>
      </c>
      <c r="C47" s="84"/>
      <c r="D47" s="118">
        <v>0.5</v>
      </c>
      <c r="E47" s="40">
        <f t="shared" si="0"/>
        <v>2.5</v>
      </c>
      <c r="F47" s="42"/>
    </row>
    <row r="48" spans="1:6" x14ac:dyDescent="0.25">
      <c r="A48" s="84">
        <v>91</v>
      </c>
      <c r="B48" s="38">
        <v>43556</v>
      </c>
      <c r="C48" s="84"/>
      <c r="D48" s="118">
        <v>0.5</v>
      </c>
      <c r="E48" s="40">
        <f t="shared" si="0"/>
        <v>3</v>
      </c>
      <c r="F48" s="42"/>
    </row>
    <row r="49" spans="1:6" x14ac:dyDescent="0.25">
      <c r="A49" s="84">
        <v>92</v>
      </c>
      <c r="B49" s="38">
        <v>43557</v>
      </c>
      <c r="C49" s="84"/>
      <c r="D49" s="118">
        <v>0.5</v>
      </c>
      <c r="E49" s="40">
        <f t="shared" si="0"/>
        <v>3.5</v>
      </c>
      <c r="F49" s="42"/>
    </row>
    <row r="50" spans="1:6" x14ac:dyDescent="0.25">
      <c r="A50" s="84">
        <v>93</v>
      </c>
      <c r="B50" s="38">
        <v>43558</v>
      </c>
      <c r="C50" s="84"/>
      <c r="D50" s="118">
        <v>0.5</v>
      </c>
      <c r="E50" s="40">
        <f t="shared" si="0"/>
        <v>4</v>
      </c>
      <c r="F50" s="42"/>
    </row>
    <row r="51" spans="1:6" x14ac:dyDescent="0.25">
      <c r="A51" s="84">
        <v>94</v>
      </c>
      <c r="B51" s="38">
        <v>43559</v>
      </c>
      <c r="C51" s="84"/>
      <c r="D51" s="118">
        <v>0.5</v>
      </c>
      <c r="E51" s="40">
        <f t="shared" si="0"/>
        <v>4.5</v>
      </c>
      <c r="F51" s="42"/>
    </row>
    <row r="52" spans="1:6" x14ac:dyDescent="0.25">
      <c r="A52" s="84">
        <v>95</v>
      </c>
      <c r="B52" s="38">
        <v>43560</v>
      </c>
      <c r="C52" s="84"/>
      <c r="D52" s="118">
        <v>0.5</v>
      </c>
      <c r="E52" s="40">
        <f t="shared" si="0"/>
        <v>5</v>
      </c>
      <c r="F52" s="42"/>
    </row>
    <row r="53" spans="1:6" x14ac:dyDescent="0.25">
      <c r="A53" s="84">
        <v>96</v>
      </c>
      <c r="B53" s="38">
        <v>43561</v>
      </c>
      <c r="C53" s="84"/>
      <c r="D53" s="118">
        <v>0.5</v>
      </c>
      <c r="E53" s="40">
        <f t="shared" si="0"/>
        <v>5.5</v>
      </c>
      <c r="F53" s="42"/>
    </row>
    <row r="54" spans="1:6" x14ac:dyDescent="0.25">
      <c r="A54" s="84">
        <v>97</v>
      </c>
      <c r="B54" s="38">
        <v>43562</v>
      </c>
      <c r="C54" s="84"/>
      <c r="D54" s="118">
        <v>0.5</v>
      </c>
      <c r="E54" s="40">
        <f t="shared" si="0"/>
        <v>6</v>
      </c>
      <c r="F54" s="42"/>
    </row>
    <row r="55" spans="1:6" x14ac:dyDescent="0.25">
      <c r="A55" s="84">
        <v>98</v>
      </c>
      <c r="B55" s="38">
        <v>43563</v>
      </c>
      <c r="C55" s="84"/>
      <c r="D55" s="118">
        <v>0.5</v>
      </c>
      <c r="E55" s="40">
        <f t="shared" si="0"/>
        <v>6.5</v>
      </c>
      <c r="F55" s="42"/>
    </row>
    <row r="56" spans="1:6" x14ac:dyDescent="0.25">
      <c r="A56" s="84">
        <v>99</v>
      </c>
      <c r="B56" s="38">
        <v>43564</v>
      </c>
      <c r="C56" s="84"/>
      <c r="D56" s="118">
        <v>0.5</v>
      </c>
      <c r="E56" s="40">
        <f t="shared" si="0"/>
        <v>7</v>
      </c>
      <c r="F56" s="42"/>
    </row>
    <row r="57" spans="1:6" x14ac:dyDescent="0.25">
      <c r="A57" s="84">
        <v>100</v>
      </c>
      <c r="B57" s="38">
        <v>43565</v>
      </c>
      <c r="C57" s="84"/>
      <c r="D57" s="118">
        <v>0.5</v>
      </c>
      <c r="E57" s="40">
        <f t="shared" si="0"/>
        <v>7.5</v>
      </c>
      <c r="F57" s="42"/>
    </row>
    <row r="58" spans="1:6" x14ac:dyDescent="0.25">
      <c r="A58" s="84">
        <v>101</v>
      </c>
      <c r="B58" s="38">
        <v>43566</v>
      </c>
      <c r="C58" s="84">
        <v>8</v>
      </c>
      <c r="D58" s="94"/>
      <c r="E58" s="40">
        <v>8</v>
      </c>
      <c r="F58" s="42"/>
    </row>
    <row r="59" spans="1:6" x14ac:dyDescent="0.25">
      <c r="A59" s="84">
        <v>102</v>
      </c>
      <c r="B59" s="38">
        <v>43567</v>
      </c>
      <c r="C59" s="84"/>
      <c r="D59" s="94">
        <f>(C70-C58)/(A70-A58)</f>
        <v>0.58333333333333337</v>
      </c>
      <c r="E59" s="40">
        <f>D59+E58</f>
        <v>8.5833333333333339</v>
      </c>
      <c r="F59" s="42"/>
    </row>
    <row r="60" spans="1:6" x14ac:dyDescent="0.25">
      <c r="A60" s="84">
        <v>103</v>
      </c>
      <c r="B60" s="38">
        <v>43568</v>
      </c>
      <c r="C60" s="84"/>
      <c r="D60" s="94">
        <v>0.58333333333333337</v>
      </c>
      <c r="E60" s="40">
        <f t="shared" ref="E60:E69" si="1">D60+E59</f>
        <v>9.1666666666666679</v>
      </c>
      <c r="F60" s="42"/>
    </row>
    <row r="61" spans="1:6" x14ac:dyDescent="0.25">
      <c r="A61" s="84">
        <v>104</v>
      </c>
      <c r="B61" s="38">
        <v>43569</v>
      </c>
      <c r="C61" s="84"/>
      <c r="D61" s="118">
        <v>0.58333333333333337</v>
      </c>
      <c r="E61" s="40">
        <f t="shared" si="1"/>
        <v>9.7500000000000018</v>
      </c>
      <c r="F61" s="42"/>
    </row>
    <row r="62" spans="1:6" x14ac:dyDescent="0.25">
      <c r="A62" s="84">
        <v>105</v>
      </c>
      <c r="B62" s="38">
        <v>43570</v>
      </c>
      <c r="C62" s="84"/>
      <c r="D62" s="118">
        <v>0.58333333333333337</v>
      </c>
      <c r="E62" s="40">
        <f t="shared" si="1"/>
        <v>10.333333333333336</v>
      </c>
      <c r="F62" s="42"/>
    </row>
    <row r="63" spans="1:6" x14ac:dyDescent="0.25">
      <c r="A63" s="84">
        <v>106</v>
      </c>
      <c r="B63" s="38">
        <v>43571</v>
      </c>
      <c r="C63" s="84"/>
      <c r="D63" s="118">
        <v>0.58333333333333337</v>
      </c>
      <c r="E63" s="40">
        <f t="shared" si="1"/>
        <v>10.91666666666667</v>
      </c>
      <c r="F63" s="42"/>
    </row>
    <row r="64" spans="1:6" x14ac:dyDescent="0.25">
      <c r="A64" s="84">
        <v>107</v>
      </c>
      <c r="B64" s="38">
        <v>43572</v>
      </c>
      <c r="C64" s="84"/>
      <c r="D64" s="118">
        <v>0.58333333333333337</v>
      </c>
      <c r="E64" s="40">
        <f t="shared" si="1"/>
        <v>11.500000000000004</v>
      </c>
      <c r="F64" s="42"/>
    </row>
    <row r="65" spans="1:6" x14ac:dyDescent="0.25">
      <c r="A65" s="84">
        <v>108</v>
      </c>
      <c r="B65" s="38">
        <v>43573</v>
      </c>
      <c r="C65" s="84"/>
      <c r="D65" s="118">
        <v>0.58333333333333337</v>
      </c>
      <c r="E65" s="40">
        <f t="shared" si="1"/>
        <v>12.083333333333337</v>
      </c>
      <c r="F65" s="42"/>
    </row>
    <row r="66" spans="1:6" x14ac:dyDescent="0.25">
      <c r="A66" s="84">
        <v>109</v>
      </c>
      <c r="B66" s="38">
        <v>43574</v>
      </c>
      <c r="C66" s="84"/>
      <c r="D66" s="118">
        <v>0.58333333333333337</v>
      </c>
      <c r="E66" s="40">
        <f t="shared" si="1"/>
        <v>12.666666666666671</v>
      </c>
      <c r="F66" s="42"/>
    </row>
    <row r="67" spans="1:6" x14ac:dyDescent="0.25">
      <c r="A67" s="84">
        <v>110</v>
      </c>
      <c r="B67" s="38">
        <v>43575</v>
      </c>
      <c r="C67" s="84"/>
      <c r="D67" s="118">
        <v>0.58333333333333337</v>
      </c>
      <c r="E67" s="40">
        <f t="shared" si="1"/>
        <v>13.250000000000005</v>
      </c>
      <c r="F67" s="42"/>
    </row>
    <row r="68" spans="1:6" x14ac:dyDescent="0.25">
      <c r="A68" s="84">
        <v>111</v>
      </c>
      <c r="B68" s="38">
        <v>43576</v>
      </c>
      <c r="C68" s="84"/>
      <c r="D68" s="118">
        <v>0.58333333333333337</v>
      </c>
      <c r="E68" s="40">
        <f t="shared" si="1"/>
        <v>13.833333333333339</v>
      </c>
      <c r="F68" s="42"/>
    </row>
    <row r="69" spans="1:6" x14ac:dyDescent="0.25">
      <c r="A69" s="84">
        <v>112</v>
      </c>
      <c r="B69" s="38">
        <v>43577</v>
      </c>
      <c r="C69" s="84"/>
      <c r="D69" s="118">
        <v>0.58333333333333337</v>
      </c>
      <c r="E69" s="40">
        <f t="shared" si="1"/>
        <v>14.416666666666673</v>
      </c>
      <c r="F69" s="42"/>
    </row>
    <row r="70" spans="1:6" x14ac:dyDescent="0.25">
      <c r="A70" s="84">
        <v>113</v>
      </c>
      <c r="B70" s="38">
        <v>43578</v>
      </c>
      <c r="C70" s="84">
        <v>15</v>
      </c>
      <c r="D70" s="94"/>
      <c r="E70" s="40">
        <v>15</v>
      </c>
      <c r="F70" s="42"/>
    </row>
    <row r="71" spans="1:6" x14ac:dyDescent="0.25">
      <c r="A71" s="84">
        <v>114</v>
      </c>
      <c r="B71" s="38">
        <v>43579</v>
      </c>
      <c r="C71" s="84"/>
      <c r="D71" s="94">
        <f>(C99-C70)/(A99-A70)</f>
        <v>0.10344827586206896</v>
      </c>
      <c r="E71" s="40">
        <f>D71+E70</f>
        <v>15.103448275862069</v>
      </c>
      <c r="F71" s="42"/>
    </row>
    <row r="72" spans="1:6" x14ac:dyDescent="0.25">
      <c r="A72" s="84">
        <v>115</v>
      </c>
      <c r="B72" s="38">
        <v>43580</v>
      </c>
      <c r="C72" s="84"/>
      <c r="D72" s="94">
        <v>0.10344827586206896</v>
      </c>
      <c r="E72" s="40">
        <f t="shared" ref="E72:E98" si="2">D72+E71</f>
        <v>15.206896551724139</v>
      </c>
      <c r="F72" s="42"/>
    </row>
    <row r="73" spans="1:6" x14ac:dyDescent="0.25">
      <c r="A73" s="84">
        <v>116</v>
      </c>
      <c r="B73" s="38">
        <v>43581</v>
      </c>
      <c r="C73" s="84"/>
      <c r="D73" s="118">
        <v>0.10344827586206896</v>
      </c>
      <c r="E73" s="40">
        <f t="shared" si="2"/>
        <v>15.310344827586208</v>
      </c>
      <c r="F73" s="42"/>
    </row>
    <row r="74" spans="1:6" x14ac:dyDescent="0.25">
      <c r="A74" s="84">
        <v>117</v>
      </c>
      <c r="B74" s="38">
        <v>43582</v>
      </c>
      <c r="C74" s="84"/>
      <c r="D74" s="118">
        <v>0.10344827586206896</v>
      </c>
      <c r="E74" s="40">
        <f t="shared" si="2"/>
        <v>15.413793103448278</v>
      </c>
      <c r="F74" s="42"/>
    </row>
    <row r="75" spans="1:6" x14ac:dyDescent="0.25">
      <c r="A75" s="84">
        <v>118</v>
      </c>
      <c r="B75" s="38">
        <v>43583</v>
      </c>
      <c r="C75" s="84"/>
      <c r="D75" s="118">
        <v>0.10344827586206896</v>
      </c>
      <c r="E75" s="40">
        <f t="shared" si="2"/>
        <v>15.517241379310347</v>
      </c>
      <c r="F75" s="42"/>
    </row>
    <row r="76" spans="1:6" x14ac:dyDescent="0.25">
      <c r="A76" s="84">
        <v>119</v>
      </c>
      <c r="B76" s="38">
        <v>43584</v>
      </c>
      <c r="C76" s="84"/>
      <c r="D76" s="118">
        <v>0.10344827586206896</v>
      </c>
      <c r="E76" s="40">
        <f t="shared" si="2"/>
        <v>15.620689655172416</v>
      </c>
      <c r="F76" s="42"/>
    </row>
    <row r="77" spans="1:6" x14ac:dyDescent="0.25">
      <c r="A77" s="84">
        <v>120</v>
      </c>
      <c r="B77" s="38">
        <v>43585</v>
      </c>
      <c r="C77" s="84"/>
      <c r="D77" s="118">
        <v>0.10344827586206896</v>
      </c>
      <c r="E77" s="40">
        <f t="shared" si="2"/>
        <v>15.724137931034486</v>
      </c>
      <c r="F77" s="42"/>
    </row>
    <row r="78" spans="1:6" x14ac:dyDescent="0.25">
      <c r="A78" s="84">
        <v>121</v>
      </c>
      <c r="B78" s="38">
        <v>43586</v>
      </c>
      <c r="C78" s="84"/>
      <c r="D78" s="118">
        <v>0.10344827586206896</v>
      </c>
      <c r="E78" s="40">
        <f t="shared" si="2"/>
        <v>15.827586206896555</v>
      </c>
      <c r="F78" s="42"/>
    </row>
    <row r="79" spans="1:6" x14ac:dyDescent="0.25">
      <c r="A79" s="84">
        <v>122</v>
      </c>
      <c r="B79" s="38">
        <v>43587</v>
      </c>
      <c r="C79" s="84"/>
      <c r="D79" s="118">
        <v>0.10344827586206896</v>
      </c>
      <c r="E79" s="40">
        <f t="shared" si="2"/>
        <v>15.931034482758625</v>
      </c>
      <c r="F79" s="42"/>
    </row>
    <row r="80" spans="1:6" x14ac:dyDescent="0.25">
      <c r="A80" s="84">
        <v>123</v>
      </c>
      <c r="B80" s="38">
        <v>43588</v>
      </c>
      <c r="C80" s="84"/>
      <c r="D80" s="118">
        <v>0.10344827586206896</v>
      </c>
      <c r="E80" s="40">
        <f t="shared" si="2"/>
        <v>16.034482758620694</v>
      </c>
      <c r="F80" s="42"/>
    </row>
    <row r="81" spans="1:6" x14ac:dyDescent="0.25">
      <c r="A81" s="84">
        <v>124</v>
      </c>
      <c r="B81" s="38">
        <v>43589</v>
      </c>
      <c r="C81" s="84"/>
      <c r="D81" s="118">
        <v>0.10344827586206896</v>
      </c>
      <c r="E81" s="40">
        <f t="shared" si="2"/>
        <v>16.137931034482762</v>
      </c>
      <c r="F81" s="42"/>
    </row>
    <row r="82" spans="1:6" x14ac:dyDescent="0.25">
      <c r="A82" s="84">
        <v>125</v>
      </c>
      <c r="B82" s="38">
        <v>43590</v>
      </c>
      <c r="C82" s="84"/>
      <c r="D82" s="118">
        <v>0.10344827586206896</v>
      </c>
      <c r="E82" s="40">
        <f t="shared" si="2"/>
        <v>16.241379310344829</v>
      </c>
      <c r="F82" s="42"/>
    </row>
    <row r="83" spans="1:6" x14ac:dyDescent="0.25">
      <c r="A83" s="84">
        <v>126</v>
      </c>
      <c r="B83" s="38">
        <v>43591</v>
      </c>
      <c r="C83" s="84"/>
      <c r="D83" s="118">
        <v>0.10344827586206896</v>
      </c>
      <c r="E83" s="40">
        <f t="shared" si="2"/>
        <v>16.344827586206897</v>
      </c>
      <c r="F83" s="42"/>
    </row>
    <row r="84" spans="1:6" x14ac:dyDescent="0.25">
      <c r="A84" s="84">
        <v>127</v>
      </c>
      <c r="B84" s="38">
        <v>43592</v>
      </c>
      <c r="C84" s="84"/>
      <c r="D84" s="118">
        <v>0.10344827586206896</v>
      </c>
      <c r="E84" s="40">
        <f t="shared" si="2"/>
        <v>16.448275862068964</v>
      </c>
      <c r="F84" s="42"/>
    </row>
    <row r="85" spans="1:6" x14ac:dyDescent="0.25">
      <c r="A85" s="84">
        <v>128</v>
      </c>
      <c r="B85" s="38">
        <v>43593</v>
      </c>
      <c r="C85" s="84"/>
      <c r="D85" s="118">
        <v>0.10344827586206896</v>
      </c>
      <c r="E85" s="40">
        <f t="shared" si="2"/>
        <v>16.551724137931032</v>
      </c>
      <c r="F85" s="42"/>
    </row>
    <row r="86" spans="1:6" x14ac:dyDescent="0.25">
      <c r="A86" s="84">
        <v>129</v>
      </c>
      <c r="B86" s="38">
        <v>43594</v>
      </c>
      <c r="C86" s="84"/>
      <c r="D86" s="118">
        <v>0.10344827586206896</v>
      </c>
      <c r="E86" s="40">
        <f t="shared" si="2"/>
        <v>16.6551724137931</v>
      </c>
      <c r="F86" s="42"/>
    </row>
    <row r="87" spans="1:6" x14ac:dyDescent="0.25">
      <c r="A87" s="84">
        <v>130</v>
      </c>
      <c r="B87" s="38">
        <v>43595</v>
      </c>
      <c r="C87" s="84"/>
      <c r="D87" s="118">
        <v>0.10344827586206896</v>
      </c>
      <c r="E87" s="40">
        <f t="shared" si="2"/>
        <v>16.758620689655167</v>
      </c>
      <c r="F87" s="42"/>
    </row>
    <row r="88" spans="1:6" x14ac:dyDescent="0.25">
      <c r="A88" s="84">
        <v>131</v>
      </c>
      <c r="B88" s="38">
        <v>43596</v>
      </c>
      <c r="C88" s="84"/>
      <c r="D88" s="118">
        <v>0.10344827586206896</v>
      </c>
      <c r="E88" s="40">
        <f t="shared" si="2"/>
        <v>16.862068965517235</v>
      </c>
      <c r="F88" s="42"/>
    </row>
    <row r="89" spans="1:6" x14ac:dyDescent="0.25">
      <c r="A89" s="84">
        <v>132</v>
      </c>
      <c r="B89" s="38">
        <v>43597</v>
      </c>
      <c r="C89" s="84"/>
      <c r="D89" s="118">
        <v>0.10344827586206896</v>
      </c>
      <c r="E89" s="40">
        <f t="shared" si="2"/>
        <v>16.965517241379303</v>
      </c>
      <c r="F89" s="42"/>
    </row>
    <row r="90" spans="1:6" x14ac:dyDescent="0.25">
      <c r="A90" s="84">
        <v>133</v>
      </c>
      <c r="B90" s="38">
        <v>43598</v>
      </c>
      <c r="C90" s="84"/>
      <c r="D90" s="118">
        <v>0.10344827586206896</v>
      </c>
      <c r="E90" s="40">
        <f t="shared" si="2"/>
        <v>17.06896551724137</v>
      </c>
      <c r="F90" s="42"/>
    </row>
    <row r="91" spans="1:6" x14ac:dyDescent="0.25">
      <c r="A91" s="84">
        <v>134</v>
      </c>
      <c r="B91" s="38">
        <v>43599</v>
      </c>
      <c r="C91" s="84"/>
      <c r="D91" s="118">
        <v>0.10344827586206896</v>
      </c>
      <c r="E91" s="40">
        <f t="shared" si="2"/>
        <v>17.172413793103438</v>
      </c>
      <c r="F91" s="42"/>
    </row>
    <row r="92" spans="1:6" x14ac:dyDescent="0.25">
      <c r="A92" s="84">
        <v>135</v>
      </c>
      <c r="B92" s="38">
        <v>43600</v>
      </c>
      <c r="C92" s="84"/>
      <c r="D92" s="118">
        <v>0.10344827586206896</v>
      </c>
      <c r="E92" s="40">
        <f t="shared" si="2"/>
        <v>17.275862068965505</v>
      </c>
      <c r="F92" s="42"/>
    </row>
    <row r="93" spans="1:6" x14ac:dyDescent="0.25">
      <c r="A93" s="84">
        <v>136</v>
      </c>
      <c r="B93" s="38">
        <v>43601</v>
      </c>
      <c r="C93" s="84"/>
      <c r="D93" s="118">
        <v>0.10344827586206896</v>
      </c>
      <c r="E93" s="40">
        <f t="shared" si="2"/>
        <v>17.379310344827573</v>
      </c>
      <c r="F93" s="42"/>
    </row>
    <row r="94" spans="1:6" x14ac:dyDescent="0.25">
      <c r="A94" s="84">
        <v>137</v>
      </c>
      <c r="B94" s="38">
        <v>43602</v>
      </c>
      <c r="C94" s="84"/>
      <c r="D94" s="118">
        <v>0.10344827586206896</v>
      </c>
      <c r="E94" s="40">
        <f t="shared" si="2"/>
        <v>17.482758620689641</v>
      </c>
      <c r="F94" s="42"/>
    </row>
    <row r="95" spans="1:6" x14ac:dyDescent="0.25">
      <c r="A95" s="84">
        <v>138</v>
      </c>
      <c r="B95" s="38">
        <v>43603</v>
      </c>
      <c r="C95" s="84"/>
      <c r="D95" s="118">
        <v>0.10344827586206896</v>
      </c>
      <c r="E95" s="40">
        <f t="shared" si="2"/>
        <v>17.586206896551708</v>
      </c>
      <c r="F95" s="42"/>
    </row>
    <row r="96" spans="1:6" x14ac:dyDescent="0.25">
      <c r="A96" s="84">
        <v>139</v>
      </c>
      <c r="B96" s="38">
        <v>43604</v>
      </c>
      <c r="C96" s="84"/>
      <c r="D96" s="118">
        <v>0.10344827586206896</v>
      </c>
      <c r="E96" s="40">
        <f t="shared" si="2"/>
        <v>17.689655172413776</v>
      </c>
      <c r="F96" s="42"/>
    </row>
    <row r="97" spans="1:6" x14ac:dyDescent="0.25">
      <c r="A97" s="84">
        <v>140</v>
      </c>
      <c r="B97" s="38">
        <v>43605</v>
      </c>
      <c r="C97" s="84"/>
      <c r="D97" s="118">
        <v>0.10344827586206896</v>
      </c>
      <c r="E97" s="40">
        <f t="shared" si="2"/>
        <v>17.793103448275843</v>
      </c>
      <c r="F97" s="42"/>
    </row>
    <row r="98" spans="1:6" x14ac:dyDescent="0.25">
      <c r="A98" s="84">
        <v>141</v>
      </c>
      <c r="B98" s="38">
        <v>43606</v>
      </c>
      <c r="C98" s="84"/>
      <c r="D98" s="118">
        <v>0.10344827586206896</v>
      </c>
      <c r="E98" s="40">
        <f t="shared" si="2"/>
        <v>17.896551724137911</v>
      </c>
      <c r="F98" s="42"/>
    </row>
    <row r="99" spans="1:6" x14ac:dyDescent="0.25">
      <c r="A99" s="84">
        <v>142</v>
      </c>
      <c r="B99" s="38">
        <v>43607</v>
      </c>
      <c r="C99" s="84">
        <v>18</v>
      </c>
      <c r="D99" s="84"/>
      <c r="E99" s="40">
        <v>18</v>
      </c>
      <c r="F99" s="42"/>
    </row>
    <row r="100" spans="1:6" x14ac:dyDescent="0.25">
      <c r="A100" s="84">
        <v>143</v>
      </c>
      <c r="B100" s="38">
        <v>43608</v>
      </c>
      <c r="C100" s="84"/>
      <c r="D100" s="84"/>
      <c r="E100" s="40"/>
      <c r="F100" s="42"/>
    </row>
    <row r="101" spans="1:6" x14ac:dyDescent="0.25">
      <c r="A101" s="84">
        <v>144</v>
      </c>
      <c r="B101" s="38">
        <v>43609</v>
      </c>
      <c r="C101" s="84"/>
      <c r="D101" s="94"/>
      <c r="E101" s="40"/>
      <c r="F101" s="42"/>
    </row>
    <row r="102" spans="1:6" x14ac:dyDescent="0.25">
      <c r="A102" s="84">
        <v>145</v>
      </c>
      <c r="B102" s="38">
        <v>43610</v>
      </c>
      <c r="C102" s="84"/>
      <c r="D102" s="94"/>
      <c r="E102" s="40"/>
      <c r="F102" s="42"/>
    </row>
    <row r="103" spans="1:6" x14ac:dyDescent="0.25">
      <c r="A103" s="84">
        <v>146</v>
      </c>
      <c r="B103" s="38">
        <v>43611</v>
      </c>
      <c r="C103" s="84"/>
      <c r="D103" s="94"/>
      <c r="E103" s="40"/>
      <c r="F103" s="42"/>
    </row>
    <row r="104" spans="1:6" x14ac:dyDescent="0.25">
      <c r="A104" s="84">
        <v>147</v>
      </c>
      <c r="B104" s="38">
        <v>43612</v>
      </c>
      <c r="C104" s="84"/>
      <c r="D104" s="94"/>
      <c r="E104" s="40"/>
      <c r="F104" s="42"/>
    </row>
    <row r="105" spans="1:6" x14ac:dyDescent="0.25">
      <c r="A105" s="84">
        <v>148</v>
      </c>
      <c r="B105" s="38">
        <v>43613</v>
      </c>
      <c r="C105" s="84"/>
      <c r="D105" s="94"/>
      <c r="E105" s="40"/>
      <c r="F105" s="42"/>
    </row>
    <row r="106" spans="1:6" x14ac:dyDescent="0.25">
      <c r="A106" s="84">
        <v>149</v>
      </c>
      <c r="B106" s="38">
        <v>43614</v>
      </c>
      <c r="C106" s="84"/>
      <c r="D106" s="94"/>
      <c r="E106" s="40"/>
      <c r="F106" s="42"/>
    </row>
    <row r="107" spans="1:6" x14ac:dyDescent="0.25">
      <c r="A107" s="84">
        <v>150</v>
      </c>
      <c r="B107" s="38">
        <v>43615</v>
      </c>
      <c r="C107" s="84"/>
      <c r="D107" s="94"/>
      <c r="E107" s="40"/>
      <c r="F107" s="42"/>
    </row>
    <row r="108" spans="1:6" x14ac:dyDescent="0.25">
      <c r="A108" s="84">
        <v>151</v>
      </c>
      <c r="B108" s="38">
        <v>43616</v>
      </c>
      <c r="C108" s="84"/>
      <c r="D108" s="94"/>
      <c r="E108" s="40"/>
      <c r="F108" s="42"/>
    </row>
    <row r="109" spans="1:6" x14ac:dyDescent="0.25">
      <c r="A109" s="84">
        <v>152</v>
      </c>
      <c r="B109" s="38">
        <v>43617</v>
      </c>
      <c r="C109" s="84"/>
      <c r="D109" s="84"/>
      <c r="E109" s="40"/>
      <c r="F109" s="42"/>
    </row>
    <row r="110" spans="1:6" x14ac:dyDescent="0.25">
      <c r="A110" s="84">
        <v>153</v>
      </c>
      <c r="B110" s="38">
        <v>43618</v>
      </c>
      <c r="C110" s="84"/>
      <c r="D110" s="84"/>
      <c r="E110" s="40"/>
      <c r="F110" s="42"/>
    </row>
    <row r="111" spans="1:6" x14ac:dyDescent="0.25">
      <c r="A111" s="84">
        <v>154</v>
      </c>
      <c r="B111" s="38">
        <v>43619</v>
      </c>
      <c r="C111" s="84"/>
      <c r="D111" s="94"/>
      <c r="E111" s="40"/>
      <c r="F111" s="42"/>
    </row>
    <row r="112" spans="1:6" x14ac:dyDescent="0.25">
      <c r="A112" s="84">
        <v>155</v>
      </c>
      <c r="B112" s="38">
        <v>43620</v>
      </c>
      <c r="C112" s="84"/>
      <c r="D112" s="94"/>
      <c r="E112" s="40"/>
      <c r="F112" s="42"/>
    </row>
    <row r="113" spans="1:6" x14ac:dyDescent="0.25">
      <c r="A113" s="84">
        <v>156</v>
      </c>
      <c r="B113" s="38">
        <v>43621</v>
      </c>
      <c r="C113" s="84"/>
      <c r="D113" s="94"/>
      <c r="E113" s="40"/>
      <c r="F113" s="42"/>
    </row>
    <row r="114" spans="1:6" x14ac:dyDescent="0.25">
      <c r="A114" s="84">
        <v>157</v>
      </c>
      <c r="B114" s="38">
        <v>43622</v>
      </c>
      <c r="C114" s="84"/>
      <c r="D114" s="94"/>
      <c r="E114" s="40"/>
      <c r="F114" s="42"/>
    </row>
    <row r="115" spans="1:6" x14ac:dyDescent="0.25">
      <c r="A115" s="84">
        <v>158</v>
      </c>
      <c r="B115" s="38">
        <v>43623</v>
      </c>
      <c r="C115" s="84"/>
      <c r="D115" s="94"/>
      <c r="E115" s="40"/>
      <c r="F115" s="42"/>
    </row>
    <row r="116" spans="1:6" x14ac:dyDescent="0.25">
      <c r="A116" s="84">
        <v>159</v>
      </c>
      <c r="B116" s="38">
        <v>43624</v>
      </c>
      <c r="C116" s="84"/>
      <c r="D116" s="94"/>
      <c r="E116" s="40"/>
      <c r="F116" s="42"/>
    </row>
    <row r="117" spans="1:6" x14ac:dyDescent="0.25">
      <c r="A117" s="84">
        <v>160</v>
      </c>
      <c r="B117" s="38">
        <v>43625</v>
      </c>
      <c r="C117" s="84"/>
      <c r="D117" s="94"/>
      <c r="E117" s="40"/>
      <c r="F117" s="42"/>
    </row>
    <row r="118" spans="1:6" x14ac:dyDescent="0.25">
      <c r="A118" s="84">
        <v>161</v>
      </c>
      <c r="B118" s="38">
        <v>43626</v>
      </c>
      <c r="C118" s="84"/>
      <c r="D118" s="94"/>
      <c r="E118" s="40"/>
      <c r="F118" s="42"/>
    </row>
    <row r="119" spans="1:6" x14ac:dyDescent="0.25">
      <c r="A119" s="84">
        <v>162</v>
      </c>
      <c r="B119" s="38">
        <v>43627</v>
      </c>
      <c r="C119" s="84"/>
      <c r="D119" s="94"/>
      <c r="E119" s="40"/>
      <c r="F119" s="42"/>
    </row>
    <row r="120" spans="1:6" x14ac:dyDescent="0.25">
      <c r="A120" s="84">
        <v>163</v>
      </c>
      <c r="B120" s="38">
        <v>43628</v>
      </c>
      <c r="C120" s="84"/>
      <c r="D120" s="94"/>
      <c r="E120" s="40"/>
      <c r="F120" s="42"/>
    </row>
    <row r="121" spans="1:6" x14ac:dyDescent="0.25">
      <c r="A121" s="84">
        <v>164</v>
      </c>
      <c r="B121" s="38">
        <v>43629</v>
      </c>
      <c r="C121" s="84"/>
      <c r="D121" s="94"/>
      <c r="E121" s="40"/>
      <c r="F121" s="42"/>
    </row>
    <row r="122" spans="1:6" x14ac:dyDescent="0.25">
      <c r="A122" s="84">
        <v>165</v>
      </c>
      <c r="B122" s="38">
        <v>43630</v>
      </c>
      <c r="C122" s="84"/>
      <c r="D122" s="94"/>
      <c r="E122" s="40"/>
      <c r="F122" s="42"/>
    </row>
    <row r="123" spans="1:6" x14ac:dyDescent="0.25">
      <c r="A123" s="84">
        <v>166</v>
      </c>
      <c r="B123" s="38">
        <v>43631</v>
      </c>
      <c r="C123" s="84"/>
      <c r="D123" s="94"/>
      <c r="E123" s="40"/>
      <c r="F123" s="42"/>
    </row>
    <row r="124" spans="1:6" x14ac:dyDescent="0.25">
      <c r="A124" s="84">
        <v>167</v>
      </c>
      <c r="B124" s="38">
        <v>43632</v>
      </c>
      <c r="C124" s="84"/>
      <c r="D124" s="94"/>
      <c r="E124" s="40"/>
      <c r="F124" s="42"/>
    </row>
    <row r="125" spans="1:6" x14ac:dyDescent="0.25">
      <c r="A125" s="84">
        <v>168</v>
      </c>
      <c r="B125" s="38">
        <v>43633</v>
      </c>
      <c r="C125" s="84"/>
      <c r="D125" s="94"/>
      <c r="E125" s="40"/>
      <c r="F125" s="42"/>
    </row>
    <row r="126" spans="1:6" x14ac:dyDescent="0.25">
      <c r="A126" s="84">
        <v>169</v>
      </c>
      <c r="B126" s="38">
        <v>43634</v>
      </c>
      <c r="C126" s="84"/>
      <c r="D126" s="94"/>
      <c r="E126" s="84"/>
      <c r="F126" s="42"/>
    </row>
    <row r="127" spans="1:6" x14ac:dyDescent="0.25">
      <c r="A127" s="84">
        <v>170</v>
      </c>
      <c r="B127" s="38">
        <v>43635</v>
      </c>
      <c r="C127" s="84"/>
      <c r="D127" s="84"/>
      <c r="E127" s="84"/>
      <c r="F127" s="84"/>
    </row>
    <row r="128" spans="1:6" x14ac:dyDescent="0.25">
      <c r="A128" s="84">
        <v>171</v>
      </c>
      <c r="B128" s="38">
        <v>43636</v>
      </c>
      <c r="C128" s="84"/>
      <c r="D128" s="84"/>
      <c r="E128" s="84"/>
      <c r="F128" s="84"/>
    </row>
    <row r="129" spans="1:6" x14ac:dyDescent="0.25">
      <c r="A129" s="84">
        <v>172</v>
      </c>
      <c r="B129" s="38">
        <v>43637</v>
      </c>
      <c r="C129" s="84"/>
      <c r="D129" s="84"/>
      <c r="E129" s="84"/>
      <c r="F129" s="84"/>
    </row>
    <row r="130" spans="1:6" x14ac:dyDescent="0.25">
      <c r="A130" s="84">
        <v>173</v>
      </c>
      <c r="B130" s="38">
        <v>43638</v>
      </c>
      <c r="C130" s="84"/>
      <c r="D130" s="84"/>
      <c r="E130" s="84"/>
      <c r="F130" s="84"/>
    </row>
    <row r="131" spans="1:6" x14ac:dyDescent="0.25">
      <c r="A131" s="84">
        <v>174</v>
      </c>
      <c r="B131" s="38">
        <v>43639</v>
      </c>
      <c r="C131" s="84"/>
      <c r="D131" s="84"/>
      <c r="E131" s="84"/>
      <c r="F131" s="84"/>
    </row>
    <row r="132" spans="1:6" x14ac:dyDescent="0.25">
      <c r="A132" s="84">
        <v>175</v>
      </c>
      <c r="B132" s="38">
        <v>43640</v>
      </c>
      <c r="C132" s="84"/>
      <c r="D132" s="84"/>
      <c r="E132" s="84"/>
      <c r="F132" s="84"/>
    </row>
    <row r="133" spans="1:6" x14ac:dyDescent="0.25">
      <c r="A133" s="84">
        <v>176</v>
      </c>
      <c r="B133" s="38">
        <v>43641</v>
      </c>
      <c r="C133" s="84"/>
      <c r="D133" s="84"/>
      <c r="E133" s="84"/>
      <c r="F133" s="84"/>
    </row>
    <row r="135" spans="1:6" x14ac:dyDescent="0.25">
      <c r="C135" s="60" t="s">
        <v>125</v>
      </c>
      <c r="D135" s="151">
        <f>E99</f>
        <v>18</v>
      </c>
    </row>
    <row r="136" spans="1:6" x14ac:dyDescent="0.25">
      <c r="C136" s="147" t="s">
        <v>122</v>
      </c>
      <c r="D136" s="61">
        <f>(D135)*0.81*2</f>
        <v>29.160000000000004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1"/>
  <sheetViews>
    <sheetView zoomScale="80" zoomScaleNormal="80" workbookViewId="0">
      <pane ySplit="2" topLeftCell="A63" activePane="bottomLeft" state="frozen"/>
      <selection pane="bottomLeft" activeCell="P70" sqref="P70"/>
    </sheetView>
  </sheetViews>
  <sheetFormatPr defaultRowHeight="15" x14ac:dyDescent="0.25"/>
  <cols>
    <col min="1" max="1" width="19.5703125" customWidth="1"/>
    <col min="2" max="2" width="11.7109375" customWidth="1"/>
    <col min="3" max="3" width="14" customWidth="1"/>
    <col min="4" max="4" width="10.28515625" customWidth="1"/>
    <col min="5" max="5" width="10.42578125" customWidth="1"/>
    <col min="9" max="9" width="11.140625" customWidth="1"/>
    <col min="10" max="10" width="12.28515625" customWidth="1"/>
    <col min="11" max="11" width="10.85546875" customWidth="1"/>
    <col min="12" max="12" width="11.28515625" customWidth="1"/>
    <col min="13" max="13" width="11.140625" customWidth="1"/>
    <col min="14" max="14" width="12.140625" customWidth="1"/>
    <col min="15" max="15" width="11.28515625" customWidth="1"/>
    <col min="16" max="16" width="10.140625" customWidth="1"/>
    <col min="17" max="17" width="12.7109375" customWidth="1"/>
  </cols>
  <sheetData>
    <row r="1" spans="1:19" ht="23.25" x14ac:dyDescent="0.35">
      <c r="A1" s="193" t="s">
        <v>156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</row>
    <row r="2" spans="1:19" ht="24" thickBot="1" x14ac:dyDescent="0.3">
      <c r="A2" s="152" t="s">
        <v>4</v>
      </c>
      <c r="B2" s="152" t="s">
        <v>22</v>
      </c>
      <c r="C2" s="153" t="s">
        <v>126</v>
      </c>
      <c r="D2" s="154" t="s">
        <v>140</v>
      </c>
      <c r="E2" s="155" t="s">
        <v>41</v>
      </c>
      <c r="F2" s="155" t="s">
        <v>127</v>
      </c>
      <c r="G2" s="155" t="s">
        <v>43</v>
      </c>
      <c r="H2" s="155" t="s">
        <v>128</v>
      </c>
      <c r="I2" s="155" t="s">
        <v>44</v>
      </c>
      <c r="J2" s="155" t="s">
        <v>45</v>
      </c>
      <c r="K2" s="155" t="s">
        <v>129</v>
      </c>
      <c r="L2" s="155" t="s">
        <v>130</v>
      </c>
      <c r="M2" s="155" t="s">
        <v>131</v>
      </c>
      <c r="N2" s="155" t="s">
        <v>143</v>
      </c>
      <c r="O2" s="155" t="s">
        <v>144</v>
      </c>
      <c r="P2" s="155" t="s">
        <v>145</v>
      </c>
      <c r="Q2" s="156" t="s">
        <v>146</v>
      </c>
      <c r="R2" s="155" t="s">
        <v>132</v>
      </c>
      <c r="S2" s="155" t="s">
        <v>64</v>
      </c>
    </row>
    <row r="3" spans="1:19" ht="15.75" thickTop="1" x14ac:dyDescent="0.25">
      <c r="A3" s="73">
        <v>42060</v>
      </c>
      <c r="B3" s="53">
        <v>56</v>
      </c>
    </row>
    <row r="4" spans="1:19" x14ac:dyDescent="0.25">
      <c r="A4" s="73">
        <v>42061</v>
      </c>
      <c r="B4" s="53">
        <v>57</v>
      </c>
      <c r="C4" s="157">
        <v>0</v>
      </c>
    </row>
    <row r="5" spans="1:19" x14ac:dyDescent="0.25">
      <c r="A5" s="73">
        <v>42062</v>
      </c>
      <c r="B5" s="53">
        <v>58</v>
      </c>
      <c r="C5" s="157">
        <v>1.0350941676344233E-2</v>
      </c>
    </row>
    <row r="6" spans="1:19" x14ac:dyDescent="0.25">
      <c r="A6" s="73">
        <v>42063</v>
      </c>
      <c r="B6" s="53">
        <v>59</v>
      </c>
      <c r="C6" s="157">
        <v>1.4776310957121057E-2</v>
      </c>
    </row>
    <row r="7" spans="1:19" x14ac:dyDescent="0.25">
      <c r="A7" s="73">
        <v>42064</v>
      </c>
      <c r="B7" s="53">
        <v>60</v>
      </c>
      <c r="C7" s="157">
        <v>1.9201680237897888E-2</v>
      </c>
    </row>
    <row r="8" spans="1:19" x14ac:dyDescent="0.25">
      <c r="A8" s="73">
        <v>42065</v>
      </c>
      <c r="B8" s="53">
        <v>61</v>
      </c>
      <c r="C8" s="157">
        <v>2.3627049518674711E-2</v>
      </c>
    </row>
    <row r="9" spans="1:19" x14ac:dyDescent="0.25">
      <c r="A9" s="73">
        <v>42066</v>
      </c>
      <c r="B9" s="53">
        <v>62</v>
      </c>
      <c r="C9" s="157">
        <v>2.8052418799451539E-2</v>
      </c>
    </row>
    <row r="10" spans="1:19" x14ac:dyDescent="0.25">
      <c r="A10" s="73">
        <v>42067</v>
      </c>
      <c r="B10" s="53">
        <v>63</v>
      </c>
      <c r="C10" s="157">
        <v>3.2477788080228366E-2</v>
      </c>
    </row>
    <row r="11" spans="1:19" x14ac:dyDescent="0.25">
      <c r="A11" s="73">
        <v>42068</v>
      </c>
      <c r="B11" s="53">
        <v>64</v>
      </c>
      <c r="C11" s="157">
        <v>3.6785184477407314E-2</v>
      </c>
    </row>
    <row r="12" spans="1:19" x14ac:dyDescent="0.25">
      <c r="A12" s="73">
        <v>42069</v>
      </c>
      <c r="B12" s="53">
        <v>65</v>
      </c>
      <c r="C12" s="157">
        <v>4.1510632672325548E-2</v>
      </c>
    </row>
    <row r="13" spans="1:19" x14ac:dyDescent="0.25">
      <c r="A13" s="73">
        <v>42070</v>
      </c>
      <c r="B13" s="53">
        <v>66</v>
      </c>
      <c r="C13" s="157">
        <v>4.8666557508657927E-2</v>
      </c>
    </row>
    <row r="14" spans="1:19" x14ac:dyDescent="0.25">
      <c r="A14" s="73">
        <v>42071</v>
      </c>
      <c r="B14" s="53">
        <v>67</v>
      </c>
      <c r="C14" s="157">
        <v>5.5822135122768089E-2</v>
      </c>
    </row>
    <row r="15" spans="1:19" x14ac:dyDescent="0.25">
      <c r="A15" s="73">
        <v>42072</v>
      </c>
      <c r="B15" s="53">
        <v>68</v>
      </c>
      <c r="C15" s="157">
        <v>6.2977712736878258E-2</v>
      </c>
    </row>
    <row r="16" spans="1:19" x14ac:dyDescent="0.25">
      <c r="A16" s="73">
        <v>42073</v>
      </c>
      <c r="B16" s="53">
        <v>69</v>
      </c>
      <c r="C16" s="157">
        <v>7.0128427376021762E-2</v>
      </c>
    </row>
    <row r="17" spans="1:3" x14ac:dyDescent="0.25">
      <c r="A17" s="73">
        <v>42074</v>
      </c>
      <c r="B17" s="53">
        <v>70</v>
      </c>
      <c r="C17" s="157">
        <v>7.7077414854077486E-2</v>
      </c>
    </row>
    <row r="18" spans="1:3" x14ac:dyDescent="0.25">
      <c r="A18" s="73">
        <v>42075</v>
      </c>
      <c r="B18" s="53">
        <v>71</v>
      </c>
      <c r="C18" s="157">
        <v>8.402597716206521E-2</v>
      </c>
    </row>
    <row r="19" spans="1:3" x14ac:dyDescent="0.25">
      <c r="A19" s="73">
        <v>42076</v>
      </c>
      <c r="B19" s="53">
        <v>72</v>
      </c>
      <c r="C19" s="157">
        <v>9.097453947005292E-2</v>
      </c>
    </row>
    <row r="20" spans="1:3" x14ac:dyDescent="0.25">
      <c r="A20" s="73">
        <v>42077</v>
      </c>
      <c r="B20" s="53">
        <v>73</v>
      </c>
      <c r="C20" s="157">
        <v>9.7923101778040617E-2</v>
      </c>
    </row>
    <row r="21" spans="1:3" x14ac:dyDescent="0.25">
      <c r="A21" s="73">
        <v>42078</v>
      </c>
      <c r="B21" s="53">
        <v>74</v>
      </c>
      <c r="C21" s="157">
        <v>0.10487166408602833</v>
      </c>
    </row>
    <row r="22" spans="1:3" x14ac:dyDescent="0.25">
      <c r="A22" s="73">
        <v>42079</v>
      </c>
      <c r="B22" s="53">
        <v>75</v>
      </c>
      <c r="C22" s="157">
        <v>0.11182022639401604</v>
      </c>
    </row>
    <row r="23" spans="1:3" x14ac:dyDescent="0.25">
      <c r="A23" s="73">
        <v>42080</v>
      </c>
      <c r="B23" s="53">
        <v>76</v>
      </c>
      <c r="C23" s="157">
        <v>0.11876878870200375</v>
      </c>
    </row>
    <row r="24" spans="1:3" x14ac:dyDescent="0.25">
      <c r="A24" s="73">
        <v>42081</v>
      </c>
      <c r="B24" s="53">
        <v>77</v>
      </c>
      <c r="C24" s="157">
        <v>0.12571735100999146</v>
      </c>
    </row>
    <row r="25" spans="1:3" x14ac:dyDescent="0.25">
      <c r="A25" s="73">
        <v>42082</v>
      </c>
      <c r="B25" s="53">
        <v>78</v>
      </c>
      <c r="C25" s="157">
        <v>0.13266591331797917</v>
      </c>
    </row>
    <row r="26" spans="1:3" x14ac:dyDescent="0.25">
      <c r="A26" s="73">
        <v>42083</v>
      </c>
      <c r="B26" s="53">
        <v>79</v>
      </c>
      <c r="C26" s="157">
        <v>0.13961447562596688</v>
      </c>
    </row>
    <row r="27" spans="1:3" x14ac:dyDescent="0.25">
      <c r="A27" s="73">
        <v>42084</v>
      </c>
      <c r="B27" s="53">
        <v>80</v>
      </c>
      <c r="C27" s="157">
        <v>0.14656303793395459</v>
      </c>
    </row>
    <row r="28" spans="1:3" x14ac:dyDescent="0.25">
      <c r="A28" s="73">
        <v>42085</v>
      </c>
      <c r="B28" s="53">
        <v>81</v>
      </c>
      <c r="C28" s="157">
        <v>0.1535116002419423</v>
      </c>
    </row>
    <row r="29" spans="1:3" x14ac:dyDescent="0.25">
      <c r="A29" s="73">
        <v>42086</v>
      </c>
      <c r="B29" s="53">
        <v>82</v>
      </c>
      <c r="C29" s="157">
        <v>0.16046016254993001</v>
      </c>
    </row>
    <row r="30" spans="1:3" x14ac:dyDescent="0.25">
      <c r="A30" s="73">
        <v>42087</v>
      </c>
      <c r="B30" s="53">
        <v>83</v>
      </c>
      <c r="C30" s="157">
        <v>0.16740872485791769</v>
      </c>
    </row>
    <row r="31" spans="1:3" x14ac:dyDescent="0.25">
      <c r="A31" s="73">
        <v>42088</v>
      </c>
      <c r="B31" s="53">
        <v>84</v>
      </c>
      <c r="C31" s="157">
        <v>0.17435728716590543</v>
      </c>
    </row>
    <row r="32" spans="1:3" x14ac:dyDescent="0.25">
      <c r="A32" s="73">
        <v>42089</v>
      </c>
      <c r="B32" s="53">
        <v>85</v>
      </c>
      <c r="C32" s="157">
        <v>0.18130584947389314</v>
      </c>
    </row>
    <row r="33" spans="1:3" x14ac:dyDescent="0.25">
      <c r="A33" s="73">
        <v>42090</v>
      </c>
      <c r="B33" s="53">
        <v>86</v>
      </c>
      <c r="C33" s="157">
        <v>0.18825441178188085</v>
      </c>
    </row>
    <row r="34" spans="1:3" x14ac:dyDescent="0.25">
      <c r="A34" s="73">
        <v>42091</v>
      </c>
      <c r="B34" s="53">
        <v>87</v>
      </c>
      <c r="C34" s="157">
        <v>0.19520297408986853</v>
      </c>
    </row>
    <row r="35" spans="1:3" x14ac:dyDescent="0.25">
      <c r="A35" s="73">
        <v>42092</v>
      </c>
      <c r="B35" s="53">
        <v>88</v>
      </c>
      <c r="C35" s="157">
        <v>0.20215153639785627</v>
      </c>
    </row>
    <row r="36" spans="1:3" x14ac:dyDescent="0.25">
      <c r="A36" s="73">
        <v>42093</v>
      </c>
      <c r="B36" s="53">
        <v>89</v>
      </c>
      <c r="C36" s="157">
        <v>0.20910009870584401</v>
      </c>
    </row>
    <row r="37" spans="1:3" x14ac:dyDescent="0.25">
      <c r="A37" s="73">
        <v>42094</v>
      </c>
      <c r="B37" s="53">
        <v>90</v>
      </c>
      <c r="C37" s="157">
        <v>0.21678754447206999</v>
      </c>
    </row>
    <row r="38" spans="1:3" x14ac:dyDescent="0.25">
      <c r="A38" s="73">
        <v>42095</v>
      </c>
      <c r="B38" s="53">
        <v>91</v>
      </c>
      <c r="C38" s="157">
        <v>0.22535982989833725</v>
      </c>
    </row>
    <row r="39" spans="1:3" x14ac:dyDescent="0.25">
      <c r="A39" s="73">
        <v>42096</v>
      </c>
      <c r="B39" s="53">
        <v>92</v>
      </c>
      <c r="C39" s="157">
        <v>0.23393211532460453</v>
      </c>
    </row>
    <row r="40" spans="1:3" x14ac:dyDescent="0.25">
      <c r="A40" s="73">
        <v>42097</v>
      </c>
      <c r="B40" s="53">
        <v>93</v>
      </c>
      <c r="C40" s="157">
        <v>0.24251417966243649</v>
      </c>
    </row>
    <row r="41" spans="1:3" x14ac:dyDescent="0.25">
      <c r="A41" s="73">
        <v>42098</v>
      </c>
      <c r="B41" s="53">
        <v>94</v>
      </c>
      <c r="C41" s="157">
        <v>0.25158292200480353</v>
      </c>
    </row>
    <row r="42" spans="1:3" x14ac:dyDescent="0.25">
      <c r="A42" s="73">
        <v>42099</v>
      </c>
      <c r="B42" s="53">
        <v>95</v>
      </c>
      <c r="C42" s="157">
        <v>0.26065138090045858</v>
      </c>
    </row>
    <row r="43" spans="1:3" x14ac:dyDescent="0.25">
      <c r="A43" s="73">
        <v>42100</v>
      </c>
      <c r="B43" s="53">
        <v>96</v>
      </c>
      <c r="C43" s="157">
        <v>0.26971983979611364</v>
      </c>
    </row>
    <row r="44" spans="1:3" x14ac:dyDescent="0.25">
      <c r="A44" s="73">
        <v>42101</v>
      </c>
      <c r="B44" s="53">
        <v>97</v>
      </c>
      <c r="C44" s="157">
        <v>0.27879082394429394</v>
      </c>
    </row>
    <row r="45" spans="1:3" x14ac:dyDescent="0.25">
      <c r="A45" s="73">
        <v>42102</v>
      </c>
      <c r="B45" s="53">
        <v>98</v>
      </c>
      <c r="C45" s="157">
        <v>0.2887089356177267</v>
      </c>
    </row>
    <row r="46" spans="1:3" x14ac:dyDescent="0.25">
      <c r="A46" s="73">
        <v>42103</v>
      </c>
      <c r="B46" s="53">
        <v>99</v>
      </c>
      <c r="C46" s="157">
        <v>0.30524967084815807</v>
      </c>
    </row>
    <row r="47" spans="1:3" x14ac:dyDescent="0.25">
      <c r="A47" s="73">
        <v>42104</v>
      </c>
      <c r="B47" s="53">
        <v>100</v>
      </c>
      <c r="C47" s="157">
        <v>0.32381041964867574</v>
      </c>
    </row>
    <row r="48" spans="1:3" x14ac:dyDescent="0.25">
      <c r="A48" s="73">
        <v>42105</v>
      </c>
      <c r="B48" s="53">
        <v>101</v>
      </c>
      <c r="C48" s="157">
        <v>0.34550926467605614</v>
      </c>
    </row>
    <row r="49" spans="1:15" x14ac:dyDescent="0.25">
      <c r="A49" s="73">
        <v>42106</v>
      </c>
      <c r="B49" s="53">
        <v>102</v>
      </c>
      <c r="C49" s="157">
        <v>0.36720747194833459</v>
      </c>
    </row>
    <row r="50" spans="1:15" x14ac:dyDescent="0.25">
      <c r="A50" s="73">
        <v>42107</v>
      </c>
      <c r="B50" s="53">
        <v>103</v>
      </c>
      <c r="C50" s="157">
        <v>0.38890567922061303</v>
      </c>
    </row>
    <row r="51" spans="1:15" x14ac:dyDescent="0.25">
      <c r="A51" s="73">
        <v>42108</v>
      </c>
      <c r="B51" s="53">
        <v>104</v>
      </c>
      <c r="C51" s="157">
        <v>0.41060388649289137</v>
      </c>
    </row>
    <row r="52" spans="1:15" x14ac:dyDescent="0.25">
      <c r="A52" s="73">
        <v>42109</v>
      </c>
      <c r="B52" s="53">
        <v>105</v>
      </c>
      <c r="C52" s="157">
        <v>0.43230209376516981</v>
      </c>
      <c r="I52" s="148">
        <v>8</v>
      </c>
    </row>
    <row r="53" spans="1:15" x14ac:dyDescent="0.25">
      <c r="A53" s="73">
        <v>42110</v>
      </c>
      <c r="B53" s="53">
        <v>106</v>
      </c>
      <c r="C53" s="157">
        <v>0.45400030103744826</v>
      </c>
    </row>
    <row r="54" spans="1:15" x14ac:dyDescent="0.25">
      <c r="A54" s="73">
        <v>42111</v>
      </c>
      <c r="B54" s="53">
        <v>107</v>
      </c>
      <c r="C54" s="157">
        <v>0.47569850830972671</v>
      </c>
      <c r="J54" s="148">
        <v>10</v>
      </c>
      <c r="L54" s="158"/>
    </row>
    <row r="55" spans="1:15" x14ac:dyDescent="0.25">
      <c r="A55" s="73">
        <v>42112</v>
      </c>
      <c r="B55" s="53">
        <v>108</v>
      </c>
      <c r="C55" s="157">
        <v>0.4973967155820051</v>
      </c>
      <c r="D55" s="148">
        <v>5</v>
      </c>
    </row>
    <row r="56" spans="1:15" x14ac:dyDescent="0.25">
      <c r="A56" s="73">
        <v>42113</v>
      </c>
      <c r="B56" s="53">
        <v>109</v>
      </c>
      <c r="C56" s="157">
        <v>0.51909492285428349</v>
      </c>
    </row>
    <row r="57" spans="1:15" x14ac:dyDescent="0.25">
      <c r="A57" s="73">
        <v>42114</v>
      </c>
      <c r="B57" s="53">
        <v>110</v>
      </c>
      <c r="C57" s="157">
        <v>0.54079313012656194</v>
      </c>
    </row>
    <row r="58" spans="1:15" x14ac:dyDescent="0.25">
      <c r="A58" s="73">
        <v>42115</v>
      </c>
      <c r="B58" s="53">
        <v>111</v>
      </c>
      <c r="C58" s="157">
        <v>0.56226521757652226</v>
      </c>
      <c r="F58" s="104"/>
    </row>
    <row r="59" spans="1:15" x14ac:dyDescent="0.25">
      <c r="A59" s="73">
        <v>42116</v>
      </c>
      <c r="B59" s="53">
        <v>112</v>
      </c>
      <c r="C59" s="157">
        <v>0.58685681100510656</v>
      </c>
      <c r="G59" s="104"/>
      <c r="H59" s="104"/>
    </row>
    <row r="60" spans="1:15" x14ac:dyDescent="0.25">
      <c r="A60" s="73">
        <v>42117</v>
      </c>
      <c r="B60" s="53">
        <v>113</v>
      </c>
      <c r="C60" s="157">
        <v>0.6114820677799816</v>
      </c>
      <c r="N60" s="104"/>
      <c r="O60" s="103"/>
    </row>
    <row r="61" spans="1:15" x14ac:dyDescent="0.25">
      <c r="A61" s="73">
        <v>42118</v>
      </c>
      <c r="B61" s="53">
        <v>114</v>
      </c>
      <c r="C61" s="157">
        <v>0.62836148446777307</v>
      </c>
      <c r="E61" s="104"/>
      <c r="I61" s="159"/>
    </row>
    <row r="62" spans="1:15" x14ac:dyDescent="0.25">
      <c r="A62" s="73">
        <v>42119</v>
      </c>
      <c r="B62" s="53">
        <v>115</v>
      </c>
      <c r="C62" s="157">
        <v>0.64461713654179353</v>
      </c>
    </row>
    <row r="63" spans="1:15" x14ac:dyDescent="0.25">
      <c r="A63" s="73">
        <v>42120</v>
      </c>
      <c r="B63" s="53">
        <v>116</v>
      </c>
      <c r="C63" s="157">
        <v>0.66087294887222425</v>
      </c>
    </row>
    <row r="64" spans="1:15" x14ac:dyDescent="0.25">
      <c r="A64" s="73">
        <v>42121</v>
      </c>
      <c r="B64" s="53">
        <v>117</v>
      </c>
      <c r="C64" s="157">
        <v>0.67712876120265497</v>
      </c>
    </row>
    <row r="65" spans="1:16" x14ac:dyDescent="0.25">
      <c r="A65" s="73">
        <v>42122</v>
      </c>
      <c r="B65" s="53">
        <v>118</v>
      </c>
      <c r="C65" s="157">
        <v>0.69164846242197453</v>
      </c>
      <c r="K65" s="160"/>
    </row>
    <row r="66" spans="1:16" x14ac:dyDescent="0.25">
      <c r="A66" s="73">
        <v>42123</v>
      </c>
      <c r="B66" s="53">
        <v>119</v>
      </c>
      <c r="C66" s="157">
        <v>0.70616563838876889</v>
      </c>
      <c r="E66" s="148">
        <v>5</v>
      </c>
    </row>
    <row r="67" spans="1:16" x14ac:dyDescent="0.25">
      <c r="A67" s="73">
        <v>42124</v>
      </c>
      <c r="B67" s="53">
        <v>120</v>
      </c>
      <c r="C67" s="157">
        <v>0.72068281435556314</v>
      </c>
      <c r="G67" s="148">
        <v>16</v>
      </c>
    </row>
    <row r="68" spans="1:16" x14ac:dyDescent="0.25">
      <c r="A68" s="73">
        <v>42125</v>
      </c>
      <c r="B68" s="53">
        <v>121</v>
      </c>
      <c r="C68" s="157">
        <v>0.73521274542439841</v>
      </c>
      <c r="F68" s="148">
        <v>30</v>
      </c>
    </row>
    <row r="69" spans="1:16" x14ac:dyDescent="0.25">
      <c r="A69" s="73">
        <v>42126</v>
      </c>
      <c r="B69" s="53">
        <v>122</v>
      </c>
      <c r="C69" s="157">
        <v>0.74629793609707507</v>
      </c>
      <c r="N69" s="148">
        <v>11</v>
      </c>
      <c r="O69" s="148">
        <v>18</v>
      </c>
    </row>
    <row r="70" spans="1:16" x14ac:dyDescent="0.25">
      <c r="A70" s="73">
        <v>42127</v>
      </c>
      <c r="B70" s="53">
        <v>123</v>
      </c>
      <c r="C70" s="157">
        <v>0.75738207634958365</v>
      </c>
      <c r="P70">
        <v>14</v>
      </c>
    </row>
    <row r="71" spans="1:16" x14ac:dyDescent="0.25">
      <c r="A71" s="73">
        <v>42128</v>
      </c>
      <c r="B71" s="53">
        <v>124</v>
      </c>
      <c r="C71" s="157">
        <v>0.76846621660209224</v>
      </c>
    </row>
    <row r="72" spans="1:16" x14ac:dyDescent="0.25">
      <c r="A72" s="73">
        <v>42129</v>
      </c>
      <c r="B72" s="53">
        <v>125</v>
      </c>
      <c r="C72" s="157">
        <v>0.77955035685460106</v>
      </c>
    </row>
    <row r="73" spans="1:16" x14ac:dyDescent="0.25">
      <c r="A73" s="73">
        <v>42130</v>
      </c>
      <c r="B73" s="53">
        <v>126</v>
      </c>
      <c r="C73" s="157">
        <v>0.79063449710710954</v>
      </c>
    </row>
    <row r="74" spans="1:16" x14ac:dyDescent="0.25">
      <c r="A74" s="73">
        <v>42131</v>
      </c>
      <c r="B74" s="53">
        <v>127</v>
      </c>
      <c r="C74" s="157">
        <v>0.80171863735961824</v>
      </c>
    </row>
    <row r="75" spans="1:16" x14ac:dyDescent="0.25">
      <c r="A75" s="73">
        <v>42132</v>
      </c>
      <c r="B75" s="53">
        <v>128</v>
      </c>
      <c r="C75" s="157">
        <v>0.81280277761212683</v>
      </c>
    </row>
    <row r="76" spans="1:16" x14ac:dyDescent="0.25">
      <c r="A76" s="73">
        <v>42133</v>
      </c>
      <c r="B76" s="53">
        <v>129</v>
      </c>
      <c r="C76" s="157">
        <v>0.82388691786463542</v>
      </c>
    </row>
    <row r="77" spans="1:16" x14ac:dyDescent="0.25">
      <c r="A77" s="73">
        <v>42134</v>
      </c>
      <c r="B77" s="53">
        <v>130</v>
      </c>
      <c r="C77" s="157">
        <v>0.834971058117144</v>
      </c>
    </row>
    <row r="78" spans="1:16" x14ac:dyDescent="0.25">
      <c r="A78" s="73">
        <v>42135</v>
      </c>
      <c r="B78" s="53">
        <v>131</v>
      </c>
      <c r="C78" s="157">
        <v>0.84605519836965282</v>
      </c>
    </row>
    <row r="79" spans="1:16" x14ac:dyDescent="0.25">
      <c r="A79" s="73">
        <v>42136</v>
      </c>
      <c r="B79" s="53">
        <v>132</v>
      </c>
      <c r="C79" s="157">
        <v>0.85385854683330509</v>
      </c>
    </row>
    <row r="80" spans="1:16" x14ac:dyDescent="0.25">
      <c r="A80" s="73">
        <v>42137</v>
      </c>
      <c r="B80" s="53">
        <v>133</v>
      </c>
      <c r="C80" s="157">
        <v>0.85922768195706434</v>
      </c>
    </row>
    <row r="81" spans="1:19" x14ac:dyDescent="0.25">
      <c r="A81" s="73">
        <v>42138</v>
      </c>
      <c r="B81" s="53">
        <v>134</v>
      </c>
      <c r="C81" s="157">
        <v>0.86529793814857925</v>
      </c>
    </row>
    <row r="82" spans="1:19" x14ac:dyDescent="0.25">
      <c r="A82" s="73">
        <v>42139</v>
      </c>
      <c r="B82" s="53">
        <v>135</v>
      </c>
      <c r="C82" s="157">
        <v>0.87136855353549658</v>
      </c>
    </row>
    <row r="83" spans="1:19" x14ac:dyDescent="0.25">
      <c r="A83" s="73">
        <v>42140</v>
      </c>
      <c r="B83" s="53">
        <v>136</v>
      </c>
      <c r="C83" s="157">
        <v>0.8774391689224138</v>
      </c>
    </row>
    <row r="84" spans="1:19" x14ac:dyDescent="0.25">
      <c r="A84" s="73">
        <v>42141</v>
      </c>
      <c r="B84" s="53">
        <v>137</v>
      </c>
      <c r="C84" s="157">
        <v>0.88350978430933091</v>
      </c>
    </row>
    <row r="85" spans="1:19" x14ac:dyDescent="0.25">
      <c r="A85" s="73">
        <v>42142</v>
      </c>
      <c r="B85" s="53">
        <v>138</v>
      </c>
      <c r="C85" s="157">
        <v>0.88958039969624814</v>
      </c>
    </row>
    <row r="86" spans="1:19" x14ac:dyDescent="0.25">
      <c r="A86" s="73">
        <v>42143</v>
      </c>
      <c r="B86" s="53">
        <v>139</v>
      </c>
      <c r="C86" s="157">
        <v>0.89566085473331125</v>
      </c>
    </row>
    <row r="87" spans="1:19" x14ac:dyDescent="0.25">
      <c r="A87" s="73">
        <v>42144</v>
      </c>
      <c r="B87" s="53">
        <v>140</v>
      </c>
      <c r="C87" s="157">
        <v>0.90096859587712463</v>
      </c>
    </row>
    <row r="88" spans="1:19" x14ac:dyDescent="0.25">
      <c r="A88" s="73">
        <v>42145</v>
      </c>
      <c r="B88" s="53">
        <v>141</v>
      </c>
      <c r="C88" s="157">
        <v>0.90597105650213716</v>
      </c>
    </row>
    <row r="89" spans="1:19" x14ac:dyDescent="0.25">
      <c r="A89" s="73">
        <v>42146</v>
      </c>
      <c r="B89" s="53">
        <v>142</v>
      </c>
      <c r="C89" s="157">
        <v>0.91097440998429258</v>
      </c>
      <c r="S89">
        <v>18</v>
      </c>
    </row>
    <row r="90" spans="1:19" x14ac:dyDescent="0.25">
      <c r="A90" s="73">
        <v>42147</v>
      </c>
      <c r="B90" s="53">
        <v>143</v>
      </c>
      <c r="C90" s="157">
        <v>0.91597776346644788</v>
      </c>
    </row>
    <row r="91" spans="1:19" x14ac:dyDescent="0.25">
      <c r="A91" s="73">
        <v>42148</v>
      </c>
      <c r="B91" s="53">
        <v>144</v>
      </c>
      <c r="C91" s="157">
        <v>0.92098111694860318</v>
      </c>
    </row>
    <row r="92" spans="1:19" x14ac:dyDescent="0.25">
      <c r="A92" s="73">
        <v>42149</v>
      </c>
      <c r="B92" s="53">
        <v>145</v>
      </c>
      <c r="C92" s="157">
        <v>0.92598447043075849</v>
      </c>
    </row>
    <row r="93" spans="1:19" x14ac:dyDescent="0.25">
      <c r="A93" s="73">
        <v>42150</v>
      </c>
      <c r="B93" s="53">
        <v>146</v>
      </c>
      <c r="C93" s="157">
        <v>0.93098782391291379</v>
      </c>
    </row>
    <row r="94" spans="1:19" x14ac:dyDescent="0.25">
      <c r="A94" s="73">
        <v>42151</v>
      </c>
      <c r="B94" s="53">
        <v>147</v>
      </c>
      <c r="C94" s="157">
        <v>0.93599117739506932</v>
      </c>
    </row>
    <row r="95" spans="1:19" x14ac:dyDescent="0.25">
      <c r="A95" s="73">
        <v>42152</v>
      </c>
      <c r="B95" s="53">
        <v>148</v>
      </c>
      <c r="C95" s="157">
        <v>0.94099453087722462</v>
      </c>
    </row>
    <row r="96" spans="1:19" x14ac:dyDescent="0.25">
      <c r="A96" s="73">
        <v>42153</v>
      </c>
      <c r="B96" s="53">
        <v>149</v>
      </c>
      <c r="C96" s="157">
        <v>0.94599788435937993</v>
      </c>
    </row>
    <row r="97" spans="1:3" x14ac:dyDescent="0.25">
      <c r="A97" s="73">
        <v>42154</v>
      </c>
      <c r="B97" s="53">
        <v>150</v>
      </c>
      <c r="C97" s="157">
        <v>0.95100123784153523</v>
      </c>
    </row>
    <row r="98" spans="1:3" x14ac:dyDescent="0.25">
      <c r="A98" s="73">
        <v>42155</v>
      </c>
      <c r="B98" s="53">
        <v>151</v>
      </c>
      <c r="C98" s="157">
        <v>0.95600459132369053</v>
      </c>
    </row>
    <row r="99" spans="1:3" x14ac:dyDescent="0.25">
      <c r="A99" s="73">
        <v>42156</v>
      </c>
      <c r="B99" s="53">
        <v>152</v>
      </c>
      <c r="C99" s="157">
        <v>0.96100794480584584</v>
      </c>
    </row>
    <row r="100" spans="1:3" x14ac:dyDescent="0.25">
      <c r="A100" s="73">
        <v>42157</v>
      </c>
      <c r="B100" s="53">
        <v>153</v>
      </c>
      <c r="C100" s="157">
        <v>0.96579176423782209</v>
      </c>
    </row>
    <row r="101" spans="1:3" x14ac:dyDescent="0.25">
      <c r="A101" s="73">
        <v>42158</v>
      </c>
      <c r="B101" s="53">
        <v>154</v>
      </c>
      <c r="C101" s="157">
        <v>0.96471809012991128</v>
      </c>
    </row>
    <row r="102" spans="1:3" x14ac:dyDescent="0.25">
      <c r="A102" s="73">
        <v>42159</v>
      </c>
      <c r="B102" s="53">
        <v>155</v>
      </c>
      <c r="C102" s="157">
        <v>0.96857092269150724</v>
      </c>
    </row>
    <row r="103" spans="1:3" x14ac:dyDescent="0.25">
      <c r="A103" s="73">
        <v>42160</v>
      </c>
      <c r="B103" s="53">
        <v>156</v>
      </c>
      <c r="C103" s="157">
        <v>0.97193515981492806</v>
      </c>
    </row>
    <row r="104" spans="1:3" x14ac:dyDescent="0.25">
      <c r="A104" s="73">
        <v>42161</v>
      </c>
      <c r="B104" s="53">
        <v>157</v>
      </c>
      <c r="C104" s="157">
        <v>0.97529939693834888</v>
      </c>
    </row>
    <row r="105" spans="1:3" x14ac:dyDescent="0.25">
      <c r="A105" s="73">
        <v>42162</v>
      </c>
      <c r="B105" s="53">
        <v>158</v>
      </c>
      <c r="C105" s="157">
        <v>0.9786636340617697</v>
      </c>
    </row>
    <row r="106" spans="1:3" x14ac:dyDescent="0.25">
      <c r="A106" s="73">
        <v>42163</v>
      </c>
      <c r="B106" s="53">
        <v>159</v>
      </c>
      <c r="C106" s="157">
        <v>0.98212103888705415</v>
      </c>
    </row>
    <row r="107" spans="1:3" x14ac:dyDescent="0.25">
      <c r="A107" s="73">
        <v>42164</v>
      </c>
      <c r="B107" s="53">
        <v>160</v>
      </c>
      <c r="C107" s="157">
        <v>0.9859258177600545</v>
      </c>
    </row>
    <row r="108" spans="1:3" x14ac:dyDescent="0.25">
      <c r="A108" s="73">
        <v>42165</v>
      </c>
      <c r="B108" s="53">
        <v>161</v>
      </c>
      <c r="C108" s="157">
        <v>0.98693964452958716</v>
      </c>
    </row>
    <row r="109" spans="1:3" x14ac:dyDescent="0.25">
      <c r="A109" s="73">
        <v>42166</v>
      </c>
      <c r="B109" s="53">
        <v>162</v>
      </c>
      <c r="C109" s="157">
        <v>0.98913131119625408</v>
      </c>
    </row>
    <row r="110" spans="1:3" x14ac:dyDescent="0.25">
      <c r="A110" s="73">
        <v>42167</v>
      </c>
      <c r="B110" s="53">
        <v>163</v>
      </c>
      <c r="C110" s="157">
        <v>0.9903512345679012</v>
      </c>
    </row>
    <row r="111" spans="1:3" x14ac:dyDescent="0.25">
      <c r="A111" s="73">
        <v>42168</v>
      </c>
      <c r="B111" s="53">
        <v>164</v>
      </c>
      <c r="C111" s="157">
        <v>0.99178881626724769</v>
      </c>
    </row>
    <row r="112" spans="1:3" x14ac:dyDescent="0.25">
      <c r="A112" s="73">
        <v>42169</v>
      </c>
      <c r="B112" s="53">
        <v>165</v>
      </c>
      <c r="C112" s="157">
        <v>0.99322631626724756</v>
      </c>
    </row>
    <row r="113" spans="1:3" x14ac:dyDescent="0.25">
      <c r="A113" s="73">
        <v>42170</v>
      </c>
      <c r="B113" s="53">
        <v>166</v>
      </c>
      <c r="C113" s="157">
        <v>0.99466381626724765</v>
      </c>
    </row>
    <row r="114" spans="1:3" x14ac:dyDescent="0.25">
      <c r="A114" s="73">
        <v>42171</v>
      </c>
      <c r="B114" s="53">
        <v>167</v>
      </c>
      <c r="C114" s="157">
        <v>0.99532157952069722</v>
      </c>
    </row>
    <row r="115" spans="1:3" x14ac:dyDescent="0.25">
      <c r="A115" s="73">
        <v>42172</v>
      </c>
      <c r="B115" s="53">
        <v>168</v>
      </c>
    </row>
    <row r="116" spans="1:3" x14ac:dyDescent="0.25">
      <c r="A116" s="73">
        <v>42173</v>
      </c>
      <c r="B116" s="53">
        <v>169</v>
      </c>
    </row>
    <row r="117" spans="1:3" x14ac:dyDescent="0.25">
      <c r="A117" s="73">
        <v>42174</v>
      </c>
      <c r="B117" s="53">
        <v>170</v>
      </c>
    </row>
    <row r="118" spans="1:3" x14ac:dyDescent="0.25">
      <c r="A118" s="73">
        <v>42175</v>
      </c>
      <c r="B118" s="53">
        <v>171</v>
      </c>
    </row>
    <row r="119" spans="1:3" x14ac:dyDescent="0.25">
      <c r="A119" s="73">
        <v>42176</v>
      </c>
      <c r="B119" s="53">
        <v>172</v>
      </c>
    </row>
    <row r="120" spans="1:3" x14ac:dyDescent="0.25">
      <c r="A120" s="73">
        <v>42177</v>
      </c>
      <c r="B120" s="53">
        <v>173</v>
      </c>
    </row>
    <row r="121" spans="1:3" x14ac:dyDescent="0.25">
      <c r="A121" s="73">
        <v>42178</v>
      </c>
      <c r="B121" s="53">
        <v>174</v>
      </c>
    </row>
    <row r="122" spans="1:3" x14ac:dyDescent="0.25">
      <c r="A122" s="73">
        <v>42179</v>
      </c>
      <c r="B122" s="53">
        <v>175</v>
      </c>
    </row>
    <row r="123" spans="1:3" x14ac:dyDescent="0.25">
      <c r="A123" s="73">
        <v>42180</v>
      </c>
      <c r="B123" s="53">
        <v>176</v>
      </c>
    </row>
    <row r="124" spans="1:3" x14ac:dyDescent="0.25">
      <c r="A124" s="73">
        <v>42181</v>
      </c>
      <c r="B124" s="53">
        <v>177</v>
      </c>
    </row>
    <row r="125" spans="1:3" x14ac:dyDescent="0.25">
      <c r="A125" s="73">
        <v>42182</v>
      </c>
      <c r="B125" s="53">
        <v>178</v>
      </c>
    </row>
    <row r="126" spans="1:3" x14ac:dyDescent="0.25">
      <c r="A126" s="73">
        <v>42183</v>
      </c>
      <c r="B126" s="53">
        <v>179</v>
      </c>
    </row>
    <row r="127" spans="1:3" x14ac:dyDescent="0.25">
      <c r="A127" s="73">
        <v>42184</v>
      </c>
      <c r="B127" s="53">
        <v>180</v>
      </c>
    </row>
    <row r="128" spans="1:3" ht="15.75" thickBot="1" x14ac:dyDescent="0.3">
      <c r="A128" s="74">
        <v>42185</v>
      </c>
      <c r="B128" s="55">
        <v>181</v>
      </c>
    </row>
    <row r="129" spans="1:21" x14ac:dyDescent="0.25">
      <c r="A129" s="176"/>
      <c r="B129" s="17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U129" t="s">
        <v>161</v>
      </c>
    </row>
    <row r="130" spans="1:21" x14ac:dyDescent="0.25">
      <c r="A130" s="78" t="s">
        <v>133</v>
      </c>
      <c r="B130" s="78"/>
      <c r="C130" s="99"/>
      <c r="D130" s="99">
        <f>D55/C55</f>
        <v>10.052338190752804</v>
      </c>
      <c r="E130" s="99">
        <f>E66/C66</f>
        <v>7.0804917829311389</v>
      </c>
      <c r="F130" s="99">
        <f>F68/C68</f>
        <v>40.804515681624409</v>
      </c>
      <c r="G130" s="99">
        <f>G67/C67</f>
        <v>22.201167672226582</v>
      </c>
      <c r="H130" s="177">
        <f>N145</f>
        <v>2.4137710085586437</v>
      </c>
      <c r="I130" s="178">
        <f>I52/C52</f>
        <v>18.505577732282898</v>
      </c>
      <c r="J130" s="178">
        <f>J54/C54</f>
        <v>21.021718221342439</v>
      </c>
      <c r="K130" s="179">
        <f>N146</f>
        <v>8.4086872885369761</v>
      </c>
      <c r="L130" s="179">
        <f>N147</f>
        <v>5.8144383881880675</v>
      </c>
      <c r="M130" s="177">
        <f>N148</f>
        <v>0.53846153846153655</v>
      </c>
      <c r="N130" s="99">
        <f>N69/C69</f>
        <v>14.739421708073932</v>
      </c>
      <c r="O130" s="99">
        <f>O69/C69</f>
        <v>24.119053704120979</v>
      </c>
      <c r="P130" s="180">
        <v>14</v>
      </c>
      <c r="Q130" s="177">
        <f>N149</f>
        <v>9.6923076923076916</v>
      </c>
      <c r="R130" s="99">
        <v>0</v>
      </c>
      <c r="S130" s="99">
        <f>S89/C89</f>
        <v>19.759062167630333</v>
      </c>
      <c r="U130">
        <f>SUM(D130:S130)</f>
        <v>219.15101277703843</v>
      </c>
    </row>
    <row r="131" spans="1:21" x14ac:dyDescent="0.25">
      <c r="A131" s="149" t="s">
        <v>122</v>
      </c>
      <c r="B131" s="149"/>
      <c r="C131" s="150"/>
      <c r="D131" s="150">
        <f>(D130)*0.81*2</f>
        <v>16.284787869019546</v>
      </c>
      <c r="E131" s="150">
        <f>(E130)*0.81*2</f>
        <v>11.470396688348446</v>
      </c>
      <c r="F131" s="150">
        <f>(F130)*0.81*2</f>
        <v>66.103315404231552</v>
      </c>
      <c r="G131" s="150">
        <f>(G130)*0.81*2</f>
        <v>35.965891629007068</v>
      </c>
      <c r="H131" s="150">
        <f>H130*0.81*2</f>
        <v>3.9103090338650031</v>
      </c>
      <c r="I131" s="150">
        <f>(I130)*0.81*2</f>
        <v>29.979035926298298</v>
      </c>
      <c r="J131" s="150">
        <f>(J130)*0.81*2</f>
        <v>34.055183518574751</v>
      </c>
      <c r="K131" s="150">
        <f>(H131)*0.81*2</f>
        <v>6.3347006348613055</v>
      </c>
      <c r="L131" s="150">
        <f t="shared" ref="L131:Q131" si="0">(L130)*0.81*2</f>
        <v>9.4193901888646696</v>
      </c>
      <c r="M131" s="150">
        <f t="shared" si="0"/>
        <v>0.87230769230768923</v>
      </c>
      <c r="N131" s="150">
        <f t="shared" si="0"/>
        <v>23.87786316707977</v>
      </c>
      <c r="O131" s="150">
        <f t="shared" si="0"/>
        <v>39.072867000675991</v>
      </c>
      <c r="P131" s="150">
        <f t="shared" si="0"/>
        <v>22.68</v>
      </c>
      <c r="Q131" s="150">
        <f t="shared" si="0"/>
        <v>15.701538461538462</v>
      </c>
      <c r="R131" s="150"/>
      <c r="S131" s="150">
        <f>(S130)*0.81*2</f>
        <v>32.009680711561138</v>
      </c>
      <c r="U131">
        <f>SUM(D131:S131)</f>
        <v>347.7372679262337</v>
      </c>
    </row>
    <row r="132" spans="1:21" x14ac:dyDescent="0.25">
      <c r="A132" s="150" t="s">
        <v>134</v>
      </c>
      <c r="B132" s="150"/>
      <c r="C132" s="150"/>
      <c r="D132" s="150">
        <f>D130/(3.3-0.3)</f>
        <v>3.3507793969176016</v>
      </c>
      <c r="E132" s="150">
        <f>E130/(6.4-3.3)</f>
        <v>2.2840296073971413</v>
      </c>
      <c r="F132" s="150">
        <f>F130/(9.2-6.4)</f>
        <v>14.573041314865867</v>
      </c>
      <c r="G132" s="150">
        <f>G130/(11.2-9.2)</f>
        <v>11.100583836113291</v>
      </c>
      <c r="H132" s="150"/>
      <c r="I132" s="150">
        <f>I130/(13.8-11.5)</f>
        <v>8.045903361862127</v>
      </c>
      <c r="J132" s="150">
        <f>J130/(18.8-13.8)</f>
        <v>4.2043436442684881</v>
      </c>
      <c r="K132" s="150"/>
      <c r="L132" s="150"/>
      <c r="M132" s="150"/>
      <c r="N132" s="150">
        <f>N130/(1-0)</f>
        <v>14.739421708073932</v>
      </c>
      <c r="O132" s="150">
        <f>O130/(2.5-1)</f>
        <v>16.079369136080654</v>
      </c>
      <c r="P132" s="150">
        <f>P130/(5.1-2.5)</f>
        <v>5.384615384615385</v>
      </c>
      <c r="Q132" s="150"/>
      <c r="R132" s="150"/>
      <c r="S132" s="150">
        <f>S130/(1.7-0)</f>
        <v>11.622977745664903</v>
      </c>
    </row>
    <row r="133" spans="1:21" ht="15.75" thickBot="1" x14ac:dyDescent="0.3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</row>
    <row r="134" spans="1:21" ht="15.75" thickTop="1" x14ac:dyDescent="0.25">
      <c r="A134" s="150"/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</row>
    <row r="135" spans="1:21" x14ac:dyDescent="0.25">
      <c r="A135" s="150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</row>
    <row r="136" spans="1:21" ht="24" thickBot="1" x14ac:dyDescent="0.4">
      <c r="A136" s="195" t="s">
        <v>157</v>
      </c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U136" t="s">
        <v>161</v>
      </c>
    </row>
    <row r="137" spans="1:21" ht="15.75" thickTop="1" x14ac:dyDescent="0.25">
      <c r="A137" s="150" t="s">
        <v>158</v>
      </c>
      <c r="B137" s="150"/>
      <c r="C137" s="150"/>
      <c r="D137" s="150">
        <v>18.524554541503679</v>
      </c>
      <c r="E137" s="166">
        <v>56.495978691062774</v>
      </c>
      <c r="F137" s="150">
        <v>41.93465720209818</v>
      </c>
      <c r="G137" s="150">
        <v>27.796509435040523</v>
      </c>
      <c r="H137" s="150">
        <f>N145</f>
        <v>2.4137710085586437</v>
      </c>
      <c r="I137" s="150">
        <v>27.796509435040523</v>
      </c>
      <c r="J137" s="150">
        <v>22</v>
      </c>
      <c r="K137" s="150">
        <v>8.4086872885369761</v>
      </c>
      <c r="L137" s="150">
        <v>5.8144383881880675</v>
      </c>
      <c r="M137" s="150">
        <v>0.53846153846153655</v>
      </c>
      <c r="N137" s="163">
        <v>11</v>
      </c>
      <c r="O137" s="150">
        <v>23.30556181040307</v>
      </c>
      <c r="P137" s="165">
        <v>14</v>
      </c>
      <c r="Q137" s="150">
        <v>9.6923076923076916</v>
      </c>
      <c r="R137" s="150">
        <v>0</v>
      </c>
      <c r="S137" s="150">
        <v>18</v>
      </c>
      <c r="U137">
        <f>SUM(D137:S137)</f>
        <v>287.72143703120167</v>
      </c>
    </row>
    <row r="138" spans="1:21" ht="15.75" thickBot="1" x14ac:dyDescent="0.3">
      <c r="A138" s="150" t="s">
        <v>159</v>
      </c>
      <c r="B138" s="150"/>
      <c r="C138" s="150"/>
      <c r="D138" s="167">
        <f>(D137)*0.81*2</f>
        <v>30.009778357235962</v>
      </c>
      <c r="E138" s="150">
        <f>(E137)*0.82*2</f>
        <v>92.653405053342951</v>
      </c>
      <c r="F138" s="150">
        <f>(F137)*0.81*2</f>
        <v>67.934144667399053</v>
      </c>
      <c r="G138" s="150">
        <f>(G137)*0.81*2</f>
        <v>45.030345284765652</v>
      </c>
      <c r="H138" s="150">
        <f>(H137)*0.81*2</f>
        <v>3.9103090338650031</v>
      </c>
      <c r="I138" s="150">
        <f>(I137)*0.81*2</f>
        <v>45.030345284765652</v>
      </c>
      <c r="J138" s="150">
        <f>(J137)*0.81*2</f>
        <v>35.64</v>
      </c>
      <c r="K138" s="150">
        <f t="shared" ref="K138:Q138" si="1">(K137)*0.81*2</f>
        <v>13.622073407429902</v>
      </c>
      <c r="L138" s="150">
        <f t="shared" si="1"/>
        <v>9.4193901888646696</v>
      </c>
      <c r="M138" s="150">
        <f t="shared" si="1"/>
        <v>0.87230769230768923</v>
      </c>
      <c r="N138" s="150">
        <f t="shared" si="1"/>
        <v>17.82</v>
      </c>
      <c r="O138" s="150">
        <f t="shared" si="1"/>
        <v>37.755010132852973</v>
      </c>
      <c r="P138" s="150">
        <f t="shared" si="1"/>
        <v>22.68</v>
      </c>
      <c r="Q138" s="150">
        <f t="shared" si="1"/>
        <v>15.701538461538462</v>
      </c>
      <c r="R138" s="150"/>
      <c r="S138" s="150">
        <f>(S137)*0.81*2</f>
        <v>29.160000000000004</v>
      </c>
      <c r="U138">
        <f>SUM(D138:S138)</f>
        <v>467.23864756436802</v>
      </c>
    </row>
    <row r="139" spans="1:21" ht="21.75" thickTop="1" x14ac:dyDescent="0.35">
      <c r="A139" s="172" t="s">
        <v>160</v>
      </c>
      <c r="B139" s="150"/>
      <c r="C139" s="150"/>
      <c r="D139" s="167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</row>
    <row r="140" spans="1:21" ht="21.75" thickBot="1" x14ac:dyDescent="0.4">
      <c r="A140" s="173">
        <f>SUM(D138:S138)</f>
        <v>467.23864756436802</v>
      </c>
      <c r="B140" s="174"/>
      <c r="C140" s="174"/>
      <c r="D140" s="175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</row>
    <row r="141" spans="1:21" ht="15.75" thickTop="1" x14ac:dyDescent="0.25">
      <c r="A141" s="150"/>
      <c r="B141" s="150"/>
      <c r="C141" s="150"/>
      <c r="D141" s="167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</row>
    <row r="142" spans="1:21" x14ac:dyDescent="0.25">
      <c r="A142" s="150"/>
      <c r="B142" s="150"/>
      <c r="C142" s="150"/>
      <c r="D142" s="167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</row>
    <row r="143" spans="1:21" ht="24" thickBot="1" x14ac:dyDescent="0.4">
      <c r="A143" s="196" t="s">
        <v>156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</row>
    <row r="144" spans="1:21" ht="16.5" thickTop="1" thickBot="1" x14ac:dyDescent="0.3">
      <c r="A144" s="183" t="s">
        <v>135</v>
      </c>
      <c r="B144" s="183"/>
      <c r="C144" s="183"/>
      <c r="D144" s="150"/>
      <c r="E144" s="192" t="s">
        <v>154</v>
      </c>
      <c r="F144" s="192"/>
      <c r="G144" s="192"/>
      <c r="H144" s="150"/>
      <c r="I144" s="192" t="s">
        <v>152</v>
      </c>
      <c r="J144" s="194"/>
      <c r="K144" s="194"/>
      <c r="L144" s="150"/>
      <c r="M144" s="192" t="s">
        <v>136</v>
      </c>
      <c r="N144" s="192"/>
      <c r="O144" s="192"/>
      <c r="P144" s="150"/>
      <c r="Q144" s="192" t="s">
        <v>137</v>
      </c>
      <c r="R144" s="192"/>
      <c r="S144" s="192"/>
    </row>
    <row r="145" spans="1:19" x14ac:dyDescent="0.25">
      <c r="A145" s="150" t="s">
        <v>138</v>
      </c>
      <c r="B145" s="150">
        <f>(D132+E132+F132+G132)/4</f>
        <v>7.8271085388234747</v>
      </c>
      <c r="C145" s="150"/>
      <c r="D145" s="150"/>
      <c r="E145" s="150">
        <f>SUM(D55+E66+F68+G67+I52+J54+N69+O69+S89)</f>
        <v>121</v>
      </c>
      <c r="F145" s="150"/>
      <c r="G145" s="150"/>
      <c r="H145" s="150"/>
      <c r="I145" s="149">
        <v>14</v>
      </c>
      <c r="J145" s="168"/>
      <c r="K145" s="150"/>
      <c r="L145" s="150"/>
      <c r="M145" s="150" t="s">
        <v>147</v>
      </c>
      <c r="N145" s="164">
        <f>(11.5-11.2)*I132</f>
        <v>2.4137710085586437</v>
      </c>
      <c r="O145" s="150"/>
      <c r="P145" s="150"/>
      <c r="Q145" s="41">
        <f>SUM(D130:S130)</f>
        <v>219.15101277703843</v>
      </c>
      <c r="R145" s="150"/>
      <c r="S145" s="150"/>
    </row>
    <row r="146" spans="1:19" x14ac:dyDescent="0.25">
      <c r="A146" s="150" t="s">
        <v>139</v>
      </c>
      <c r="B146" s="150">
        <f>(I132+J132+N132+O132+P132)/5</f>
        <v>9.6907306469801178</v>
      </c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 t="s">
        <v>148</v>
      </c>
      <c r="N146" s="164">
        <f>(17.8-15.8)*J132</f>
        <v>8.4086872885369761</v>
      </c>
      <c r="O146" s="150"/>
      <c r="P146" s="150"/>
      <c r="Q146" s="150"/>
      <c r="R146" s="150"/>
      <c r="S146" s="150"/>
    </row>
    <row r="147" spans="1:19" x14ac:dyDescent="0.25">
      <c r="A147" s="169"/>
      <c r="B147" s="169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 t="s">
        <v>151</v>
      </c>
      <c r="N147" s="164">
        <f>0.5*(18.7-17.5)*B146</f>
        <v>5.8144383881880675</v>
      </c>
      <c r="O147" s="150"/>
      <c r="P147" s="150"/>
      <c r="Q147" s="150"/>
      <c r="R147" s="150"/>
      <c r="S147" s="150"/>
    </row>
    <row r="148" spans="1:19" ht="15.75" thickBot="1" x14ac:dyDescent="0.3">
      <c r="A148" s="169"/>
      <c r="B148" s="169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 t="s">
        <v>150</v>
      </c>
      <c r="N148" s="164">
        <f>P132*(18.9-18.7)*0.5</f>
        <v>0.53846153846153655</v>
      </c>
      <c r="O148" s="150"/>
      <c r="P148" s="150"/>
      <c r="Q148" s="150"/>
      <c r="R148" s="150"/>
      <c r="S148" s="150"/>
    </row>
    <row r="149" spans="1:19" ht="22.5" thickTop="1" thickBot="1" x14ac:dyDescent="0.4">
      <c r="A149" s="170" t="s">
        <v>155</v>
      </c>
      <c r="B149" s="171">
        <f>(Q145)*0.81*2</f>
        <v>355.02464069880227</v>
      </c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 t="s">
        <v>149</v>
      </c>
      <c r="N149" s="164">
        <f>P132*(8.7-5.1)*0.5</f>
        <v>9.6923076923076916</v>
      </c>
      <c r="O149" s="150"/>
      <c r="P149" s="150"/>
      <c r="Q149" s="150"/>
      <c r="R149" s="150"/>
      <c r="S149" s="150"/>
    </row>
    <row r="150" spans="1:19" ht="15.75" thickTop="1" x14ac:dyDescent="0.25">
      <c r="A150" s="169"/>
      <c r="B150" s="169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49" t="s">
        <v>153</v>
      </c>
      <c r="N150" s="41">
        <f>SUM(N145+N146+N147+N148+N149)</f>
        <v>26.867665916052914</v>
      </c>
      <c r="O150" s="150"/>
      <c r="P150" s="150"/>
      <c r="Q150" s="150"/>
      <c r="R150" s="150"/>
      <c r="S150" s="150"/>
    </row>
    <row r="151" spans="1:19" x14ac:dyDescent="0.25">
      <c r="A151" s="169"/>
      <c r="B151" s="169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</row>
  </sheetData>
  <mergeCells count="8">
    <mergeCell ref="M144:O144"/>
    <mergeCell ref="Q144:S144"/>
    <mergeCell ref="A1:S1"/>
    <mergeCell ref="A144:C144"/>
    <mergeCell ref="E144:G144"/>
    <mergeCell ref="I144:K144"/>
    <mergeCell ref="A136:S136"/>
    <mergeCell ref="A143:S14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5"/>
  <sheetViews>
    <sheetView topLeftCell="A112" zoomScale="80" zoomScaleNormal="80" workbookViewId="0">
      <selection activeCell="D2" sqref="D1:I1048576"/>
    </sheetView>
  </sheetViews>
  <sheetFormatPr defaultRowHeight="15" x14ac:dyDescent="0.25"/>
  <cols>
    <col min="1" max="1" width="11.7109375" customWidth="1"/>
    <col min="2" max="2" width="10.5703125" bestFit="1" customWidth="1"/>
    <col min="3" max="3" width="12.7109375" customWidth="1"/>
    <col min="4" max="4" width="19.28515625" customWidth="1"/>
    <col min="5" max="5" width="13.140625" customWidth="1"/>
    <col min="6" max="6" width="14.42578125" customWidth="1"/>
    <col min="7" max="7" width="11.140625" customWidth="1"/>
    <col min="8" max="8" width="12.140625" customWidth="1"/>
    <col min="9" max="9" width="13" customWidth="1"/>
    <col min="10" max="10" width="13.7109375" customWidth="1"/>
    <col min="11" max="11" width="11.28515625" customWidth="1"/>
    <col min="12" max="12" width="13" customWidth="1"/>
    <col min="13" max="13" width="12" customWidth="1"/>
    <col min="14" max="14" width="15.85546875" customWidth="1"/>
    <col min="15" max="15" width="12.5703125" customWidth="1"/>
    <col min="16" max="16" width="13" customWidth="1"/>
    <col min="17" max="17" width="16.140625" customWidth="1"/>
  </cols>
  <sheetData>
    <row r="1" spans="1:17" x14ac:dyDescent="0.25">
      <c r="D1" s="182" t="s">
        <v>55</v>
      </c>
      <c r="E1" s="182"/>
      <c r="F1" s="182"/>
      <c r="G1" s="182"/>
      <c r="H1" s="182"/>
      <c r="I1" s="182"/>
      <c r="J1" s="51" t="s">
        <v>47</v>
      </c>
      <c r="K1" s="51" t="s">
        <v>47</v>
      </c>
    </row>
    <row r="2" spans="1:17" ht="15.75" thickBot="1" x14ac:dyDescent="0.3">
      <c r="A2" s="56" t="s">
        <v>22</v>
      </c>
      <c r="B2" s="56" t="s">
        <v>4</v>
      </c>
      <c r="C2" s="56" t="s">
        <v>22</v>
      </c>
      <c r="D2" s="56" t="s">
        <v>40</v>
      </c>
      <c r="E2" s="56" t="s">
        <v>41</v>
      </c>
      <c r="F2" s="56" t="s">
        <v>42</v>
      </c>
      <c r="G2" s="56" t="s">
        <v>43</v>
      </c>
      <c r="H2" s="56" t="s">
        <v>44</v>
      </c>
      <c r="I2" s="56" t="s">
        <v>45</v>
      </c>
      <c r="J2" s="56" t="s">
        <v>46</v>
      </c>
      <c r="K2" s="56" t="s">
        <v>48</v>
      </c>
      <c r="L2" s="50" t="s">
        <v>49</v>
      </c>
      <c r="M2" s="50" t="s">
        <v>50</v>
      </c>
      <c r="N2" s="50" t="s">
        <v>51</v>
      </c>
      <c r="O2" s="50" t="s">
        <v>52</v>
      </c>
      <c r="P2" s="50" t="s">
        <v>53</v>
      </c>
      <c r="Q2" s="50" t="s">
        <v>54</v>
      </c>
    </row>
    <row r="3" spans="1:17" x14ac:dyDescent="0.25">
      <c r="A3" s="47">
        <v>49</v>
      </c>
      <c r="B3" s="47"/>
      <c r="C3" s="47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7" x14ac:dyDescent="0.25">
      <c r="A4" s="48">
        <v>50</v>
      </c>
      <c r="B4" s="48"/>
      <c r="C4" s="48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7" x14ac:dyDescent="0.25">
      <c r="A5" s="48">
        <v>51</v>
      </c>
      <c r="B5" s="48"/>
      <c r="C5" s="48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48">
        <v>52</v>
      </c>
      <c r="B6" s="48"/>
      <c r="C6" s="48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spans="1:17" x14ac:dyDescent="0.25">
      <c r="A7" s="48">
        <v>53</v>
      </c>
      <c r="B7" s="48"/>
      <c r="C7" s="48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1:17" x14ac:dyDescent="0.25">
      <c r="A8" s="48">
        <v>54</v>
      </c>
      <c r="B8" s="48"/>
      <c r="C8" s="48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x14ac:dyDescent="0.25">
      <c r="A9" s="48">
        <v>55</v>
      </c>
      <c r="B9" s="48"/>
      <c r="C9" s="48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x14ac:dyDescent="0.25">
      <c r="A10" s="48">
        <v>56</v>
      </c>
      <c r="B10" s="73">
        <v>42060</v>
      </c>
      <c r="C10" s="53">
        <v>56</v>
      </c>
      <c r="D10" s="54">
        <v>3.2258064516129031E-2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1:17" x14ac:dyDescent="0.25">
      <c r="A11" s="48">
        <v>57</v>
      </c>
      <c r="B11" s="73">
        <v>42061</v>
      </c>
      <c r="C11" s="53">
        <v>57</v>
      </c>
      <c r="D11" s="54">
        <v>3.7220843672456573E-2</v>
      </c>
      <c r="E11" s="54">
        <v>1.020408163265306E-2</v>
      </c>
      <c r="F11" s="54">
        <v>0</v>
      </c>
      <c r="G11" s="54">
        <v>0</v>
      </c>
      <c r="H11" s="54">
        <v>0</v>
      </c>
      <c r="I11" s="54">
        <v>0</v>
      </c>
      <c r="J11" s="54"/>
      <c r="K11" s="54">
        <v>0</v>
      </c>
      <c r="L11" s="54">
        <f t="shared" ref="L11:L42" si="0">AVERAGE(D11:G11)</f>
        <v>1.1856231326277408E-2</v>
      </c>
      <c r="M11" s="54">
        <f t="shared" ref="M11:M42" si="1">AVERAGE(H11:I11)</f>
        <v>0</v>
      </c>
      <c r="N11" s="54"/>
      <c r="O11" s="54">
        <f t="shared" ref="O11:O42" si="2">AVERAGE(D11:I11)</f>
        <v>7.9041542175182725E-3</v>
      </c>
      <c r="P11" s="54">
        <f t="shared" ref="P11:P42" si="3">AVERAGE(H11:K11)</f>
        <v>0</v>
      </c>
      <c r="Q11" s="54">
        <f ca="1">Q11:Q121=AVERAGE(D11:K11)</f>
        <v>0</v>
      </c>
    </row>
    <row r="12" spans="1:17" x14ac:dyDescent="0.25">
      <c r="A12" s="48">
        <v>58</v>
      </c>
      <c r="B12" s="73">
        <v>42062</v>
      </c>
      <c r="C12" s="53">
        <v>58</v>
      </c>
      <c r="D12" s="54">
        <v>4.2183746898263028E-2</v>
      </c>
      <c r="E12" s="54">
        <v>1.7006802721088433E-2</v>
      </c>
      <c r="F12" s="54">
        <v>8.3333333333333332E-3</v>
      </c>
      <c r="G12" s="54">
        <v>2.976190476190476E-3</v>
      </c>
      <c r="H12" s="54">
        <v>5.8139534883720938E-3</v>
      </c>
      <c r="I12" s="54">
        <v>6.4935064935064931E-3</v>
      </c>
      <c r="J12" s="54">
        <v>0</v>
      </c>
      <c r="K12" s="54">
        <v>0</v>
      </c>
      <c r="L12" s="54">
        <f t="shared" si="0"/>
        <v>1.762501835721882E-2</v>
      </c>
      <c r="M12" s="54">
        <f t="shared" si="1"/>
        <v>6.1537299909392934E-3</v>
      </c>
      <c r="N12" s="54">
        <f t="shared" ref="N12:N42" si="4">AVERAGE(J12:J12)</f>
        <v>0</v>
      </c>
      <c r="O12" s="54">
        <f t="shared" si="2"/>
        <v>1.3801255568458978E-2</v>
      </c>
      <c r="P12" s="54">
        <f t="shared" si="3"/>
        <v>3.0768649954696467E-3</v>
      </c>
      <c r="Q12" s="54">
        <f t="shared" ref="Q12:Q42" si="5">AVERAGE(D12:K12)</f>
        <v>1.0350941676344233E-2</v>
      </c>
    </row>
    <row r="13" spans="1:17" x14ac:dyDescent="0.25">
      <c r="A13" s="48">
        <v>59</v>
      </c>
      <c r="B13" s="73">
        <v>42063</v>
      </c>
      <c r="C13" s="53">
        <v>59</v>
      </c>
      <c r="D13" s="54">
        <v>4.7146650124069475E-2</v>
      </c>
      <c r="E13" s="54">
        <v>2.3812925170068028E-2</v>
      </c>
      <c r="F13" s="54">
        <v>1.6666666666666666E-2</v>
      </c>
      <c r="G13" s="54">
        <v>5.9553571428571416E-3</v>
      </c>
      <c r="H13" s="54">
        <v>1.1635382059800664E-2</v>
      </c>
      <c r="I13" s="54">
        <v>1.2993506493506491E-2</v>
      </c>
      <c r="J13" s="54">
        <v>0</v>
      </c>
      <c r="K13" s="54">
        <v>0</v>
      </c>
      <c r="L13" s="54">
        <f t="shared" si="0"/>
        <v>2.3395399775915326E-2</v>
      </c>
      <c r="M13" s="54">
        <f t="shared" si="1"/>
        <v>1.2314444276653578E-2</v>
      </c>
      <c r="N13" s="54">
        <f t="shared" si="4"/>
        <v>0</v>
      </c>
      <c r="O13" s="54">
        <f t="shared" si="2"/>
        <v>1.9701747942828075E-2</v>
      </c>
      <c r="P13" s="54">
        <f t="shared" si="3"/>
        <v>6.1572221383267888E-3</v>
      </c>
      <c r="Q13" s="54">
        <f t="shared" si="5"/>
        <v>1.4776310957121057E-2</v>
      </c>
    </row>
    <row r="14" spans="1:17" x14ac:dyDescent="0.25">
      <c r="A14" s="48">
        <v>60</v>
      </c>
      <c r="B14" s="73">
        <v>42064</v>
      </c>
      <c r="C14" s="53">
        <v>60</v>
      </c>
      <c r="D14" s="54">
        <v>5.210955334987593E-2</v>
      </c>
      <c r="E14" s="54">
        <v>3.0619047619047619E-2</v>
      </c>
      <c r="F14" s="54">
        <v>2.5000000000000001E-2</v>
      </c>
      <c r="G14" s="54">
        <v>8.9345238095238089E-3</v>
      </c>
      <c r="H14" s="54">
        <v>1.7456810631229235E-2</v>
      </c>
      <c r="I14" s="54">
        <v>1.9493506493506493E-2</v>
      </c>
      <c r="J14" s="54">
        <v>0</v>
      </c>
      <c r="K14" s="54">
        <v>0</v>
      </c>
      <c r="L14" s="54">
        <f t="shared" si="0"/>
        <v>2.9165781194611842E-2</v>
      </c>
      <c r="M14" s="54">
        <f t="shared" si="1"/>
        <v>1.8475158562367866E-2</v>
      </c>
      <c r="N14" s="54">
        <f t="shared" si="4"/>
        <v>0</v>
      </c>
      <c r="O14" s="54">
        <f t="shared" si="2"/>
        <v>2.5602240317197184E-2</v>
      </c>
      <c r="P14" s="54">
        <f t="shared" si="3"/>
        <v>9.237579281183933E-3</v>
      </c>
      <c r="Q14" s="54">
        <f t="shared" si="5"/>
        <v>1.9201680237897888E-2</v>
      </c>
    </row>
    <row r="15" spans="1:17" x14ac:dyDescent="0.25">
      <c r="A15" s="48">
        <v>61</v>
      </c>
      <c r="B15" s="73">
        <v>42065</v>
      </c>
      <c r="C15" s="53">
        <v>61</v>
      </c>
      <c r="D15" s="54">
        <v>5.7072456575682384E-2</v>
      </c>
      <c r="E15" s="54">
        <v>3.742517006802721E-2</v>
      </c>
      <c r="F15" s="54">
        <v>3.3333333333333333E-2</v>
      </c>
      <c r="G15" s="54">
        <v>1.1913690476190475E-2</v>
      </c>
      <c r="H15" s="54">
        <v>2.327823920265781E-2</v>
      </c>
      <c r="I15" s="54">
        <v>2.5993506493506492E-2</v>
      </c>
      <c r="J15" s="54">
        <v>0</v>
      </c>
      <c r="K15" s="54">
        <v>0</v>
      </c>
      <c r="L15" s="54">
        <f t="shared" si="0"/>
        <v>3.4936162613308348E-2</v>
      </c>
      <c r="M15" s="54">
        <f t="shared" si="1"/>
        <v>2.4635872848082149E-2</v>
      </c>
      <c r="N15" s="54">
        <f t="shared" si="4"/>
        <v>0</v>
      </c>
      <c r="O15" s="54">
        <f t="shared" si="2"/>
        <v>3.1502732691566282E-2</v>
      </c>
      <c r="P15" s="54">
        <f t="shared" si="3"/>
        <v>1.2317936424041075E-2</v>
      </c>
      <c r="Q15" s="54">
        <f t="shared" si="5"/>
        <v>2.3627049518674711E-2</v>
      </c>
    </row>
    <row r="16" spans="1:17" x14ac:dyDescent="0.25">
      <c r="A16" s="48">
        <v>62</v>
      </c>
      <c r="B16" s="73">
        <v>42066</v>
      </c>
      <c r="C16" s="53">
        <v>62</v>
      </c>
      <c r="D16" s="54">
        <v>6.2035359801488839E-2</v>
      </c>
      <c r="E16" s="54">
        <v>4.4231292517006797E-2</v>
      </c>
      <c r="F16" s="54">
        <v>4.1666666666666664E-2</v>
      </c>
      <c r="G16" s="54">
        <v>1.4892857142857143E-2</v>
      </c>
      <c r="H16" s="54">
        <v>2.9099667774086381E-2</v>
      </c>
      <c r="I16" s="54">
        <v>3.2493506493506491E-2</v>
      </c>
      <c r="J16" s="54">
        <v>0</v>
      </c>
      <c r="K16" s="54">
        <v>0</v>
      </c>
      <c r="L16" s="54">
        <f t="shared" si="0"/>
        <v>4.0706544032004861E-2</v>
      </c>
      <c r="M16" s="54">
        <f t="shared" si="1"/>
        <v>3.0796587133796436E-2</v>
      </c>
      <c r="N16" s="54">
        <f t="shared" si="4"/>
        <v>0</v>
      </c>
      <c r="O16" s="54">
        <f t="shared" si="2"/>
        <v>3.7403225065935387E-2</v>
      </c>
      <c r="P16" s="54">
        <f t="shared" si="3"/>
        <v>1.5398293566898218E-2</v>
      </c>
      <c r="Q16" s="54">
        <f t="shared" si="5"/>
        <v>2.8052418799451539E-2</v>
      </c>
    </row>
    <row r="17" spans="1:17" x14ac:dyDescent="0.25">
      <c r="A17" s="48">
        <v>63</v>
      </c>
      <c r="B17" s="73">
        <v>42067</v>
      </c>
      <c r="C17" s="53">
        <v>63</v>
      </c>
      <c r="D17" s="54">
        <v>6.6998263027295293E-2</v>
      </c>
      <c r="E17" s="54">
        <v>5.1037414965986391E-2</v>
      </c>
      <c r="F17" s="54">
        <v>0.05</v>
      </c>
      <c r="G17" s="54">
        <v>1.787202380952381E-2</v>
      </c>
      <c r="H17" s="54">
        <v>3.4921096345514956E-2</v>
      </c>
      <c r="I17" s="54">
        <v>3.8993506493506497E-2</v>
      </c>
      <c r="J17" s="54">
        <v>0</v>
      </c>
      <c r="K17" s="54">
        <v>0</v>
      </c>
      <c r="L17" s="54">
        <f t="shared" si="0"/>
        <v>4.6476925450701367E-2</v>
      </c>
      <c r="M17" s="54">
        <f t="shared" si="1"/>
        <v>3.695730141951073E-2</v>
      </c>
      <c r="N17" s="54">
        <f t="shared" si="4"/>
        <v>0</v>
      </c>
      <c r="O17" s="54">
        <f t="shared" si="2"/>
        <v>4.3303717440304486E-2</v>
      </c>
      <c r="P17" s="54">
        <f t="shared" si="3"/>
        <v>1.8478650709755365E-2</v>
      </c>
      <c r="Q17" s="54">
        <f t="shared" si="5"/>
        <v>3.2477788080228366E-2</v>
      </c>
    </row>
    <row r="18" spans="1:17" x14ac:dyDescent="0.25">
      <c r="A18" s="48">
        <v>64</v>
      </c>
      <c r="B18" s="73">
        <v>42068</v>
      </c>
      <c r="C18" s="53">
        <v>64</v>
      </c>
      <c r="D18" s="54">
        <v>7.1961166253101741E-2</v>
      </c>
      <c r="E18" s="54">
        <v>5.7843537414965979E-2</v>
      </c>
      <c r="F18" s="54">
        <v>5.7407407407407414E-2</v>
      </c>
      <c r="G18" s="54">
        <v>2.0833333333333332E-2</v>
      </c>
      <c r="H18" s="54">
        <v>4.0742524916943523E-2</v>
      </c>
      <c r="I18" s="54">
        <v>4.5493506493506496E-2</v>
      </c>
      <c r="J18" s="54">
        <v>0</v>
      </c>
      <c r="K18" s="54">
        <v>0</v>
      </c>
      <c r="L18" s="54">
        <f t="shared" si="0"/>
        <v>5.2011361102202121E-2</v>
      </c>
      <c r="M18" s="54">
        <f t="shared" si="1"/>
        <v>4.3118015705225013E-2</v>
      </c>
      <c r="N18" s="54">
        <f t="shared" si="4"/>
        <v>0</v>
      </c>
      <c r="O18" s="54">
        <f t="shared" si="2"/>
        <v>4.9046912636543087E-2</v>
      </c>
      <c r="P18" s="54">
        <f t="shared" si="3"/>
        <v>2.1559007852612506E-2</v>
      </c>
      <c r="Q18" s="54">
        <f t="shared" si="5"/>
        <v>3.6785184477407314E-2</v>
      </c>
    </row>
    <row r="19" spans="1:17" x14ac:dyDescent="0.25">
      <c r="A19" s="48">
        <v>65</v>
      </c>
      <c r="B19" s="73">
        <v>42069</v>
      </c>
      <c r="C19" s="53">
        <v>65</v>
      </c>
      <c r="D19" s="54">
        <v>7.6924069478908189E-2</v>
      </c>
      <c r="E19" s="54">
        <v>6.4649659863945566E-2</v>
      </c>
      <c r="F19" s="54">
        <v>6.4807407407407411E-2</v>
      </c>
      <c r="G19" s="54">
        <v>2.7146464646464644E-2</v>
      </c>
      <c r="H19" s="54">
        <v>4.6563953488372098E-2</v>
      </c>
      <c r="I19" s="54">
        <v>5.1993506493506494E-2</v>
      </c>
      <c r="J19" s="54">
        <v>0</v>
      </c>
      <c r="K19" s="54">
        <v>0</v>
      </c>
      <c r="L19" s="54">
        <f t="shared" si="0"/>
        <v>5.8381900349181448E-2</v>
      </c>
      <c r="M19" s="54">
        <f t="shared" si="1"/>
        <v>4.9278729990939296E-2</v>
      </c>
      <c r="N19" s="54">
        <f t="shared" si="4"/>
        <v>0</v>
      </c>
      <c r="O19" s="54">
        <f t="shared" si="2"/>
        <v>5.5347510229767395E-2</v>
      </c>
      <c r="P19" s="54">
        <f t="shared" si="3"/>
        <v>2.4639364995469648E-2</v>
      </c>
      <c r="Q19" s="54">
        <f t="shared" si="5"/>
        <v>4.1510632672325548E-2</v>
      </c>
    </row>
    <row r="20" spans="1:17" x14ac:dyDescent="0.25">
      <c r="A20" s="48">
        <v>66</v>
      </c>
      <c r="B20" s="73">
        <v>42070</v>
      </c>
      <c r="C20" s="53">
        <v>66</v>
      </c>
      <c r="D20" s="54">
        <v>8.1886972704714622E-2</v>
      </c>
      <c r="E20" s="54">
        <v>7.1455782312925153E-2</v>
      </c>
      <c r="F20" s="54">
        <v>7.2207407407407415E-2</v>
      </c>
      <c r="G20" s="54">
        <v>3.3458964646464646E-2</v>
      </c>
      <c r="H20" s="54">
        <v>5.2385382059800666E-2</v>
      </c>
      <c r="I20" s="54">
        <v>5.8493506493506493E-2</v>
      </c>
      <c r="J20" s="54">
        <v>1.1363636363636364E-2</v>
      </c>
      <c r="K20" s="54">
        <v>8.0808080808080808E-3</v>
      </c>
      <c r="L20" s="54">
        <f t="shared" si="0"/>
        <v>6.4752281767877964E-2</v>
      </c>
      <c r="M20" s="54">
        <f t="shared" si="1"/>
        <v>5.5439444276653579E-2</v>
      </c>
      <c r="N20" s="54">
        <f t="shared" si="4"/>
        <v>1.1363636363636364E-2</v>
      </c>
      <c r="O20" s="54">
        <f t="shared" si="2"/>
        <v>6.1648002604136498E-2</v>
      </c>
      <c r="P20" s="54">
        <f t="shared" si="3"/>
        <v>3.2580833249437904E-2</v>
      </c>
      <c r="Q20" s="54">
        <f t="shared" si="5"/>
        <v>4.8666557508657927E-2</v>
      </c>
    </row>
    <row r="21" spans="1:17" x14ac:dyDescent="0.25">
      <c r="A21" s="48">
        <v>67</v>
      </c>
      <c r="B21" s="73">
        <v>42071</v>
      </c>
      <c r="C21" s="53">
        <v>67</v>
      </c>
      <c r="D21" s="54">
        <v>8.684987593052107E-2</v>
      </c>
      <c r="E21" s="54">
        <v>7.8261904761904755E-2</v>
      </c>
      <c r="F21" s="54">
        <v>7.9607407407407405E-2</v>
      </c>
      <c r="G21" s="54">
        <v>3.9771464646464645E-2</v>
      </c>
      <c r="H21" s="54">
        <v>5.820681063122924E-2</v>
      </c>
      <c r="I21" s="54">
        <v>6.4993506493506492E-2</v>
      </c>
      <c r="J21" s="54">
        <v>2.2738636363636364E-2</v>
      </c>
      <c r="K21" s="54">
        <v>1.6147474747474747E-2</v>
      </c>
      <c r="L21" s="54">
        <f t="shared" si="0"/>
        <v>7.1122663186574467E-2</v>
      </c>
      <c r="M21" s="54">
        <f t="shared" si="1"/>
        <v>6.1600158562367863E-2</v>
      </c>
      <c r="N21" s="54">
        <f t="shared" si="4"/>
        <v>2.2738636363636364E-2</v>
      </c>
      <c r="O21" s="54">
        <f t="shared" si="2"/>
        <v>6.7948494978505594E-2</v>
      </c>
      <c r="P21" s="54">
        <f t="shared" si="3"/>
        <v>4.0521607058961712E-2</v>
      </c>
      <c r="Q21" s="54">
        <f t="shared" si="5"/>
        <v>5.5822135122768089E-2</v>
      </c>
    </row>
    <row r="22" spans="1:17" x14ac:dyDescent="0.25">
      <c r="A22" s="48">
        <v>68</v>
      </c>
      <c r="B22" s="73">
        <v>42072</v>
      </c>
      <c r="C22" s="53">
        <v>68</v>
      </c>
      <c r="D22" s="54">
        <v>9.1812779156327518E-2</v>
      </c>
      <c r="E22" s="54">
        <v>8.5068027210884342E-2</v>
      </c>
      <c r="F22" s="54">
        <v>8.7007407407407408E-2</v>
      </c>
      <c r="G22" s="54">
        <v>4.6083964646464644E-2</v>
      </c>
      <c r="H22" s="54">
        <v>6.4028239202657808E-2</v>
      </c>
      <c r="I22" s="54">
        <v>7.1493506493506498E-2</v>
      </c>
      <c r="J22" s="54">
        <v>3.411363636363636E-2</v>
      </c>
      <c r="K22" s="54">
        <v>2.4214141414141414E-2</v>
      </c>
      <c r="L22" s="54">
        <f t="shared" si="0"/>
        <v>7.7493044605270983E-2</v>
      </c>
      <c r="M22" s="54">
        <f t="shared" si="1"/>
        <v>6.776087284808216E-2</v>
      </c>
      <c r="N22" s="54">
        <f t="shared" si="4"/>
        <v>3.411363636363636E-2</v>
      </c>
      <c r="O22" s="54">
        <f t="shared" si="2"/>
        <v>7.4248987352874704E-2</v>
      </c>
      <c r="P22" s="54">
        <f t="shared" si="3"/>
        <v>4.8462380868485519E-2</v>
      </c>
      <c r="Q22" s="54">
        <f t="shared" si="5"/>
        <v>6.2977712736878258E-2</v>
      </c>
    </row>
    <row r="23" spans="1:17" x14ac:dyDescent="0.25">
      <c r="A23" s="48">
        <v>69</v>
      </c>
      <c r="B23" s="73">
        <v>42073</v>
      </c>
      <c r="C23" s="53">
        <v>69</v>
      </c>
      <c r="D23" s="54">
        <v>9.6774193548387094E-2</v>
      </c>
      <c r="E23" s="54">
        <v>9.1836734693877556E-2</v>
      </c>
      <c r="F23" s="54">
        <v>9.4407407407407412E-2</v>
      </c>
      <c r="G23" s="54">
        <v>5.2396464646464642E-2</v>
      </c>
      <c r="H23" s="54">
        <v>6.9849667774086382E-2</v>
      </c>
      <c r="I23" s="54">
        <v>7.7993506493506504E-2</v>
      </c>
      <c r="J23" s="54">
        <v>4.5488636363636356E-2</v>
      </c>
      <c r="K23" s="54">
        <v>3.2280808080808084E-2</v>
      </c>
      <c r="L23" s="54">
        <f t="shared" si="0"/>
        <v>8.3853700074034171E-2</v>
      </c>
      <c r="M23" s="54">
        <f t="shared" si="1"/>
        <v>7.3921587133796443E-2</v>
      </c>
      <c r="N23" s="54">
        <f t="shared" si="4"/>
        <v>4.5488636363636356E-2</v>
      </c>
      <c r="O23" s="54">
        <f t="shared" si="2"/>
        <v>8.05429957606216E-2</v>
      </c>
      <c r="P23" s="54">
        <f t="shared" si="3"/>
        <v>5.6403154678009326E-2</v>
      </c>
      <c r="Q23" s="54">
        <f t="shared" si="5"/>
        <v>7.0128427376021762E-2</v>
      </c>
    </row>
    <row r="24" spans="1:17" x14ac:dyDescent="0.25">
      <c r="A24" s="48">
        <v>70</v>
      </c>
      <c r="B24" s="73">
        <v>42074</v>
      </c>
      <c r="C24" s="53">
        <v>70</v>
      </c>
      <c r="D24" s="54">
        <v>9.8387096774193536E-2</v>
      </c>
      <c r="E24" s="54">
        <v>0.10034013605442177</v>
      </c>
      <c r="F24" s="54">
        <v>0.1018074074074074</v>
      </c>
      <c r="G24" s="54">
        <v>5.8708964646464641E-2</v>
      </c>
      <c r="H24" s="54">
        <v>7.5671096345514957E-2</v>
      </c>
      <c r="I24" s="54">
        <v>8.4493506493506496E-2</v>
      </c>
      <c r="J24" s="54">
        <v>5.6863636363636352E-2</v>
      </c>
      <c r="K24" s="54">
        <v>4.034747474747475E-2</v>
      </c>
      <c r="L24" s="54">
        <f t="shared" si="0"/>
        <v>8.9810901220621839E-2</v>
      </c>
      <c r="M24" s="54">
        <f t="shared" si="1"/>
        <v>8.0082301419510726E-2</v>
      </c>
      <c r="N24" s="54">
        <f t="shared" si="4"/>
        <v>5.6863636363636352E-2</v>
      </c>
      <c r="O24" s="54">
        <f t="shared" si="2"/>
        <v>8.6568034620251463E-2</v>
      </c>
      <c r="P24" s="54">
        <f t="shared" si="3"/>
        <v>6.4343928487533134E-2</v>
      </c>
      <c r="Q24" s="54">
        <f t="shared" si="5"/>
        <v>7.7077414854077486E-2</v>
      </c>
    </row>
    <row r="25" spans="1:17" x14ac:dyDescent="0.25">
      <c r="A25" s="48">
        <v>71</v>
      </c>
      <c r="B25" s="73">
        <v>42075</v>
      </c>
      <c r="C25" s="53">
        <v>71</v>
      </c>
      <c r="D25" s="54">
        <v>9.9999999999999992E-2</v>
      </c>
      <c r="E25" s="54">
        <v>0.10884013605442178</v>
      </c>
      <c r="F25" s="54">
        <v>0.10920740740740741</v>
      </c>
      <c r="G25" s="54">
        <v>6.5021464646464647E-2</v>
      </c>
      <c r="H25" s="54">
        <v>8.1492524916943518E-2</v>
      </c>
      <c r="I25" s="54">
        <v>9.0993506493506487E-2</v>
      </c>
      <c r="J25" s="54">
        <v>6.8238636363636349E-2</v>
      </c>
      <c r="K25" s="54">
        <v>4.8414141414141416E-2</v>
      </c>
      <c r="L25" s="54">
        <f t="shared" si="0"/>
        <v>9.5767252027073452E-2</v>
      </c>
      <c r="M25" s="54">
        <f t="shared" si="1"/>
        <v>8.6243015705224996E-2</v>
      </c>
      <c r="N25" s="54">
        <f t="shared" si="4"/>
        <v>6.8238636363636349E-2</v>
      </c>
      <c r="O25" s="54">
        <f t="shared" si="2"/>
        <v>9.2592506586457304E-2</v>
      </c>
      <c r="P25" s="54">
        <f t="shared" si="3"/>
        <v>7.2284702297056941E-2</v>
      </c>
      <c r="Q25" s="54">
        <f t="shared" si="5"/>
        <v>8.402597716206521E-2</v>
      </c>
    </row>
    <row r="26" spans="1:17" x14ac:dyDescent="0.25">
      <c r="A26" s="48">
        <v>72</v>
      </c>
      <c r="B26" s="73">
        <v>42076</v>
      </c>
      <c r="C26" s="53">
        <v>72</v>
      </c>
      <c r="D26" s="54">
        <v>0.10161290322580643</v>
      </c>
      <c r="E26" s="54">
        <v>0.11734013605442178</v>
      </c>
      <c r="F26" s="54">
        <v>0.11660740740740741</v>
      </c>
      <c r="G26" s="54">
        <v>7.1333964646464645E-2</v>
      </c>
      <c r="H26" s="54">
        <v>8.7313953488372092E-2</v>
      </c>
      <c r="I26" s="54">
        <v>9.7493506493506479E-2</v>
      </c>
      <c r="J26" s="54">
        <v>7.9613636363636345E-2</v>
      </c>
      <c r="K26" s="54">
        <v>5.6480808080808083E-2</v>
      </c>
      <c r="L26" s="54">
        <f t="shared" si="0"/>
        <v>0.10172360283352506</v>
      </c>
      <c r="M26" s="54">
        <f t="shared" si="1"/>
        <v>9.2403729990939293E-2</v>
      </c>
      <c r="N26" s="54">
        <f t="shared" si="4"/>
        <v>7.9613636363636345E-2</v>
      </c>
      <c r="O26" s="54">
        <f t="shared" si="2"/>
        <v>9.8616978552663145E-2</v>
      </c>
      <c r="P26" s="54">
        <f t="shared" si="3"/>
        <v>8.0225476106580748E-2</v>
      </c>
      <c r="Q26" s="54">
        <f t="shared" si="5"/>
        <v>9.097453947005292E-2</v>
      </c>
    </row>
    <row r="27" spans="1:17" x14ac:dyDescent="0.25">
      <c r="A27" s="48">
        <v>73</v>
      </c>
      <c r="B27" s="73">
        <v>42077</v>
      </c>
      <c r="C27" s="53">
        <v>73</v>
      </c>
      <c r="D27" s="54">
        <v>0.10322580645161288</v>
      </c>
      <c r="E27" s="54">
        <v>0.12584013605442179</v>
      </c>
      <c r="F27" s="54">
        <v>0.1240074074074074</v>
      </c>
      <c r="G27" s="54">
        <v>7.7646464646464644E-2</v>
      </c>
      <c r="H27" s="54">
        <v>9.3135382059800653E-2</v>
      </c>
      <c r="I27" s="54">
        <v>0.10399350649350647</v>
      </c>
      <c r="J27" s="54">
        <v>9.0988636363636341E-2</v>
      </c>
      <c r="K27" s="54">
        <v>6.4547474747474742E-2</v>
      </c>
      <c r="L27" s="54">
        <f t="shared" si="0"/>
        <v>0.10767995363997668</v>
      </c>
      <c r="M27" s="54">
        <f t="shared" si="1"/>
        <v>9.8564444276653562E-2</v>
      </c>
      <c r="N27" s="54">
        <f t="shared" si="4"/>
        <v>9.0988636363636341E-2</v>
      </c>
      <c r="O27" s="54">
        <f t="shared" si="2"/>
        <v>0.10464145051886897</v>
      </c>
      <c r="P27" s="54">
        <f t="shared" si="3"/>
        <v>8.8166249916104555E-2</v>
      </c>
      <c r="Q27" s="54">
        <f t="shared" si="5"/>
        <v>9.7923101778040617E-2</v>
      </c>
    </row>
    <row r="28" spans="1:17" x14ac:dyDescent="0.25">
      <c r="A28" s="48">
        <v>74</v>
      </c>
      <c r="B28" s="73">
        <v>42078</v>
      </c>
      <c r="C28" s="53">
        <v>74</v>
      </c>
      <c r="D28" s="54">
        <v>0.10483870967741933</v>
      </c>
      <c r="E28" s="54">
        <v>0.13434013605442177</v>
      </c>
      <c r="F28" s="54">
        <v>0.13140740740740739</v>
      </c>
      <c r="G28" s="54">
        <v>8.3958964646464643E-2</v>
      </c>
      <c r="H28" s="54">
        <v>9.8956810631229214E-2</v>
      </c>
      <c r="I28" s="54">
        <v>0.11049350649350646</v>
      </c>
      <c r="J28" s="54">
        <v>0.10236363636363634</v>
      </c>
      <c r="K28" s="54">
        <v>7.2614141414141409E-2</v>
      </c>
      <c r="L28" s="54">
        <f t="shared" si="0"/>
        <v>0.11363630444642829</v>
      </c>
      <c r="M28" s="54">
        <f t="shared" si="1"/>
        <v>0.10472515856236783</v>
      </c>
      <c r="N28" s="54">
        <f t="shared" si="4"/>
        <v>0.10236363636363634</v>
      </c>
      <c r="O28" s="54">
        <f t="shared" si="2"/>
        <v>0.1106659224850748</v>
      </c>
      <c r="P28" s="54">
        <f t="shared" si="3"/>
        <v>9.6107023725628349E-2</v>
      </c>
      <c r="Q28" s="54">
        <f t="shared" si="5"/>
        <v>0.10487166408602833</v>
      </c>
    </row>
    <row r="29" spans="1:17" x14ac:dyDescent="0.25">
      <c r="A29" s="48">
        <v>75</v>
      </c>
      <c r="B29" s="73">
        <v>42079</v>
      </c>
      <c r="C29" s="53">
        <v>75</v>
      </c>
      <c r="D29" s="54">
        <v>0.10645161290322577</v>
      </c>
      <c r="E29" s="54">
        <v>0.14284013605442178</v>
      </c>
      <c r="F29" s="54">
        <v>0.13880740740740741</v>
      </c>
      <c r="G29" s="54">
        <v>9.0271464646464641E-2</v>
      </c>
      <c r="H29" s="54">
        <v>0.10477823920265779</v>
      </c>
      <c r="I29" s="54">
        <v>0.11699350649350646</v>
      </c>
      <c r="J29" s="54">
        <v>0.11373863636363633</v>
      </c>
      <c r="K29" s="54">
        <v>8.0680808080808075E-2</v>
      </c>
      <c r="L29" s="54">
        <f t="shared" si="0"/>
        <v>0.1195926552528799</v>
      </c>
      <c r="M29" s="54">
        <f t="shared" si="1"/>
        <v>0.11088587284808213</v>
      </c>
      <c r="N29" s="54">
        <f t="shared" si="4"/>
        <v>0.11373863636363633</v>
      </c>
      <c r="O29" s="54">
        <f t="shared" si="2"/>
        <v>0.11669039445128065</v>
      </c>
      <c r="P29" s="54">
        <f t="shared" si="3"/>
        <v>0.10404779753515217</v>
      </c>
      <c r="Q29" s="54">
        <f t="shared" si="5"/>
        <v>0.11182022639401604</v>
      </c>
    </row>
    <row r="30" spans="1:17" x14ac:dyDescent="0.25">
      <c r="A30" s="48">
        <v>76</v>
      </c>
      <c r="B30" s="73">
        <v>42080</v>
      </c>
      <c r="C30" s="53">
        <v>76</v>
      </c>
      <c r="D30" s="54">
        <v>0.10806451612903221</v>
      </c>
      <c r="E30" s="54">
        <v>0.15134013605442179</v>
      </c>
      <c r="F30" s="54">
        <v>0.14620740740740742</v>
      </c>
      <c r="G30" s="54">
        <v>9.658396464646464E-2</v>
      </c>
      <c r="H30" s="54">
        <v>0.11059966777408635</v>
      </c>
      <c r="I30" s="54">
        <v>0.12349350649350645</v>
      </c>
      <c r="J30" s="54">
        <v>0.12511363636363634</v>
      </c>
      <c r="K30" s="54">
        <v>8.8747474747474742E-2</v>
      </c>
      <c r="L30" s="54">
        <f t="shared" si="0"/>
        <v>0.12554900605933153</v>
      </c>
      <c r="M30" s="54">
        <f t="shared" si="1"/>
        <v>0.1170465871337964</v>
      </c>
      <c r="N30" s="54">
        <f t="shared" si="4"/>
        <v>0.12511363636363634</v>
      </c>
      <c r="O30" s="54">
        <f t="shared" si="2"/>
        <v>0.12271486641748648</v>
      </c>
      <c r="P30" s="54">
        <f t="shared" si="3"/>
        <v>0.11198857134467598</v>
      </c>
      <c r="Q30" s="54">
        <f t="shared" si="5"/>
        <v>0.11876878870200375</v>
      </c>
    </row>
    <row r="31" spans="1:17" x14ac:dyDescent="0.25">
      <c r="A31" s="48">
        <v>77</v>
      </c>
      <c r="B31" s="73">
        <v>42081</v>
      </c>
      <c r="C31" s="53">
        <v>77</v>
      </c>
      <c r="D31" s="54">
        <v>0.10967741935483867</v>
      </c>
      <c r="E31" s="54">
        <v>0.15984013605442179</v>
      </c>
      <c r="F31" s="54">
        <v>0.15360740740740744</v>
      </c>
      <c r="G31" s="54">
        <v>0.10289646464646464</v>
      </c>
      <c r="H31" s="54">
        <v>0.11642109634551491</v>
      </c>
      <c r="I31" s="54">
        <v>0.12999350649350644</v>
      </c>
      <c r="J31" s="54">
        <v>0.13648863636363634</v>
      </c>
      <c r="K31" s="54">
        <v>9.6814141414141408E-2</v>
      </c>
      <c r="L31" s="54">
        <f t="shared" si="0"/>
        <v>0.13150535686578313</v>
      </c>
      <c r="M31" s="54">
        <f t="shared" si="1"/>
        <v>0.12320730141951067</v>
      </c>
      <c r="N31" s="54">
        <f t="shared" si="4"/>
        <v>0.13648863636363634</v>
      </c>
      <c r="O31" s="54">
        <f t="shared" si="2"/>
        <v>0.12873933838369231</v>
      </c>
      <c r="P31" s="54">
        <f t="shared" si="3"/>
        <v>0.11992934515419977</v>
      </c>
      <c r="Q31" s="54">
        <f t="shared" si="5"/>
        <v>0.12571735100999146</v>
      </c>
    </row>
    <row r="32" spans="1:17" x14ac:dyDescent="0.25">
      <c r="A32" s="48">
        <v>78</v>
      </c>
      <c r="B32" s="73">
        <v>42082</v>
      </c>
      <c r="C32" s="53">
        <v>78</v>
      </c>
      <c r="D32" s="54">
        <v>0.11129032258064511</v>
      </c>
      <c r="E32" s="54">
        <v>0.16834013605442177</v>
      </c>
      <c r="F32" s="54">
        <v>0.16100740740740746</v>
      </c>
      <c r="G32" s="54">
        <v>0.10920896464646464</v>
      </c>
      <c r="H32" s="54">
        <v>0.12224252491694347</v>
      </c>
      <c r="I32" s="54">
        <v>0.13649350649350642</v>
      </c>
      <c r="J32" s="54">
        <v>0.14786363636363634</v>
      </c>
      <c r="K32" s="54">
        <v>0.10488080808080807</v>
      </c>
      <c r="L32" s="54">
        <f t="shared" si="0"/>
        <v>0.13746170767223476</v>
      </c>
      <c r="M32" s="54">
        <f t="shared" si="1"/>
        <v>0.12936801570522494</v>
      </c>
      <c r="N32" s="54">
        <f t="shared" si="4"/>
        <v>0.14786363636363634</v>
      </c>
      <c r="O32" s="54">
        <f t="shared" si="2"/>
        <v>0.13476381034989815</v>
      </c>
      <c r="P32" s="54">
        <f t="shared" si="3"/>
        <v>0.12787011896372358</v>
      </c>
      <c r="Q32" s="54">
        <f t="shared" si="5"/>
        <v>0.13266591331797917</v>
      </c>
    </row>
    <row r="33" spans="1:17" x14ac:dyDescent="0.25">
      <c r="A33" s="48">
        <v>79</v>
      </c>
      <c r="B33" s="73">
        <v>42083</v>
      </c>
      <c r="C33" s="53">
        <v>79</v>
      </c>
      <c r="D33" s="54">
        <v>0.11290322580645155</v>
      </c>
      <c r="E33" s="54">
        <v>0.17684013605442175</v>
      </c>
      <c r="F33" s="54">
        <v>0.16840740740740748</v>
      </c>
      <c r="G33" s="54">
        <v>0.11552146464646464</v>
      </c>
      <c r="H33" s="54">
        <v>0.12806395348837205</v>
      </c>
      <c r="I33" s="54">
        <v>0.14299350649350642</v>
      </c>
      <c r="J33" s="54">
        <v>0.15923863636363633</v>
      </c>
      <c r="K33" s="54">
        <v>0.11294747474747474</v>
      </c>
      <c r="L33" s="54">
        <f t="shared" si="0"/>
        <v>0.14341805847868636</v>
      </c>
      <c r="M33" s="54">
        <f t="shared" si="1"/>
        <v>0.13552872999093923</v>
      </c>
      <c r="N33" s="54">
        <f t="shared" si="4"/>
        <v>0.15923863636363633</v>
      </c>
      <c r="O33" s="54">
        <f t="shared" si="2"/>
        <v>0.14078828231610399</v>
      </c>
      <c r="P33" s="54">
        <f t="shared" si="3"/>
        <v>0.13581089277324737</v>
      </c>
      <c r="Q33" s="54">
        <f t="shared" si="5"/>
        <v>0.13961447562596688</v>
      </c>
    </row>
    <row r="34" spans="1:17" x14ac:dyDescent="0.25">
      <c r="A34" s="48">
        <v>80</v>
      </c>
      <c r="B34" s="73">
        <v>42084</v>
      </c>
      <c r="C34" s="53">
        <v>80</v>
      </c>
      <c r="D34" s="54">
        <v>0.114516129032258</v>
      </c>
      <c r="E34" s="54">
        <v>0.18534013605442173</v>
      </c>
      <c r="F34" s="54">
        <v>0.1758074074074075</v>
      </c>
      <c r="G34" s="54">
        <v>0.12183396464646463</v>
      </c>
      <c r="H34" s="54">
        <v>0.13388538205980061</v>
      </c>
      <c r="I34" s="54">
        <v>0.1494935064935064</v>
      </c>
      <c r="J34" s="54">
        <v>0.17061363636363633</v>
      </c>
      <c r="K34" s="54">
        <v>0.12101414141414141</v>
      </c>
      <c r="L34" s="54">
        <f t="shared" si="0"/>
        <v>0.14937440928513798</v>
      </c>
      <c r="M34" s="54">
        <f t="shared" si="1"/>
        <v>0.1416894442766535</v>
      </c>
      <c r="N34" s="54">
        <f t="shared" si="4"/>
        <v>0.17061363636363633</v>
      </c>
      <c r="O34" s="54">
        <f t="shared" si="2"/>
        <v>0.1468127542823098</v>
      </c>
      <c r="P34" s="54">
        <f t="shared" si="3"/>
        <v>0.14375166658277116</v>
      </c>
      <c r="Q34" s="54">
        <f t="shared" si="5"/>
        <v>0.14656303793395459</v>
      </c>
    </row>
    <row r="35" spans="1:17" x14ac:dyDescent="0.25">
      <c r="A35" s="48">
        <v>81</v>
      </c>
      <c r="B35" s="73">
        <v>42085</v>
      </c>
      <c r="C35" s="53">
        <v>81</v>
      </c>
      <c r="D35" s="54">
        <v>0.11612903225806445</v>
      </c>
      <c r="E35" s="54">
        <v>0.19384013605442171</v>
      </c>
      <c r="F35" s="54">
        <v>0.18320740740740751</v>
      </c>
      <c r="G35" s="54">
        <v>0.12814646464646465</v>
      </c>
      <c r="H35" s="54">
        <v>0.13970681063122917</v>
      </c>
      <c r="I35" s="54">
        <v>0.15599350649350641</v>
      </c>
      <c r="J35" s="54">
        <v>0.18198863636363632</v>
      </c>
      <c r="K35" s="54">
        <v>0.12908080808080807</v>
      </c>
      <c r="L35" s="54">
        <f t="shared" si="0"/>
        <v>0.15533076009158958</v>
      </c>
      <c r="M35" s="54">
        <f t="shared" si="1"/>
        <v>0.14785015856236777</v>
      </c>
      <c r="N35" s="54">
        <f t="shared" si="4"/>
        <v>0.18198863636363632</v>
      </c>
      <c r="O35" s="54">
        <f t="shared" si="2"/>
        <v>0.15283722624851565</v>
      </c>
      <c r="P35" s="54">
        <f t="shared" si="3"/>
        <v>0.15169244039229499</v>
      </c>
      <c r="Q35" s="54">
        <f t="shared" si="5"/>
        <v>0.1535116002419423</v>
      </c>
    </row>
    <row r="36" spans="1:17" x14ac:dyDescent="0.25">
      <c r="A36" s="48">
        <v>82</v>
      </c>
      <c r="B36" s="73">
        <v>42086</v>
      </c>
      <c r="C36" s="53">
        <v>82</v>
      </c>
      <c r="D36" s="54">
        <v>0.11774193548387089</v>
      </c>
      <c r="E36" s="54">
        <v>0.20234013605442169</v>
      </c>
      <c r="F36" s="54">
        <v>0.1906074074074075</v>
      </c>
      <c r="G36" s="54">
        <v>0.13445896464646465</v>
      </c>
      <c r="H36" s="54">
        <v>0.14552823920265776</v>
      </c>
      <c r="I36" s="54">
        <v>0.16249350649350638</v>
      </c>
      <c r="J36" s="54">
        <v>0.19336363636363632</v>
      </c>
      <c r="K36" s="54">
        <v>0.13714747474747474</v>
      </c>
      <c r="L36" s="54">
        <f t="shared" si="0"/>
        <v>0.16128711089804121</v>
      </c>
      <c r="M36" s="54">
        <f t="shared" si="1"/>
        <v>0.15401087284808207</v>
      </c>
      <c r="N36" s="54">
        <f t="shared" si="4"/>
        <v>0.19336363636363632</v>
      </c>
      <c r="O36" s="54">
        <f t="shared" si="2"/>
        <v>0.15886169821472149</v>
      </c>
      <c r="P36" s="54">
        <f t="shared" si="3"/>
        <v>0.15963321420181881</v>
      </c>
      <c r="Q36" s="54">
        <f t="shared" si="5"/>
        <v>0.16046016254993001</v>
      </c>
    </row>
    <row r="37" spans="1:17" x14ac:dyDescent="0.25">
      <c r="A37" s="48">
        <v>83</v>
      </c>
      <c r="B37" s="73">
        <v>42087</v>
      </c>
      <c r="C37" s="53">
        <v>83</v>
      </c>
      <c r="D37" s="54">
        <v>0.11935483870967734</v>
      </c>
      <c r="E37" s="54">
        <v>0.2108401360544217</v>
      </c>
      <c r="F37" s="54">
        <v>0.19800740740740752</v>
      </c>
      <c r="G37" s="54">
        <v>0.14077146464646464</v>
      </c>
      <c r="H37" s="54">
        <v>0.15134966777408634</v>
      </c>
      <c r="I37" s="54">
        <v>0.16899350649350639</v>
      </c>
      <c r="J37" s="54">
        <v>0.20473863636363632</v>
      </c>
      <c r="K37" s="54">
        <v>0.14521414141414141</v>
      </c>
      <c r="L37" s="54">
        <f t="shared" si="0"/>
        <v>0.16724346170449278</v>
      </c>
      <c r="M37" s="54">
        <f t="shared" si="1"/>
        <v>0.16017158713379637</v>
      </c>
      <c r="N37" s="54">
        <f t="shared" si="4"/>
        <v>0.20473863636363632</v>
      </c>
      <c r="O37" s="54">
        <f t="shared" si="2"/>
        <v>0.1648861701809273</v>
      </c>
      <c r="P37" s="54">
        <f t="shared" si="3"/>
        <v>0.1675739880113426</v>
      </c>
      <c r="Q37" s="54">
        <f t="shared" si="5"/>
        <v>0.16740872485791769</v>
      </c>
    </row>
    <row r="38" spans="1:17" x14ac:dyDescent="0.25">
      <c r="A38" s="48">
        <v>84</v>
      </c>
      <c r="B38" s="73">
        <v>42088</v>
      </c>
      <c r="C38" s="53">
        <v>84</v>
      </c>
      <c r="D38" s="54">
        <v>0.12096774193548379</v>
      </c>
      <c r="E38" s="54">
        <v>0.21934013605442168</v>
      </c>
      <c r="F38" s="54">
        <v>0.20540740740740754</v>
      </c>
      <c r="G38" s="54">
        <v>0.14708396464646464</v>
      </c>
      <c r="H38" s="54">
        <v>0.1571710963455149</v>
      </c>
      <c r="I38" s="54">
        <v>0.17549350649350637</v>
      </c>
      <c r="J38" s="54">
        <v>0.21611363636363631</v>
      </c>
      <c r="K38" s="54">
        <v>0.15328080808080807</v>
      </c>
      <c r="L38" s="54">
        <f t="shared" si="0"/>
        <v>0.17319981251094443</v>
      </c>
      <c r="M38" s="54">
        <f t="shared" si="1"/>
        <v>0.16633230141951064</v>
      </c>
      <c r="N38" s="54">
        <f t="shared" si="4"/>
        <v>0.21611363636363631</v>
      </c>
      <c r="O38" s="54">
        <f t="shared" si="2"/>
        <v>0.17091064214713317</v>
      </c>
      <c r="P38" s="54">
        <f t="shared" si="3"/>
        <v>0.17551476182086639</v>
      </c>
      <c r="Q38" s="54">
        <f t="shared" si="5"/>
        <v>0.17435728716590543</v>
      </c>
    </row>
    <row r="39" spans="1:17" x14ac:dyDescent="0.25">
      <c r="A39" s="48">
        <v>85</v>
      </c>
      <c r="B39" s="73">
        <v>42089</v>
      </c>
      <c r="C39" s="53">
        <v>85</v>
      </c>
      <c r="D39" s="54">
        <v>0.12258064516129023</v>
      </c>
      <c r="E39" s="54">
        <v>0.22784013605442166</v>
      </c>
      <c r="F39" s="54">
        <v>0.21280740740740756</v>
      </c>
      <c r="G39" s="54">
        <v>0.15339646464646464</v>
      </c>
      <c r="H39" s="54">
        <v>0.16299252491694349</v>
      </c>
      <c r="I39" s="54">
        <v>0.18199350649350637</v>
      </c>
      <c r="J39" s="54">
        <v>0.22748863636363631</v>
      </c>
      <c r="K39" s="54">
        <v>0.16134747474747474</v>
      </c>
      <c r="L39" s="54">
        <f t="shared" si="0"/>
        <v>0.17915616331739601</v>
      </c>
      <c r="M39" s="54">
        <f t="shared" si="1"/>
        <v>0.17249301570522493</v>
      </c>
      <c r="N39" s="54">
        <f t="shared" si="4"/>
        <v>0.22748863636363631</v>
      </c>
      <c r="O39" s="54">
        <f t="shared" si="2"/>
        <v>0.17693511411333898</v>
      </c>
      <c r="P39" s="54">
        <f t="shared" si="3"/>
        <v>0.18345553563039024</v>
      </c>
      <c r="Q39" s="54">
        <f t="shared" si="5"/>
        <v>0.18130584947389314</v>
      </c>
    </row>
    <row r="40" spans="1:17" x14ac:dyDescent="0.25">
      <c r="A40" s="48">
        <v>86</v>
      </c>
      <c r="B40" s="73">
        <v>42090</v>
      </c>
      <c r="C40" s="53">
        <v>86</v>
      </c>
      <c r="D40" s="54">
        <v>0.12419354838709667</v>
      </c>
      <c r="E40" s="54">
        <v>0.23634013605442164</v>
      </c>
      <c r="F40" s="54">
        <v>0.22020740740740757</v>
      </c>
      <c r="G40" s="54">
        <v>0.15970896464646464</v>
      </c>
      <c r="H40" s="54">
        <v>0.16881395348837208</v>
      </c>
      <c r="I40" s="54">
        <v>0.18849350649350638</v>
      </c>
      <c r="J40" s="54">
        <v>0.23886363636363631</v>
      </c>
      <c r="K40" s="54">
        <v>0.16941414141414141</v>
      </c>
      <c r="L40" s="54">
        <f t="shared" si="0"/>
        <v>0.18511251412384766</v>
      </c>
      <c r="M40" s="54">
        <f t="shared" si="1"/>
        <v>0.17865372999093923</v>
      </c>
      <c r="N40" s="54">
        <f t="shared" si="4"/>
        <v>0.23886363636363631</v>
      </c>
      <c r="O40" s="54">
        <f t="shared" si="2"/>
        <v>0.18295958607954485</v>
      </c>
      <c r="P40" s="54">
        <f t="shared" si="3"/>
        <v>0.19139630943991404</v>
      </c>
      <c r="Q40" s="54">
        <f t="shared" si="5"/>
        <v>0.18825441178188085</v>
      </c>
    </row>
    <row r="41" spans="1:17" x14ac:dyDescent="0.25">
      <c r="A41" s="48">
        <v>87</v>
      </c>
      <c r="B41" s="73">
        <v>42091</v>
      </c>
      <c r="C41" s="53">
        <v>87</v>
      </c>
      <c r="D41" s="54">
        <v>0.12580645161290313</v>
      </c>
      <c r="E41" s="54">
        <v>0.24484013605442162</v>
      </c>
      <c r="F41" s="54">
        <v>0.22760740740740759</v>
      </c>
      <c r="G41" s="54">
        <v>0.16602146464646464</v>
      </c>
      <c r="H41" s="54">
        <v>0.17463538205980064</v>
      </c>
      <c r="I41" s="54">
        <v>0.19499350649350636</v>
      </c>
      <c r="J41" s="54">
        <v>0.2502386363636363</v>
      </c>
      <c r="K41" s="54">
        <v>0.17748080808080807</v>
      </c>
      <c r="L41" s="54">
        <f t="shared" si="0"/>
        <v>0.19106886493029923</v>
      </c>
      <c r="M41" s="54">
        <f t="shared" si="1"/>
        <v>0.1848144442766535</v>
      </c>
      <c r="N41" s="54">
        <f t="shared" si="4"/>
        <v>0.2502386363636363</v>
      </c>
      <c r="O41" s="54">
        <f t="shared" si="2"/>
        <v>0.18898405804575066</v>
      </c>
      <c r="P41" s="54">
        <f t="shared" si="3"/>
        <v>0.19933708324943783</v>
      </c>
      <c r="Q41" s="54">
        <f t="shared" si="5"/>
        <v>0.19520297408986853</v>
      </c>
    </row>
    <row r="42" spans="1:17" x14ac:dyDescent="0.25">
      <c r="A42" s="48">
        <v>88</v>
      </c>
      <c r="B42" s="73">
        <v>42092</v>
      </c>
      <c r="C42" s="53">
        <v>88</v>
      </c>
      <c r="D42" s="54">
        <v>0.12741935483870956</v>
      </c>
      <c r="E42" s="54">
        <v>0.25334013605442163</v>
      </c>
      <c r="F42" s="54">
        <v>0.23500740740740761</v>
      </c>
      <c r="G42" s="54">
        <v>0.17233396464646464</v>
      </c>
      <c r="H42" s="54">
        <v>0.18045681063122923</v>
      </c>
      <c r="I42" s="54">
        <v>0.20149350649350636</v>
      </c>
      <c r="J42" s="54">
        <v>0.26161363636363633</v>
      </c>
      <c r="K42" s="54">
        <v>0.18554747474747474</v>
      </c>
      <c r="L42" s="54">
        <f t="shared" si="0"/>
        <v>0.19702521573675089</v>
      </c>
      <c r="M42" s="54">
        <f t="shared" si="1"/>
        <v>0.1909751585623678</v>
      </c>
      <c r="N42" s="54">
        <f t="shared" si="4"/>
        <v>0.26161363636363633</v>
      </c>
      <c r="O42" s="54">
        <f t="shared" si="2"/>
        <v>0.1950085300119565</v>
      </c>
      <c r="P42" s="54">
        <f t="shared" si="3"/>
        <v>0.20727785705896168</v>
      </c>
      <c r="Q42" s="54">
        <f t="shared" si="5"/>
        <v>0.20215153639785627</v>
      </c>
    </row>
    <row r="43" spans="1:17" x14ac:dyDescent="0.25">
      <c r="A43" s="48">
        <v>89</v>
      </c>
      <c r="B43" s="73">
        <v>42093</v>
      </c>
      <c r="C43" s="53">
        <v>89</v>
      </c>
      <c r="D43" s="54">
        <v>0.12903225806451613</v>
      </c>
      <c r="E43" s="54">
        <v>0.26184013605442158</v>
      </c>
      <c r="F43" s="54">
        <v>0.2424074074074076</v>
      </c>
      <c r="G43" s="54">
        <v>0.17864646464646464</v>
      </c>
      <c r="H43" s="54">
        <v>0.18627823920265782</v>
      </c>
      <c r="I43" s="54">
        <v>0.20799350649350634</v>
      </c>
      <c r="J43" s="54">
        <v>0.27298863636363635</v>
      </c>
      <c r="K43" s="54">
        <v>0.19361414141414141</v>
      </c>
      <c r="L43" s="54">
        <f t="shared" ref="L43:L74" si="6">AVERAGE(D43:G43)</f>
        <v>0.20298156654320249</v>
      </c>
      <c r="M43" s="54">
        <f t="shared" ref="M43:M74" si="7">AVERAGE(H43:I43)</f>
        <v>0.19713587284808209</v>
      </c>
      <c r="N43" s="54">
        <f t="shared" ref="N43:N74" si="8">AVERAGE(J43:J43)</f>
        <v>0.27298863636363635</v>
      </c>
      <c r="O43" s="54">
        <f t="shared" ref="O43:O74" si="9">AVERAGE(D43:I43)</f>
        <v>0.20103300197816235</v>
      </c>
      <c r="P43" s="54">
        <f t="shared" ref="P43:P74" si="10">AVERAGE(H43:K43)</f>
        <v>0.21521863086848547</v>
      </c>
      <c r="Q43" s="54">
        <f t="shared" ref="Q43:Q74" si="11">AVERAGE(D43:K43)</f>
        <v>0.20910009870584401</v>
      </c>
    </row>
    <row r="44" spans="1:17" x14ac:dyDescent="0.25">
      <c r="A44" s="48">
        <v>90</v>
      </c>
      <c r="B44" s="73">
        <v>42094</v>
      </c>
      <c r="C44" s="53">
        <v>90</v>
      </c>
      <c r="D44" s="54">
        <v>0.13636363636363638</v>
      </c>
      <c r="E44" s="54">
        <v>0.27034013605442159</v>
      </c>
      <c r="F44" s="54">
        <v>0.25</v>
      </c>
      <c r="G44" s="54">
        <v>0.18495896464646466</v>
      </c>
      <c r="H44" s="54">
        <v>0.19209966777408641</v>
      </c>
      <c r="I44" s="54">
        <v>0.21449350649350632</v>
      </c>
      <c r="J44" s="54">
        <v>0.28436363636363637</v>
      </c>
      <c r="K44" s="54">
        <v>0.20168080808080807</v>
      </c>
      <c r="L44" s="54">
        <f t="shared" si="6"/>
        <v>0.21041568426613066</v>
      </c>
      <c r="M44" s="54">
        <f t="shared" si="7"/>
        <v>0.20329658713379636</v>
      </c>
      <c r="N44" s="54">
        <f t="shared" si="8"/>
        <v>0.28436363636363637</v>
      </c>
      <c r="O44" s="54">
        <f t="shared" si="9"/>
        <v>0.2080426518886859</v>
      </c>
      <c r="P44" s="54">
        <f t="shared" si="10"/>
        <v>0.22315940467800932</v>
      </c>
      <c r="Q44" s="54">
        <f t="shared" si="11"/>
        <v>0.21678754447206999</v>
      </c>
    </row>
    <row r="45" spans="1:17" x14ac:dyDescent="0.25">
      <c r="A45" s="48">
        <v>91</v>
      </c>
      <c r="B45" s="73">
        <v>42095</v>
      </c>
      <c r="C45" s="53">
        <v>91</v>
      </c>
      <c r="D45" s="54">
        <v>0.14378299120234606</v>
      </c>
      <c r="E45" s="54">
        <v>0.27884013605442154</v>
      </c>
      <c r="F45" s="54">
        <v>0.26458333333333334</v>
      </c>
      <c r="G45" s="54">
        <v>0.19127146464646469</v>
      </c>
      <c r="H45" s="54">
        <v>0.19792109634551497</v>
      </c>
      <c r="I45" s="54">
        <v>0.22099350649350633</v>
      </c>
      <c r="J45" s="54">
        <v>0.2957386363636364</v>
      </c>
      <c r="K45" s="54">
        <v>0.20974747474747474</v>
      </c>
      <c r="L45" s="54">
        <f t="shared" si="6"/>
        <v>0.21961948130914141</v>
      </c>
      <c r="M45" s="54">
        <f t="shared" si="7"/>
        <v>0.20945730141951063</v>
      </c>
      <c r="N45" s="54">
        <f t="shared" si="8"/>
        <v>0.2957386363636364</v>
      </c>
      <c r="O45" s="54">
        <f t="shared" si="9"/>
        <v>0.21623208801259783</v>
      </c>
      <c r="P45" s="54">
        <f t="shared" si="10"/>
        <v>0.23110017848753311</v>
      </c>
      <c r="Q45" s="54">
        <f t="shared" si="11"/>
        <v>0.22535982989833725</v>
      </c>
    </row>
    <row r="46" spans="1:17" x14ac:dyDescent="0.25">
      <c r="A46" s="48">
        <v>92</v>
      </c>
      <c r="B46" s="73">
        <v>42096</v>
      </c>
      <c r="C46" s="53">
        <v>92</v>
      </c>
      <c r="D46" s="54">
        <v>0.15120234604105576</v>
      </c>
      <c r="E46" s="54">
        <v>0.28734013605442155</v>
      </c>
      <c r="F46" s="54">
        <v>0.27916666666666667</v>
      </c>
      <c r="G46" s="54">
        <v>0.19758396464646469</v>
      </c>
      <c r="H46" s="54">
        <v>0.20374252491694356</v>
      </c>
      <c r="I46" s="54">
        <v>0.2274935064935063</v>
      </c>
      <c r="J46" s="54">
        <v>0.30711363636363642</v>
      </c>
      <c r="K46" s="54">
        <v>0.2178141414141414</v>
      </c>
      <c r="L46" s="54">
        <f t="shared" si="6"/>
        <v>0.22882327835215216</v>
      </c>
      <c r="M46" s="54">
        <f t="shared" si="7"/>
        <v>0.21561801570522493</v>
      </c>
      <c r="N46" s="54">
        <f t="shared" si="8"/>
        <v>0.30711363636363642</v>
      </c>
      <c r="O46" s="54">
        <f t="shared" si="9"/>
        <v>0.22442152413650973</v>
      </c>
      <c r="P46" s="54">
        <f t="shared" si="10"/>
        <v>0.23904095229705691</v>
      </c>
      <c r="Q46" s="54">
        <f t="shared" si="11"/>
        <v>0.23393211532460453</v>
      </c>
    </row>
    <row r="47" spans="1:17" x14ac:dyDescent="0.25">
      <c r="A47" s="48">
        <v>93</v>
      </c>
      <c r="B47" s="73">
        <v>42097</v>
      </c>
      <c r="C47" s="53">
        <v>93</v>
      </c>
      <c r="D47" s="54">
        <v>0.15862170087976543</v>
      </c>
      <c r="E47" s="54">
        <v>0.29591836734693877</v>
      </c>
      <c r="F47" s="54">
        <v>0.29375000000000001</v>
      </c>
      <c r="G47" s="54">
        <v>0.20389646464646471</v>
      </c>
      <c r="H47" s="54">
        <v>0.20956395348837215</v>
      </c>
      <c r="I47" s="54">
        <v>0.23399350649350631</v>
      </c>
      <c r="J47" s="54">
        <v>0.31848863636363645</v>
      </c>
      <c r="K47" s="54">
        <v>0.22588080808080807</v>
      </c>
      <c r="L47" s="54">
        <f t="shared" si="6"/>
        <v>0.23804663321829223</v>
      </c>
      <c r="M47" s="54">
        <f t="shared" si="7"/>
        <v>0.22177872999093923</v>
      </c>
      <c r="N47" s="54">
        <f t="shared" si="8"/>
        <v>0.31848863636363645</v>
      </c>
      <c r="O47" s="54">
        <f t="shared" si="9"/>
        <v>0.23262399880917459</v>
      </c>
      <c r="P47" s="54">
        <f t="shared" si="10"/>
        <v>0.24698172610658076</v>
      </c>
      <c r="Q47" s="54">
        <f t="shared" si="11"/>
        <v>0.24251417966243649</v>
      </c>
    </row>
    <row r="48" spans="1:17" x14ac:dyDescent="0.25">
      <c r="A48" s="48">
        <v>94</v>
      </c>
      <c r="B48" s="73">
        <v>42098</v>
      </c>
      <c r="C48" s="53">
        <v>94</v>
      </c>
      <c r="D48" s="54">
        <v>0.16604105571847513</v>
      </c>
      <c r="E48" s="54">
        <v>0.30839002267573695</v>
      </c>
      <c r="F48" s="54">
        <v>0.30833333333333335</v>
      </c>
      <c r="G48" s="54">
        <v>0.21020896464646474</v>
      </c>
      <c r="H48" s="54">
        <v>0.21538538205980071</v>
      </c>
      <c r="I48" s="54">
        <v>0.24049350649350629</v>
      </c>
      <c r="J48" s="54">
        <v>0.32986363636363647</v>
      </c>
      <c r="K48" s="54">
        <v>0.23394747474747474</v>
      </c>
      <c r="L48" s="54">
        <f t="shared" si="6"/>
        <v>0.24824334409350254</v>
      </c>
      <c r="M48" s="54">
        <f t="shared" si="7"/>
        <v>0.2279394442766535</v>
      </c>
      <c r="N48" s="54">
        <f t="shared" si="8"/>
        <v>0.32986363636363647</v>
      </c>
      <c r="O48" s="54">
        <f t="shared" si="9"/>
        <v>0.24147537748788619</v>
      </c>
      <c r="P48" s="54">
        <f t="shared" si="10"/>
        <v>0.25492249991610455</v>
      </c>
      <c r="Q48" s="54">
        <f t="shared" si="11"/>
        <v>0.25158292200480353</v>
      </c>
    </row>
    <row r="49" spans="1:17" x14ac:dyDescent="0.25">
      <c r="A49" s="48">
        <v>95</v>
      </c>
      <c r="B49" s="73">
        <v>42099</v>
      </c>
      <c r="C49" s="53">
        <v>95</v>
      </c>
      <c r="D49" s="54">
        <v>0.17346041055718484</v>
      </c>
      <c r="E49" s="54">
        <v>0.32085941043083899</v>
      </c>
      <c r="F49" s="54">
        <v>0.32291666666666669</v>
      </c>
      <c r="G49" s="54">
        <v>0.21652146464646474</v>
      </c>
      <c r="H49" s="54">
        <v>0.22120681063122929</v>
      </c>
      <c r="I49" s="54">
        <v>0.24699350649350629</v>
      </c>
      <c r="J49" s="54">
        <v>0.34123863636363649</v>
      </c>
      <c r="K49" s="54">
        <v>0.2420141414141414</v>
      </c>
      <c r="L49" s="54">
        <f t="shared" si="6"/>
        <v>0.25843948807528883</v>
      </c>
      <c r="M49" s="54">
        <f t="shared" si="7"/>
        <v>0.23410015856236779</v>
      </c>
      <c r="N49" s="54">
        <f t="shared" si="8"/>
        <v>0.34123863636363649</v>
      </c>
      <c r="O49" s="54">
        <f t="shared" si="9"/>
        <v>0.25032637823764847</v>
      </c>
      <c r="P49" s="54">
        <f t="shared" si="10"/>
        <v>0.2628632737256284</v>
      </c>
      <c r="Q49" s="54">
        <f t="shared" si="11"/>
        <v>0.26065138090045858</v>
      </c>
    </row>
    <row r="50" spans="1:17" x14ac:dyDescent="0.25">
      <c r="A50" s="48">
        <v>96</v>
      </c>
      <c r="B50" s="73">
        <v>42100</v>
      </c>
      <c r="C50" s="53">
        <v>96</v>
      </c>
      <c r="D50" s="54">
        <v>0.18087976539589451</v>
      </c>
      <c r="E50" s="54">
        <v>0.33332879818594108</v>
      </c>
      <c r="F50" s="54">
        <v>0.33750000000000002</v>
      </c>
      <c r="G50" s="54">
        <v>0.22283396464646477</v>
      </c>
      <c r="H50" s="54">
        <v>0.22702823920265788</v>
      </c>
      <c r="I50" s="54">
        <v>0.25349350649350627</v>
      </c>
      <c r="J50" s="54">
        <v>0.35261363636363652</v>
      </c>
      <c r="K50" s="54">
        <v>0.25008080808080807</v>
      </c>
      <c r="L50" s="54">
        <f t="shared" si="6"/>
        <v>0.26863563205707508</v>
      </c>
      <c r="M50" s="54">
        <f t="shared" si="7"/>
        <v>0.24026087284808206</v>
      </c>
      <c r="N50" s="54">
        <f t="shared" si="8"/>
        <v>0.35261363636363652</v>
      </c>
      <c r="O50" s="54">
        <f t="shared" si="9"/>
        <v>0.25917737898741072</v>
      </c>
      <c r="P50" s="54">
        <f t="shared" si="10"/>
        <v>0.27080404753515219</v>
      </c>
      <c r="Q50" s="54">
        <f t="shared" si="11"/>
        <v>0.26971983979611364</v>
      </c>
    </row>
    <row r="51" spans="1:17" x14ac:dyDescent="0.25">
      <c r="A51" s="48">
        <v>97</v>
      </c>
      <c r="B51" s="73">
        <v>42101</v>
      </c>
      <c r="C51" s="53">
        <v>97</v>
      </c>
      <c r="D51" s="54">
        <v>0.18829912023460421</v>
      </c>
      <c r="E51" s="54">
        <v>0.34579818594104311</v>
      </c>
      <c r="F51" s="54">
        <v>0.35208333333333336</v>
      </c>
      <c r="G51" s="54">
        <v>0.22916666666666666</v>
      </c>
      <c r="H51" s="54">
        <v>0.23284966777408647</v>
      </c>
      <c r="I51" s="54">
        <v>0.25999350649350628</v>
      </c>
      <c r="J51" s="54">
        <v>0.36398863636363654</v>
      </c>
      <c r="K51" s="54">
        <v>0.25814747474747474</v>
      </c>
      <c r="L51" s="54">
        <f t="shared" si="6"/>
        <v>0.27883682654391184</v>
      </c>
      <c r="M51" s="54">
        <f t="shared" si="7"/>
        <v>0.24642158713379636</v>
      </c>
      <c r="N51" s="54">
        <f t="shared" si="8"/>
        <v>0.36398863636363654</v>
      </c>
      <c r="O51" s="54">
        <f t="shared" si="9"/>
        <v>0.26803174674054003</v>
      </c>
      <c r="P51" s="54">
        <f t="shared" si="10"/>
        <v>0.27874482134467599</v>
      </c>
      <c r="Q51" s="54">
        <f t="shared" si="11"/>
        <v>0.27879082394429394</v>
      </c>
    </row>
    <row r="52" spans="1:17" x14ac:dyDescent="0.25">
      <c r="A52" s="48">
        <v>98</v>
      </c>
      <c r="B52" s="73">
        <v>42102</v>
      </c>
      <c r="C52" s="53">
        <v>98</v>
      </c>
      <c r="D52" s="54">
        <v>0.19571847507331391</v>
      </c>
      <c r="E52" s="54">
        <v>0.35826757369614515</v>
      </c>
      <c r="F52" s="54">
        <v>0.36666666666666664</v>
      </c>
      <c r="G52" s="54">
        <v>0.2421875</v>
      </c>
      <c r="H52" s="54">
        <v>0.23867109634551503</v>
      </c>
      <c r="I52" s="54">
        <v>0.26649350649350628</v>
      </c>
      <c r="J52" s="54">
        <v>0.375</v>
      </c>
      <c r="K52" s="54">
        <v>0.26666666666666666</v>
      </c>
      <c r="L52" s="54">
        <f t="shared" si="6"/>
        <v>0.29071005385903143</v>
      </c>
      <c r="M52" s="54">
        <f t="shared" si="7"/>
        <v>0.25258230141951066</v>
      </c>
      <c r="N52" s="54">
        <f t="shared" si="8"/>
        <v>0.375</v>
      </c>
      <c r="O52" s="54">
        <f t="shared" si="9"/>
        <v>0.27800080304585784</v>
      </c>
      <c r="P52" s="54">
        <f t="shared" si="10"/>
        <v>0.28670781737642198</v>
      </c>
      <c r="Q52" s="54">
        <f t="shared" si="11"/>
        <v>0.2887089356177267</v>
      </c>
    </row>
    <row r="53" spans="1:17" x14ac:dyDescent="0.25">
      <c r="A53" s="48">
        <v>99</v>
      </c>
      <c r="B53" s="73">
        <v>42103</v>
      </c>
      <c r="C53" s="53">
        <v>99</v>
      </c>
      <c r="D53" s="54">
        <v>0.20313782991202359</v>
      </c>
      <c r="E53" s="54">
        <v>0.37073696145124724</v>
      </c>
      <c r="F53" s="54">
        <v>0.38124999999999998</v>
      </c>
      <c r="G53" s="54">
        <v>0.25520833333333331</v>
      </c>
      <c r="H53" s="54">
        <v>0.24449252491694362</v>
      </c>
      <c r="I53" s="54">
        <v>0.27272727272727271</v>
      </c>
      <c r="J53" s="54">
        <v>0.41666666666666669</v>
      </c>
      <c r="K53" s="54">
        <v>0.29777777777777781</v>
      </c>
      <c r="L53" s="54">
        <f t="shared" si="6"/>
        <v>0.30258328117415101</v>
      </c>
      <c r="M53" s="54">
        <f t="shared" si="7"/>
        <v>0.25860989882210816</v>
      </c>
      <c r="N53" s="54">
        <f t="shared" si="8"/>
        <v>0.41666666666666669</v>
      </c>
      <c r="O53" s="54">
        <f t="shared" si="9"/>
        <v>0.28792548705680338</v>
      </c>
      <c r="P53" s="54">
        <f t="shared" si="10"/>
        <v>0.30791606052216525</v>
      </c>
      <c r="Q53" s="54">
        <f t="shared" si="11"/>
        <v>0.30524967084815807</v>
      </c>
    </row>
    <row r="54" spans="1:17" x14ac:dyDescent="0.25">
      <c r="A54" s="48">
        <v>100</v>
      </c>
      <c r="B54" s="73">
        <v>42104</v>
      </c>
      <c r="C54" s="53">
        <v>100</v>
      </c>
      <c r="D54" s="54">
        <v>0.21055718475073329</v>
      </c>
      <c r="E54" s="54">
        <v>0.38320634920634927</v>
      </c>
      <c r="F54" s="54">
        <v>0.39583333333333331</v>
      </c>
      <c r="G54" s="54">
        <v>0.26822916666666669</v>
      </c>
      <c r="H54" s="54">
        <v>0.25</v>
      </c>
      <c r="I54" s="54">
        <v>0.29545454545454547</v>
      </c>
      <c r="J54" s="54">
        <v>0.45829166666666671</v>
      </c>
      <c r="K54" s="54">
        <v>0.3289111111111111</v>
      </c>
      <c r="L54" s="54">
        <f t="shared" si="6"/>
        <v>0.31445650848927065</v>
      </c>
      <c r="M54" s="54">
        <f t="shared" si="7"/>
        <v>0.27272727272727271</v>
      </c>
      <c r="N54" s="54">
        <f t="shared" si="8"/>
        <v>0.45829166666666671</v>
      </c>
      <c r="O54" s="54">
        <f t="shared" si="9"/>
        <v>0.30054676323527135</v>
      </c>
      <c r="P54" s="54">
        <f t="shared" si="10"/>
        <v>0.33316433080808083</v>
      </c>
      <c r="Q54" s="54">
        <f t="shared" si="11"/>
        <v>0.32381041964867574</v>
      </c>
    </row>
    <row r="55" spans="1:17" x14ac:dyDescent="0.25">
      <c r="A55" s="48">
        <v>101</v>
      </c>
      <c r="B55" s="73">
        <v>42105</v>
      </c>
      <c r="C55" s="53">
        <v>101</v>
      </c>
      <c r="D55" s="54">
        <v>0.21797653958944296</v>
      </c>
      <c r="E55" s="54">
        <v>0.39567573696145131</v>
      </c>
      <c r="F55" s="54">
        <v>0.41041666666666665</v>
      </c>
      <c r="G55" s="54">
        <v>0.28125</v>
      </c>
      <c r="H55" s="54">
        <v>0.28061224489795916</v>
      </c>
      <c r="I55" s="54">
        <v>0.31818181818181818</v>
      </c>
      <c r="J55" s="54">
        <v>0.49991666666666673</v>
      </c>
      <c r="K55" s="54">
        <v>0.36004444444444439</v>
      </c>
      <c r="L55" s="54">
        <f t="shared" si="6"/>
        <v>0.32632973580439023</v>
      </c>
      <c r="M55" s="54">
        <f t="shared" si="7"/>
        <v>0.29939703153988867</v>
      </c>
      <c r="N55" s="54">
        <f t="shared" si="8"/>
        <v>0.49991666666666673</v>
      </c>
      <c r="O55" s="54">
        <f t="shared" si="9"/>
        <v>0.31735216771622304</v>
      </c>
      <c r="P55" s="54">
        <f t="shared" si="10"/>
        <v>0.3646887935477221</v>
      </c>
      <c r="Q55" s="54">
        <f t="shared" si="11"/>
        <v>0.34550926467605614</v>
      </c>
    </row>
    <row r="56" spans="1:17" x14ac:dyDescent="0.25">
      <c r="A56" s="48">
        <v>102</v>
      </c>
      <c r="B56" s="73">
        <v>42106</v>
      </c>
      <c r="C56" s="53">
        <v>102</v>
      </c>
      <c r="D56" s="54">
        <v>0.22539589442815267</v>
      </c>
      <c r="E56" s="54">
        <v>0.4081451247165534</v>
      </c>
      <c r="F56" s="54">
        <v>0.42499999999999999</v>
      </c>
      <c r="G56" s="54">
        <v>0.29427083333333331</v>
      </c>
      <c r="H56" s="54">
        <v>0.31121938775510205</v>
      </c>
      <c r="I56" s="54">
        <v>0.34090909090909088</v>
      </c>
      <c r="J56" s="54">
        <v>0.5415416666666667</v>
      </c>
      <c r="K56" s="54">
        <v>0.39117777777777774</v>
      </c>
      <c r="L56" s="54">
        <f t="shared" si="6"/>
        <v>0.33820296311950981</v>
      </c>
      <c r="M56" s="54">
        <f t="shared" si="7"/>
        <v>0.32606423933209649</v>
      </c>
      <c r="N56" s="54">
        <f t="shared" si="8"/>
        <v>0.5415416666666667</v>
      </c>
      <c r="O56" s="54">
        <f t="shared" si="9"/>
        <v>0.33415672185703871</v>
      </c>
      <c r="P56" s="54">
        <f t="shared" si="10"/>
        <v>0.39621198077715936</v>
      </c>
      <c r="Q56" s="54">
        <f t="shared" si="11"/>
        <v>0.36720747194833459</v>
      </c>
    </row>
    <row r="57" spans="1:17" x14ac:dyDescent="0.25">
      <c r="A57" s="48">
        <v>103</v>
      </c>
      <c r="B57" s="73">
        <v>42107</v>
      </c>
      <c r="C57" s="53">
        <v>103</v>
      </c>
      <c r="D57" s="54">
        <v>0.23281524926686237</v>
      </c>
      <c r="E57" s="54">
        <v>0.42061451247165543</v>
      </c>
      <c r="F57" s="54">
        <v>0.43958333333333333</v>
      </c>
      <c r="G57" s="54">
        <v>0.30729166666666669</v>
      </c>
      <c r="H57" s="54">
        <v>0.34182653061224488</v>
      </c>
      <c r="I57" s="54">
        <v>0.36363636363636365</v>
      </c>
      <c r="J57" s="54">
        <v>0.58316666666666672</v>
      </c>
      <c r="K57" s="54">
        <v>0.42231111111111103</v>
      </c>
      <c r="L57" s="54">
        <f t="shared" si="6"/>
        <v>0.35007619043462951</v>
      </c>
      <c r="M57" s="54">
        <f t="shared" si="7"/>
        <v>0.35273144712430426</v>
      </c>
      <c r="N57" s="54">
        <f t="shared" si="8"/>
        <v>0.58316666666666672</v>
      </c>
      <c r="O57" s="54">
        <f t="shared" si="9"/>
        <v>0.35096127599785443</v>
      </c>
      <c r="P57" s="54">
        <f t="shared" si="10"/>
        <v>0.42773516800659661</v>
      </c>
      <c r="Q57" s="54">
        <f t="shared" si="11"/>
        <v>0.38890567922061303</v>
      </c>
    </row>
    <row r="58" spans="1:17" x14ac:dyDescent="0.25">
      <c r="A58" s="48">
        <v>104</v>
      </c>
      <c r="B58" s="73">
        <v>42108</v>
      </c>
      <c r="C58" s="53">
        <v>104</v>
      </c>
      <c r="D58" s="54">
        <v>0.24023460410557204</v>
      </c>
      <c r="E58" s="54">
        <v>0.43308390022675747</v>
      </c>
      <c r="F58" s="54">
        <v>0.45416666666666666</v>
      </c>
      <c r="G58" s="54">
        <v>0.3203125</v>
      </c>
      <c r="H58" s="54">
        <v>0.37243367346938772</v>
      </c>
      <c r="I58" s="54">
        <v>0.38636363636363635</v>
      </c>
      <c r="J58" s="54">
        <v>0.62479166666666675</v>
      </c>
      <c r="K58" s="54">
        <v>0.45344444444444432</v>
      </c>
      <c r="L58" s="54">
        <f t="shared" si="6"/>
        <v>0.36194941774974904</v>
      </c>
      <c r="M58" s="54">
        <f t="shared" si="7"/>
        <v>0.37939865491651203</v>
      </c>
      <c r="N58" s="54">
        <f t="shared" si="8"/>
        <v>0.62479166666666675</v>
      </c>
      <c r="O58" s="54">
        <f t="shared" si="9"/>
        <v>0.36776583013866998</v>
      </c>
      <c r="P58" s="54">
        <f t="shared" si="10"/>
        <v>0.45925835523603381</v>
      </c>
      <c r="Q58" s="54">
        <f t="shared" si="11"/>
        <v>0.41060388649289137</v>
      </c>
    </row>
    <row r="59" spans="1:17" x14ac:dyDescent="0.25">
      <c r="A59" s="48">
        <v>105</v>
      </c>
      <c r="B59" s="73">
        <v>42109</v>
      </c>
      <c r="C59" s="53">
        <v>105</v>
      </c>
      <c r="D59" s="54">
        <v>0.24765395894428174</v>
      </c>
      <c r="E59" s="54">
        <v>0.44555328798185956</v>
      </c>
      <c r="F59" s="54">
        <v>0.46875</v>
      </c>
      <c r="G59" s="54">
        <v>0.33333333333333331</v>
      </c>
      <c r="H59" s="54">
        <v>0.40304081632653055</v>
      </c>
      <c r="I59" s="54">
        <v>0.40909090909090912</v>
      </c>
      <c r="J59" s="54">
        <v>0.66641666666666677</v>
      </c>
      <c r="K59" s="54">
        <v>0.48457777777777766</v>
      </c>
      <c r="L59" s="54">
        <f t="shared" si="6"/>
        <v>0.37382264506486867</v>
      </c>
      <c r="M59" s="54">
        <f t="shared" si="7"/>
        <v>0.4060658627087198</v>
      </c>
      <c r="N59" s="54">
        <f t="shared" si="8"/>
        <v>0.66641666666666677</v>
      </c>
      <c r="O59" s="54">
        <f t="shared" si="9"/>
        <v>0.3845703842794857</v>
      </c>
      <c r="P59" s="54">
        <f t="shared" si="10"/>
        <v>0.49078154246547101</v>
      </c>
      <c r="Q59" s="54">
        <f t="shared" si="11"/>
        <v>0.43230209376516981</v>
      </c>
    </row>
    <row r="60" spans="1:17" x14ac:dyDescent="0.25">
      <c r="A60" s="48">
        <v>106</v>
      </c>
      <c r="B60" s="73">
        <v>42110</v>
      </c>
      <c r="C60" s="53">
        <v>106</v>
      </c>
      <c r="D60" s="54">
        <v>0.25507331378299142</v>
      </c>
      <c r="E60" s="54">
        <v>0.45802267573696159</v>
      </c>
      <c r="F60" s="54">
        <v>0.48333333333333334</v>
      </c>
      <c r="G60" s="54">
        <v>0.34635416666666669</v>
      </c>
      <c r="H60" s="54">
        <v>0.43364795918367338</v>
      </c>
      <c r="I60" s="54">
        <v>0.43181818181818182</v>
      </c>
      <c r="J60" s="54">
        <v>0.70804166666666679</v>
      </c>
      <c r="K60" s="54">
        <v>0.5157111111111109</v>
      </c>
      <c r="L60" s="54">
        <f t="shared" si="6"/>
        <v>0.38569587237998826</v>
      </c>
      <c r="M60" s="54">
        <f t="shared" si="7"/>
        <v>0.43273307050092757</v>
      </c>
      <c r="N60" s="54">
        <f t="shared" si="8"/>
        <v>0.70804166666666679</v>
      </c>
      <c r="O60" s="54">
        <f t="shared" si="9"/>
        <v>0.40137493842030136</v>
      </c>
      <c r="P60" s="54">
        <f t="shared" si="10"/>
        <v>0.52230472969490827</v>
      </c>
      <c r="Q60" s="54">
        <f t="shared" si="11"/>
        <v>0.45400030103744826</v>
      </c>
    </row>
    <row r="61" spans="1:17" x14ac:dyDescent="0.25">
      <c r="A61" s="48">
        <v>107</v>
      </c>
      <c r="B61" s="73">
        <v>42111</v>
      </c>
      <c r="C61" s="53">
        <v>107</v>
      </c>
      <c r="D61" s="54">
        <v>0.26249266862170112</v>
      </c>
      <c r="E61" s="54">
        <v>0.47049206349206368</v>
      </c>
      <c r="F61" s="54">
        <v>0.49791666666666667</v>
      </c>
      <c r="G61" s="54">
        <v>0.359375</v>
      </c>
      <c r="H61" s="54">
        <v>0.46425510204081621</v>
      </c>
      <c r="I61" s="54">
        <v>0.45454545454545453</v>
      </c>
      <c r="J61" s="54">
        <v>0.74966666666666681</v>
      </c>
      <c r="K61" s="54">
        <v>0.54684444444444424</v>
      </c>
      <c r="L61" s="54">
        <f t="shared" si="6"/>
        <v>0.3975690996951079</v>
      </c>
      <c r="M61" s="54">
        <f t="shared" si="7"/>
        <v>0.45940027829313534</v>
      </c>
      <c r="N61" s="54">
        <f t="shared" si="8"/>
        <v>0.74966666666666681</v>
      </c>
      <c r="O61" s="54">
        <f t="shared" si="9"/>
        <v>0.41817949256111708</v>
      </c>
      <c r="P61" s="54">
        <f t="shared" si="10"/>
        <v>0.55382791692434541</v>
      </c>
      <c r="Q61" s="54">
        <f t="shared" si="11"/>
        <v>0.47569850830972671</v>
      </c>
    </row>
    <row r="62" spans="1:17" x14ac:dyDescent="0.25">
      <c r="A62" s="48">
        <v>108</v>
      </c>
      <c r="B62" s="73">
        <v>42112</v>
      </c>
      <c r="C62" s="53">
        <v>108</v>
      </c>
      <c r="D62" s="54">
        <v>0.26991202346041077</v>
      </c>
      <c r="E62" s="54">
        <v>0.48296145124716572</v>
      </c>
      <c r="F62" s="54">
        <v>0.51249999999999996</v>
      </c>
      <c r="G62" s="54">
        <v>0.37239583333333331</v>
      </c>
      <c r="H62" s="54">
        <v>0.49486224489795905</v>
      </c>
      <c r="I62" s="54">
        <v>0.47727272727272729</v>
      </c>
      <c r="J62" s="54">
        <v>0.79129166666666684</v>
      </c>
      <c r="K62" s="54">
        <v>0.57797777777777759</v>
      </c>
      <c r="L62" s="54">
        <f t="shared" si="6"/>
        <v>0.40944232701022742</v>
      </c>
      <c r="M62" s="54">
        <f t="shared" si="7"/>
        <v>0.48606748608534317</v>
      </c>
      <c r="N62" s="54">
        <f t="shared" si="8"/>
        <v>0.79129166666666684</v>
      </c>
      <c r="O62" s="54">
        <f t="shared" si="9"/>
        <v>0.43498404670193275</v>
      </c>
      <c r="P62" s="54">
        <f t="shared" si="10"/>
        <v>0.58535110415378266</v>
      </c>
      <c r="Q62" s="54">
        <f t="shared" si="11"/>
        <v>0.4973967155820051</v>
      </c>
    </row>
    <row r="63" spans="1:17" x14ac:dyDescent="0.25">
      <c r="A63" s="48">
        <v>109</v>
      </c>
      <c r="B63" s="73">
        <v>42113</v>
      </c>
      <c r="C63" s="53">
        <v>109</v>
      </c>
      <c r="D63" s="54">
        <v>0.27733137829912047</v>
      </c>
      <c r="E63" s="54">
        <v>0.49543083900226775</v>
      </c>
      <c r="F63" s="54">
        <v>0.52708333333333335</v>
      </c>
      <c r="G63" s="54">
        <v>0.38541666666666669</v>
      </c>
      <c r="H63" s="54">
        <v>0.52546938775510188</v>
      </c>
      <c r="I63" s="54">
        <v>0.5</v>
      </c>
      <c r="J63" s="54">
        <v>0.83291666666666686</v>
      </c>
      <c r="K63" s="54">
        <v>0.60911111111111105</v>
      </c>
      <c r="L63" s="54">
        <f t="shared" si="6"/>
        <v>0.42131555432534706</v>
      </c>
      <c r="M63" s="54">
        <f t="shared" si="7"/>
        <v>0.512734693877551</v>
      </c>
      <c r="N63" s="54">
        <f t="shared" si="8"/>
        <v>0.83291666666666686</v>
      </c>
      <c r="O63" s="54">
        <f t="shared" si="9"/>
        <v>0.45178860084274836</v>
      </c>
      <c r="P63" s="54">
        <f t="shared" si="10"/>
        <v>0.61687429138321992</v>
      </c>
      <c r="Q63" s="54">
        <f t="shared" si="11"/>
        <v>0.51909492285428349</v>
      </c>
    </row>
    <row r="64" spans="1:17" x14ac:dyDescent="0.25">
      <c r="A64" s="48">
        <v>110</v>
      </c>
      <c r="B64" s="73">
        <v>42114</v>
      </c>
      <c r="C64" s="53">
        <v>110</v>
      </c>
      <c r="D64" s="54">
        <v>0.28475073313783017</v>
      </c>
      <c r="E64" s="54">
        <v>0.50790022675736979</v>
      </c>
      <c r="F64" s="54">
        <v>0.54166666666666663</v>
      </c>
      <c r="G64" s="54">
        <v>0.3984375</v>
      </c>
      <c r="H64" s="54">
        <v>0.55607653061224471</v>
      </c>
      <c r="I64" s="54">
        <v>0.52272727272727271</v>
      </c>
      <c r="J64" s="54">
        <v>0.87454166666666688</v>
      </c>
      <c r="K64" s="54">
        <v>0.64024444444444439</v>
      </c>
      <c r="L64" s="54">
        <f t="shared" si="6"/>
        <v>0.43318878164046665</v>
      </c>
      <c r="M64" s="54">
        <f t="shared" si="7"/>
        <v>0.53940190166975865</v>
      </c>
      <c r="N64" s="54">
        <f t="shared" si="8"/>
        <v>0.87454166666666688</v>
      </c>
      <c r="O64" s="54">
        <f t="shared" si="9"/>
        <v>0.46859315498356402</v>
      </c>
      <c r="P64" s="54">
        <f t="shared" si="10"/>
        <v>0.64839747861265717</v>
      </c>
      <c r="Q64" s="54">
        <f t="shared" si="11"/>
        <v>0.54079313012656194</v>
      </c>
    </row>
    <row r="65" spans="1:17" x14ac:dyDescent="0.25">
      <c r="A65" s="48">
        <v>111</v>
      </c>
      <c r="B65" s="73">
        <v>42115</v>
      </c>
      <c r="C65" s="53">
        <v>111</v>
      </c>
      <c r="D65" s="54">
        <v>0.29032258064516131</v>
      </c>
      <c r="E65" s="54">
        <v>0.52040816326530615</v>
      </c>
      <c r="F65" s="54">
        <v>0.55625000000000002</v>
      </c>
      <c r="G65" s="54">
        <v>0.41145833333333331</v>
      </c>
      <c r="H65" s="54">
        <v>0.58668367346938755</v>
      </c>
      <c r="I65" s="54">
        <v>0.54545454545454541</v>
      </c>
      <c r="J65" s="54">
        <v>0.91616666666666691</v>
      </c>
      <c r="K65" s="54">
        <v>0.67137777777777774</v>
      </c>
      <c r="L65" s="54">
        <f t="shared" si="6"/>
        <v>0.44460976931095014</v>
      </c>
      <c r="M65" s="54">
        <f t="shared" si="7"/>
        <v>0.56606910946196654</v>
      </c>
      <c r="N65" s="54">
        <f t="shared" si="8"/>
        <v>0.91616666666666691</v>
      </c>
      <c r="O65" s="54">
        <f t="shared" si="9"/>
        <v>0.48509621602795555</v>
      </c>
      <c r="P65" s="54">
        <f t="shared" si="10"/>
        <v>0.67992066584209443</v>
      </c>
      <c r="Q65" s="54">
        <f t="shared" si="11"/>
        <v>0.56226521757652226</v>
      </c>
    </row>
    <row r="66" spans="1:17" x14ac:dyDescent="0.25">
      <c r="A66" s="48">
        <v>112</v>
      </c>
      <c r="B66" s="73">
        <v>42116</v>
      </c>
      <c r="C66" s="53">
        <v>112</v>
      </c>
      <c r="D66" s="54">
        <v>0.32096774193548383</v>
      </c>
      <c r="E66" s="54">
        <v>0.53279883381924198</v>
      </c>
      <c r="F66" s="54">
        <v>0.5708333333333333</v>
      </c>
      <c r="G66" s="54">
        <v>0.42447916666666669</v>
      </c>
      <c r="H66" s="54">
        <v>0.61729081632653038</v>
      </c>
      <c r="I66" s="54">
        <v>0.56818181818181823</v>
      </c>
      <c r="J66" s="54">
        <v>0.95779166666666693</v>
      </c>
      <c r="K66" s="54">
        <v>0.70251111111111109</v>
      </c>
      <c r="L66" s="54">
        <f t="shared" si="6"/>
        <v>0.46226976893868149</v>
      </c>
      <c r="M66" s="54">
        <f t="shared" si="7"/>
        <v>0.59273631725417431</v>
      </c>
      <c r="N66" s="54">
        <f t="shared" si="8"/>
        <v>0.95779166666666693</v>
      </c>
      <c r="O66" s="54">
        <f t="shared" si="9"/>
        <v>0.50575861837717906</v>
      </c>
      <c r="P66" s="54">
        <f t="shared" si="10"/>
        <v>0.71144385307153168</v>
      </c>
      <c r="Q66" s="54">
        <f t="shared" si="11"/>
        <v>0.58685681100510656</v>
      </c>
    </row>
    <row r="67" spans="1:17" x14ac:dyDescent="0.25">
      <c r="A67" s="48">
        <v>113</v>
      </c>
      <c r="B67" s="73">
        <v>42117</v>
      </c>
      <c r="C67" s="53">
        <v>113</v>
      </c>
      <c r="D67" s="54">
        <v>0.35161290322580641</v>
      </c>
      <c r="E67" s="54">
        <v>0.5451865889212828</v>
      </c>
      <c r="F67" s="54">
        <v>0.5854166666666667</v>
      </c>
      <c r="G67" s="54">
        <v>0.4375</v>
      </c>
      <c r="H67" s="54">
        <v>0.64789795918367321</v>
      </c>
      <c r="I67" s="54">
        <v>0.59090909090909094</v>
      </c>
      <c r="J67" s="54">
        <v>1</v>
      </c>
      <c r="K67" s="54">
        <v>0.73333333333333328</v>
      </c>
      <c r="L67" s="54">
        <f t="shared" si="6"/>
        <v>0.47992903970343898</v>
      </c>
      <c r="M67" s="54">
        <f t="shared" si="7"/>
        <v>0.61940352504638208</v>
      </c>
      <c r="N67" s="54">
        <f t="shared" si="8"/>
        <v>1</v>
      </c>
      <c r="O67" s="54">
        <f t="shared" si="9"/>
        <v>0.52642053481775331</v>
      </c>
      <c r="P67" s="54">
        <f t="shared" si="10"/>
        <v>0.74303509585652439</v>
      </c>
      <c r="Q67" s="54">
        <f t="shared" si="11"/>
        <v>0.6114820677799816</v>
      </c>
    </row>
    <row r="68" spans="1:17" x14ac:dyDescent="0.25">
      <c r="A68" s="48">
        <v>114</v>
      </c>
      <c r="B68" s="73">
        <v>42118</v>
      </c>
      <c r="C68" s="53">
        <v>114</v>
      </c>
      <c r="D68" s="54">
        <v>0.38225806451612898</v>
      </c>
      <c r="E68" s="54">
        <v>0.55757434402332362</v>
      </c>
      <c r="F68" s="54">
        <v>0.6</v>
      </c>
      <c r="G68" s="54">
        <v>0.45723684210526311</v>
      </c>
      <c r="H68" s="54">
        <v>0.67850510204081604</v>
      </c>
      <c r="I68" s="54">
        <v>0.61363636363636365</v>
      </c>
      <c r="J68" s="54">
        <v>1</v>
      </c>
      <c r="K68" s="54">
        <v>0.73768115942028989</v>
      </c>
      <c r="L68" s="54">
        <f t="shared" si="6"/>
        <v>0.49926731266117891</v>
      </c>
      <c r="M68" s="54">
        <f t="shared" si="7"/>
        <v>0.64607073283858985</v>
      </c>
      <c r="N68" s="54">
        <f t="shared" si="8"/>
        <v>1</v>
      </c>
      <c r="O68" s="54">
        <f t="shared" si="9"/>
        <v>0.54820178605364922</v>
      </c>
      <c r="P68" s="54">
        <f t="shared" si="10"/>
        <v>0.75745565627436728</v>
      </c>
      <c r="Q68" s="54">
        <f t="shared" si="11"/>
        <v>0.62836148446777307</v>
      </c>
    </row>
    <row r="69" spans="1:17" x14ac:dyDescent="0.25">
      <c r="A69" s="48">
        <v>115</v>
      </c>
      <c r="B69" s="73">
        <v>42119</v>
      </c>
      <c r="C69" s="53">
        <v>115</v>
      </c>
      <c r="D69" s="54">
        <v>0.4129032258064515</v>
      </c>
      <c r="E69" s="54">
        <v>0.56996209912536444</v>
      </c>
      <c r="F69" s="54">
        <v>0.60961538461538467</v>
      </c>
      <c r="G69" s="54">
        <v>0.47696600877192979</v>
      </c>
      <c r="H69" s="54">
        <v>0.70911224489795888</v>
      </c>
      <c r="I69" s="54">
        <v>0.63636363636363635</v>
      </c>
      <c r="J69" s="54">
        <v>1</v>
      </c>
      <c r="K69" s="54">
        <v>0.74201449275362319</v>
      </c>
      <c r="L69" s="54">
        <f t="shared" si="6"/>
        <v>0.51736167957978263</v>
      </c>
      <c r="M69" s="54">
        <f t="shared" si="7"/>
        <v>0.67273794063079762</v>
      </c>
      <c r="N69" s="54">
        <f t="shared" si="8"/>
        <v>1</v>
      </c>
      <c r="O69" s="54">
        <f t="shared" si="9"/>
        <v>0.56915376659678762</v>
      </c>
      <c r="P69" s="54">
        <f t="shared" si="10"/>
        <v>0.77187259350380466</v>
      </c>
      <c r="Q69" s="54">
        <f t="shared" si="11"/>
        <v>0.64461713654179353</v>
      </c>
    </row>
    <row r="70" spans="1:17" x14ac:dyDescent="0.25">
      <c r="A70" s="48">
        <v>116</v>
      </c>
      <c r="B70" s="73">
        <v>42120</v>
      </c>
      <c r="C70" s="53">
        <v>116</v>
      </c>
      <c r="D70" s="54">
        <v>0.44354838709677408</v>
      </c>
      <c r="E70" s="54">
        <v>0.58234985422740515</v>
      </c>
      <c r="F70" s="54">
        <v>0.61923205128205128</v>
      </c>
      <c r="G70" s="54">
        <v>0.49669517543859643</v>
      </c>
      <c r="H70" s="54">
        <v>0.73971938775510171</v>
      </c>
      <c r="I70" s="54">
        <v>0.65909090909090906</v>
      </c>
      <c r="J70" s="54">
        <v>1</v>
      </c>
      <c r="K70" s="54">
        <v>0.74634782608695649</v>
      </c>
      <c r="L70" s="54">
        <f t="shared" si="6"/>
        <v>0.53545636701120669</v>
      </c>
      <c r="M70" s="54">
        <f t="shared" si="7"/>
        <v>0.69940514842300539</v>
      </c>
      <c r="N70" s="54">
        <f t="shared" si="8"/>
        <v>1</v>
      </c>
      <c r="O70" s="54">
        <f t="shared" si="9"/>
        <v>0.59010596081513966</v>
      </c>
      <c r="P70" s="54">
        <f t="shared" si="10"/>
        <v>0.78628953073324181</v>
      </c>
      <c r="Q70" s="54">
        <f t="shared" si="11"/>
        <v>0.66087294887222425</v>
      </c>
    </row>
    <row r="71" spans="1:17" x14ac:dyDescent="0.25">
      <c r="A71" s="48">
        <v>117</v>
      </c>
      <c r="B71" s="73">
        <v>42121</v>
      </c>
      <c r="C71" s="53">
        <v>117</v>
      </c>
      <c r="D71" s="54">
        <v>0.47419354838709665</v>
      </c>
      <c r="E71" s="54">
        <v>0.59473760932944597</v>
      </c>
      <c r="F71" s="54">
        <v>0.62884871794871799</v>
      </c>
      <c r="G71" s="54">
        <v>0.51642434210526311</v>
      </c>
      <c r="H71" s="54">
        <v>0.77032653061224454</v>
      </c>
      <c r="I71" s="54">
        <v>0.68181818181818177</v>
      </c>
      <c r="J71" s="54">
        <v>1</v>
      </c>
      <c r="K71" s="54">
        <v>0.75068115942028979</v>
      </c>
      <c r="L71" s="54">
        <f t="shared" si="6"/>
        <v>0.55355105444263086</v>
      </c>
      <c r="M71" s="54">
        <f t="shared" si="7"/>
        <v>0.72607235621521315</v>
      </c>
      <c r="N71" s="54">
        <f t="shared" si="8"/>
        <v>1</v>
      </c>
      <c r="O71" s="54">
        <f t="shared" si="9"/>
        <v>0.61105815503349159</v>
      </c>
      <c r="P71" s="54">
        <f t="shared" si="10"/>
        <v>0.80070646796267897</v>
      </c>
      <c r="Q71" s="54">
        <f t="shared" si="11"/>
        <v>0.67712876120265497</v>
      </c>
    </row>
    <row r="72" spans="1:17" x14ac:dyDescent="0.25">
      <c r="A72" s="48">
        <v>118</v>
      </c>
      <c r="B72" s="73">
        <v>42122</v>
      </c>
      <c r="C72" s="53">
        <v>118</v>
      </c>
      <c r="D72" s="54">
        <v>0.50483870967741917</v>
      </c>
      <c r="E72" s="54">
        <v>0.60712536443148679</v>
      </c>
      <c r="F72" s="54">
        <v>0.6384653846153846</v>
      </c>
      <c r="G72" s="54">
        <v>0.53615350877192969</v>
      </c>
      <c r="H72" s="54">
        <v>0.80093367346938737</v>
      </c>
      <c r="I72" s="54">
        <v>0.69065656565656564</v>
      </c>
      <c r="J72" s="54">
        <v>1</v>
      </c>
      <c r="K72" s="54">
        <v>0.75501449275362309</v>
      </c>
      <c r="L72" s="54">
        <f t="shared" si="6"/>
        <v>0.57164574187405504</v>
      </c>
      <c r="M72" s="54">
        <f t="shared" si="7"/>
        <v>0.74579511956297651</v>
      </c>
      <c r="N72" s="54">
        <f t="shared" si="8"/>
        <v>1</v>
      </c>
      <c r="O72" s="54">
        <f t="shared" si="9"/>
        <v>0.62969553443702886</v>
      </c>
      <c r="P72" s="54">
        <f t="shared" si="10"/>
        <v>0.81165118296989403</v>
      </c>
      <c r="Q72" s="54">
        <f t="shared" si="11"/>
        <v>0.69164846242197453</v>
      </c>
    </row>
    <row r="73" spans="1:17" x14ac:dyDescent="0.25">
      <c r="A73" s="48">
        <v>119</v>
      </c>
      <c r="B73" s="73">
        <v>42123</v>
      </c>
      <c r="C73" s="53">
        <v>119</v>
      </c>
      <c r="D73" s="54">
        <v>0.53548387096774175</v>
      </c>
      <c r="E73" s="54">
        <v>0.61951311953352761</v>
      </c>
      <c r="F73" s="54">
        <v>0.64808205128205121</v>
      </c>
      <c r="G73" s="54">
        <v>0.55588267543859637</v>
      </c>
      <c r="H73" s="54">
        <v>0.83154081632653021</v>
      </c>
      <c r="I73" s="54">
        <v>0.69947474747474747</v>
      </c>
      <c r="J73" s="54">
        <v>1</v>
      </c>
      <c r="K73" s="54">
        <v>0.75934782608695639</v>
      </c>
      <c r="L73" s="54">
        <f t="shared" si="6"/>
        <v>0.58974042930547932</v>
      </c>
      <c r="M73" s="54">
        <f t="shared" si="7"/>
        <v>0.76550778190063884</v>
      </c>
      <c r="N73" s="54">
        <f t="shared" si="8"/>
        <v>1</v>
      </c>
      <c r="O73" s="54">
        <f t="shared" si="9"/>
        <v>0.64832954683719912</v>
      </c>
      <c r="P73" s="54">
        <f t="shared" si="10"/>
        <v>0.82259084747205846</v>
      </c>
      <c r="Q73" s="54">
        <f t="shared" si="11"/>
        <v>0.70616563838876889</v>
      </c>
    </row>
    <row r="74" spans="1:17" x14ac:dyDescent="0.25">
      <c r="A74" s="48">
        <v>120</v>
      </c>
      <c r="B74" s="73">
        <v>42124</v>
      </c>
      <c r="C74" s="53">
        <v>120</v>
      </c>
      <c r="D74" s="54">
        <v>0.56612903225806432</v>
      </c>
      <c r="E74" s="54">
        <v>0.63190087463556843</v>
      </c>
      <c r="F74" s="54">
        <v>0.65769871794871781</v>
      </c>
      <c r="G74" s="54">
        <v>0.57561184210526306</v>
      </c>
      <c r="H74" s="54">
        <v>0.86214795918367304</v>
      </c>
      <c r="I74" s="54">
        <v>0.70829292929292942</v>
      </c>
      <c r="J74" s="54">
        <v>1</v>
      </c>
      <c r="K74" s="54">
        <v>0.76368115942028969</v>
      </c>
      <c r="L74" s="54">
        <f t="shared" si="6"/>
        <v>0.60783511673690338</v>
      </c>
      <c r="M74" s="54">
        <f t="shared" si="7"/>
        <v>0.78522044423830129</v>
      </c>
      <c r="N74" s="54">
        <f t="shared" si="8"/>
        <v>1</v>
      </c>
      <c r="O74" s="54">
        <f t="shared" si="9"/>
        <v>0.66696355923736927</v>
      </c>
      <c r="P74" s="54">
        <f t="shared" si="10"/>
        <v>0.83353051197422312</v>
      </c>
      <c r="Q74" s="54">
        <f t="shared" si="11"/>
        <v>0.72068281435556314</v>
      </c>
    </row>
    <row r="75" spans="1:17" x14ac:dyDescent="0.25">
      <c r="A75" s="48">
        <v>121</v>
      </c>
      <c r="B75" s="73">
        <v>42125</v>
      </c>
      <c r="C75" s="53">
        <v>121</v>
      </c>
      <c r="D75" s="54">
        <v>0.5967741935483869</v>
      </c>
      <c r="E75" s="54">
        <v>0.64428862973760925</v>
      </c>
      <c r="F75" s="54">
        <v>0.66731538461538453</v>
      </c>
      <c r="G75" s="54">
        <v>0.59534100877192964</v>
      </c>
      <c r="H75" s="54">
        <v>0.8928571428571429</v>
      </c>
      <c r="I75" s="54">
        <v>0.71711111111111125</v>
      </c>
      <c r="J75" s="54">
        <v>1</v>
      </c>
      <c r="K75" s="54">
        <v>0.76801449275362299</v>
      </c>
      <c r="L75" s="54">
        <f t="shared" ref="L75:L106" si="12">AVERAGE(D75:G75)</f>
        <v>0.62592980416832755</v>
      </c>
      <c r="M75" s="54">
        <f t="shared" ref="M75:M106" si="13">AVERAGE(H75:I75)</f>
        <v>0.80498412698412714</v>
      </c>
      <c r="N75" s="54">
        <f t="shared" ref="N75:N106" si="14">AVERAGE(J75:J75)</f>
        <v>1</v>
      </c>
      <c r="O75" s="54">
        <f t="shared" ref="O75:O106" si="15">AVERAGE(D75:I75)</f>
        <v>0.68561457844026075</v>
      </c>
      <c r="P75" s="54">
        <f t="shared" ref="P75:P106" si="16">AVERAGE(H75:K75)</f>
        <v>0.84449568668046937</v>
      </c>
      <c r="Q75" s="54">
        <f t="shared" ref="Q75:Q106" si="17">AVERAGE(D75:K75)</f>
        <v>0.73521274542439841</v>
      </c>
    </row>
    <row r="76" spans="1:17" x14ac:dyDescent="0.25">
      <c r="A76" s="48">
        <v>122</v>
      </c>
      <c r="B76" s="73">
        <v>42126</v>
      </c>
      <c r="C76" s="53">
        <v>122</v>
      </c>
      <c r="D76" s="54">
        <v>0.62741935483870948</v>
      </c>
      <c r="E76" s="54">
        <v>0.65667638483965007</v>
      </c>
      <c r="F76" s="54">
        <v>0.67693205128205114</v>
      </c>
      <c r="G76" s="54">
        <v>0.61507017543859632</v>
      </c>
      <c r="H76" s="54">
        <v>0.89600840336134457</v>
      </c>
      <c r="I76" s="54">
        <v>0.72592929292929309</v>
      </c>
      <c r="J76" s="54">
        <v>1</v>
      </c>
      <c r="K76" s="54">
        <v>0.77234782608695629</v>
      </c>
      <c r="L76" s="54">
        <f t="shared" si="12"/>
        <v>0.64402449159975172</v>
      </c>
      <c r="M76" s="54">
        <f t="shared" si="13"/>
        <v>0.81096884814531878</v>
      </c>
      <c r="N76" s="54">
        <f t="shared" si="14"/>
        <v>1</v>
      </c>
      <c r="O76" s="54">
        <f t="shared" si="15"/>
        <v>0.69967261044827411</v>
      </c>
      <c r="P76" s="54">
        <f t="shared" si="16"/>
        <v>0.84857138059439841</v>
      </c>
      <c r="Q76" s="54">
        <f t="shared" si="17"/>
        <v>0.74629793609707507</v>
      </c>
    </row>
    <row r="77" spans="1:17" x14ac:dyDescent="0.25">
      <c r="A77" s="48">
        <v>123</v>
      </c>
      <c r="B77" s="73">
        <v>42127</v>
      </c>
      <c r="C77" s="53">
        <v>123</v>
      </c>
      <c r="D77" s="54">
        <v>0.65806451612903194</v>
      </c>
      <c r="E77" s="54">
        <v>0.66906413994169089</v>
      </c>
      <c r="F77" s="54">
        <v>0.68654871794871775</v>
      </c>
      <c r="G77" s="54">
        <v>0.63479934210526301</v>
      </c>
      <c r="H77" s="54">
        <v>0.8991512605042018</v>
      </c>
      <c r="I77" s="54">
        <v>0.73474747474747493</v>
      </c>
      <c r="J77" s="54">
        <v>1</v>
      </c>
      <c r="K77" s="54">
        <v>0.77668115942028959</v>
      </c>
      <c r="L77" s="54">
        <f t="shared" si="12"/>
        <v>0.6621191790311759</v>
      </c>
      <c r="M77" s="54">
        <f t="shared" si="13"/>
        <v>0.81694936762583836</v>
      </c>
      <c r="N77" s="54">
        <f t="shared" si="14"/>
        <v>1</v>
      </c>
      <c r="O77" s="54">
        <f t="shared" si="15"/>
        <v>0.71372924189606335</v>
      </c>
      <c r="P77" s="54">
        <f t="shared" si="16"/>
        <v>0.85264497366799152</v>
      </c>
      <c r="Q77" s="54">
        <f t="shared" si="17"/>
        <v>0.75738207634958365</v>
      </c>
    </row>
    <row r="78" spans="1:17" x14ac:dyDescent="0.25">
      <c r="A78" s="48">
        <v>124</v>
      </c>
      <c r="B78" s="73">
        <v>42128</v>
      </c>
      <c r="C78" s="53">
        <v>124</v>
      </c>
      <c r="D78" s="54">
        <v>0.68870967741935452</v>
      </c>
      <c r="E78" s="54">
        <v>0.68145189504373171</v>
      </c>
      <c r="F78" s="54">
        <v>0.69616538461538435</v>
      </c>
      <c r="G78" s="54">
        <v>0.65452850877192958</v>
      </c>
      <c r="H78" s="54">
        <v>0.90229411764705891</v>
      </c>
      <c r="I78" s="54">
        <v>0.74356565656565676</v>
      </c>
      <c r="J78" s="54">
        <v>1</v>
      </c>
      <c r="K78" s="54">
        <v>0.78101449275362289</v>
      </c>
      <c r="L78" s="54">
        <f t="shared" si="12"/>
        <v>0.68021386646260007</v>
      </c>
      <c r="M78" s="54">
        <f t="shared" si="13"/>
        <v>0.82292988710635784</v>
      </c>
      <c r="N78" s="54">
        <f t="shared" si="14"/>
        <v>1</v>
      </c>
      <c r="O78" s="54">
        <f t="shared" si="15"/>
        <v>0.72778587334385259</v>
      </c>
      <c r="P78" s="54">
        <f t="shared" si="16"/>
        <v>0.85671856674158464</v>
      </c>
      <c r="Q78" s="54">
        <f t="shared" si="17"/>
        <v>0.76846621660209224</v>
      </c>
    </row>
    <row r="79" spans="1:17" x14ac:dyDescent="0.25">
      <c r="A79" s="48">
        <v>125</v>
      </c>
      <c r="B79" s="73">
        <v>42129</v>
      </c>
      <c r="C79" s="53">
        <v>125</v>
      </c>
      <c r="D79" s="54">
        <v>0.71935483870967709</v>
      </c>
      <c r="E79" s="54">
        <v>0.69383965014577254</v>
      </c>
      <c r="F79" s="54">
        <v>0.70578205128205107</v>
      </c>
      <c r="G79" s="54">
        <v>0.67425767543859638</v>
      </c>
      <c r="H79" s="54">
        <v>0.90543697478991614</v>
      </c>
      <c r="I79" s="54">
        <v>0.75238383838383849</v>
      </c>
      <c r="J79" s="54">
        <v>1</v>
      </c>
      <c r="K79" s="54">
        <v>0.78534782608695619</v>
      </c>
      <c r="L79" s="54">
        <f t="shared" si="12"/>
        <v>0.69830855389402435</v>
      </c>
      <c r="M79" s="54">
        <f t="shared" si="13"/>
        <v>0.82891040658687731</v>
      </c>
      <c r="N79" s="54">
        <f t="shared" si="14"/>
        <v>1</v>
      </c>
      <c r="O79" s="54">
        <f t="shared" si="15"/>
        <v>0.74184250479164204</v>
      </c>
      <c r="P79" s="54">
        <f t="shared" si="16"/>
        <v>0.86079215981517776</v>
      </c>
      <c r="Q79" s="54">
        <f t="shared" si="17"/>
        <v>0.77955035685460106</v>
      </c>
    </row>
    <row r="80" spans="1:17" x14ac:dyDescent="0.25">
      <c r="A80" s="48">
        <v>126</v>
      </c>
      <c r="B80" s="73">
        <v>42130</v>
      </c>
      <c r="C80" s="53">
        <v>126</v>
      </c>
      <c r="D80" s="54">
        <v>0.74999999999999967</v>
      </c>
      <c r="E80" s="54">
        <v>0.70622740524781324</v>
      </c>
      <c r="F80" s="54">
        <v>0.71539871794871768</v>
      </c>
      <c r="G80" s="54">
        <v>0.69398684210526307</v>
      </c>
      <c r="H80" s="54">
        <v>0.90857983193277325</v>
      </c>
      <c r="I80" s="54">
        <v>0.76120202020202032</v>
      </c>
      <c r="J80" s="54">
        <v>1</v>
      </c>
      <c r="K80" s="54">
        <v>0.78968115942028949</v>
      </c>
      <c r="L80" s="54">
        <f t="shared" si="12"/>
        <v>0.71640324132544841</v>
      </c>
      <c r="M80" s="54">
        <f t="shared" si="13"/>
        <v>0.83489092606739679</v>
      </c>
      <c r="N80" s="54">
        <f t="shared" si="14"/>
        <v>1</v>
      </c>
      <c r="O80" s="54">
        <f t="shared" si="15"/>
        <v>0.75589913623943117</v>
      </c>
      <c r="P80" s="54">
        <f t="shared" si="16"/>
        <v>0.86486575288877066</v>
      </c>
      <c r="Q80" s="54">
        <f t="shared" si="17"/>
        <v>0.79063449710710954</v>
      </c>
    </row>
    <row r="81" spans="1:17" x14ac:dyDescent="0.25">
      <c r="A81" s="48">
        <v>127</v>
      </c>
      <c r="B81" s="73">
        <v>42131</v>
      </c>
      <c r="C81" s="53">
        <v>127</v>
      </c>
      <c r="D81" s="54">
        <v>0.78064516129032224</v>
      </c>
      <c r="E81" s="54">
        <v>0.71861516034985407</v>
      </c>
      <c r="F81" s="54">
        <v>0.72501538461538428</v>
      </c>
      <c r="G81" s="54">
        <v>0.71371600877192976</v>
      </c>
      <c r="H81" s="54">
        <v>0.91172268907563048</v>
      </c>
      <c r="I81" s="54">
        <v>0.77002020202020205</v>
      </c>
      <c r="J81" s="54">
        <v>1</v>
      </c>
      <c r="K81" s="54">
        <v>0.79401449275362279</v>
      </c>
      <c r="L81" s="54">
        <f t="shared" si="12"/>
        <v>0.73449792875687259</v>
      </c>
      <c r="M81" s="54">
        <f t="shared" si="13"/>
        <v>0.84087144554791626</v>
      </c>
      <c r="N81" s="54">
        <f t="shared" si="14"/>
        <v>1</v>
      </c>
      <c r="O81" s="54">
        <f t="shared" si="15"/>
        <v>0.76995576768722052</v>
      </c>
      <c r="P81" s="54">
        <f t="shared" si="16"/>
        <v>0.86893934596236377</v>
      </c>
      <c r="Q81" s="54">
        <f t="shared" si="17"/>
        <v>0.80171863735961824</v>
      </c>
    </row>
    <row r="82" spans="1:17" x14ac:dyDescent="0.25">
      <c r="A82" s="48">
        <v>128</v>
      </c>
      <c r="B82" s="73">
        <v>42132</v>
      </c>
      <c r="C82" s="53">
        <v>128</v>
      </c>
      <c r="D82" s="54">
        <v>0.81129032258064482</v>
      </c>
      <c r="E82" s="54">
        <v>0.73100291545189489</v>
      </c>
      <c r="F82" s="54">
        <v>0.73463205128205089</v>
      </c>
      <c r="G82" s="54">
        <v>0.73344517543859655</v>
      </c>
      <c r="H82" s="54">
        <v>0.9148655462184877</v>
      </c>
      <c r="I82" s="54">
        <v>0.77883838383838377</v>
      </c>
      <c r="J82" s="54">
        <v>1</v>
      </c>
      <c r="K82" s="54">
        <v>0.79834782608695609</v>
      </c>
      <c r="L82" s="54">
        <f t="shared" si="12"/>
        <v>0.75259261618829687</v>
      </c>
      <c r="M82" s="54">
        <f t="shared" si="13"/>
        <v>0.84685196502843574</v>
      </c>
      <c r="N82" s="54">
        <f t="shared" si="14"/>
        <v>1</v>
      </c>
      <c r="O82" s="54">
        <f t="shared" si="15"/>
        <v>0.78401239913500975</v>
      </c>
      <c r="P82" s="54">
        <f t="shared" si="16"/>
        <v>0.87301293903595689</v>
      </c>
      <c r="Q82" s="54">
        <f t="shared" si="17"/>
        <v>0.81280277761212683</v>
      </c>
    </row>
    <row r="83" spans="1:17" x14ac:dyDescent="0.25">
      <c r="A83" s="48">
        <v>129</v>
      </c>
      <c r="B83" s="73">
        <v>42133</v>
      </c>
      <c r="C83" s="53">
        <v>129</v>
      </c>
      <c r="D83" s="54">
        <v>0.84193548387096728</v>
      </c>
      <c r="E83" s="54">
        <v>0.74339067055393571</v>
      </c>
      <c r="F83" s="54">
        <v>0.74424871794871761</v>
      </c>
      <c r="G83" s="54">
        <v>0.75317434210526324</v>
      </c>
      <c r="H83" s="54">
        <v>0.91800840336134482</v>
      </c>
      <c r="I83" s="54">
        <v>0.78765656565656561</v>
      </c>
      <c r="J83" s="54">
        <v>1</v>
      </c>
      <c r="K83" s="54">
        <v>0.80268115942028939</v>
      </c>
      <c r="L83" s="54">
        <f t="shared" si="12"/>
        <v>0.77068730361972093</v>
      </c>
      <c r="M83" s="54">
        <f t="shared" si="13"/>
        <v>0.85283248450895521</v>
      </c>
      <c r="N83" s="54">
        <f t="shared" si="14"/>
        <v>1</v>
      </c>
      <c r="O83" s="54">
        <f t="shared" si="15"/>
        <v>0.79806903058279899</v>
      </c>
      <c r="P83" s="54">
        <f t="shared" si="16"/>
        <v>0.87708653210955001</v>
      </c>
      <c r="Q83" s="54">
        <f t="shared" si="17"/>
        <v>0.82388691786463542</v>
      </c>
    </row>
    <row r="84" spans="1:17" x14ac:dyDescent="0.25">
      <c r="A84" s="48">
        <v>130</v>
      </c>
      <c r="B84" s="73">
        <v>42134</v>
      </c>
      <c r="C84" s="53">
        <v>130</v>
      </c>
      <c r="D84" s="54">
        <v>0.87258064516128986</v>
      </c>
      <c r="E84" s="54">
        <v>0.75577842565597653</v>
      </c>
      <c r="F84" s="54">
        <v>0.75386538461538422</v>
      </c>
      <c r="G84" s="54">
        <v>0.77290350877192993</v>
      </c>
      <c r="H84" s="54">
        <v>0.92115126050420204</v>
      </c>
      <c r="I84" s="54">
        <v>0.79647474747474734</v>
      </c>
      <c r="J84" s="54">
        <v>1</v>
      </c>
      <c r="K84" s="54">
        <v>0.80701449275362269</v>
      </c>
      <c r="L84" s="54">
        <f t="shared" si="12"/>
        <v>0.7887819910511451</v>
      </c>
      <c r="M84" s="54">
        <f t="shared" si="13"/>
        <v>0.85881300398947469</v>
      </c>
      <c r="N84" s="54">
        <f t="shared" si="14"/>
        <v>1</v>
      </c>
      <c r="O84" s="54">
        <f t="shared" si="15"/>
        <v>0.81212566203058822</v>
      </c>
      <c r="P84" s="54">
        <f t="shared" si="16"/>
        <v>0.88116012518314291</v>
      </c>
      <c r="Q84" s="54">
        <f t="shared" si="17"/>
        <v>0.834971058117144</v>
      </c>
    </row>
    <row r="85" spans="1:17" x14ac:dyDescent="0.25">
      <c r="A85" s="48">
        <v>131</v>
      </c>
      <c r="B85" s="73">
        <v>42135</v>
      </c>
      <c r="C85" s="53">
        <v>131</v>
      </c>
      <c r="D85" s="54">
        <v>0.90322580645161288</v>
      </c>
      <c r="E85" s="54">
        <v>0.76816618075801735</v>
      </c>
      <c r="F85" s="54">
        <v>0.76348205128205082</v>
      </c>
      <c r="G85" s="54">
        <v>0.79263267543859672</v>
      </c>
      <c r="H85" s="54">
        <v>0.92429411764705915</v>
      </c>
      <c r="I85" s="54">
        <v>0.80529292929292917</v>
      </c>
      <c r="J85" s="54">
        <v>1</v>
      </c>
      <c r="K85" s="54">
        <v>0.81134782608695599</v>
      </c>
      <c r="L85" s="54">
        <f t="shared" si="12"/>
        <v>0.8068766784825695</v>
      </c>
      <c r="M85" s="54">
        <f t="shared" si="13"/>
        <v>0.86479352346999416</v>
      </c>
      <c r="N85" s="54">
        <f t="shared" si="14"/>
        <v>1</v>
      </c>
      <c r="O85" s="54">
        <f t="shared" si="15"/>
        <v>0.82618229347837779</v>
      </c>
      <c r="P85" s="54">
        <f t="shared" si="16"/>
        <v>0.88523371825673602</v>
      </c>
      <c r="Q85" s="54">
        <f t="shared" si="17"/>
        <v>0.84605519836965282</v>
      </c>
    </row>
    <row r="86" spans="1:17" x14ac:dyDescent="0.25">
      <c r="A86" s="48">
        <v>132</v>
      </c>
      <c r="B86" s="73">
        <v>42136</v>
      </c>
      <c r="C86" s="53">
        <v>132</v>
      </c>
      <c r="D86" s="54">
        <v>0.90762463343108502</v>
      </c>
      <c r="E86" s="54">
        <v>0.78055393586005817</v>
      </c>
      <c r="F86" s="54">
        <v>0.77309871794871754</v>
      </c>
      <c r="G86" s="54">
        <v>0.81236184210526341</v>
      </c>
      <c r="H86" s="54">
        <v>0.92743697478991638</v>
      </c>
      <c r="I86" s="54">
        <v>0.8141111111111109</v>
      </c>
      <c r="J86" s="54">
        <v>1</v>
      </c>
      <c r="K86" s="54">
        <v>0.81568115942028929</v>
      </c>
      <c r="L86" s="54">
        <f t="shared" si="12"/>
        <v>0.81840978233628103</v>
      </c>
      <c r="M86" s="54">
        <f t="shared" si="13"/>
        <v>0.87077404295051364</v>
      </c>
      <c r="N86" s="54">
        <f t="shared" si="14"/>
        <v>1</v>
      </c>
      <c r="O86" s="54">
        <f t="shared" si="15"/>
        <v>0.83586453587435861</v>
      </c>
      <c r="P86" s="54">
        <f t="shared" si="16"/>
        <v>0.88930731133032914</v>
      </c>
      <c r="Q86" s="54">
        <f t="shared" si="17"/>
        <v>0.85385854683330509</v>
      </c>
    </row>
    <row r="87" spans="1:17" x14ac:dyDescent="0.25">
      <c r="A87" s="48">
        <v>133</v>
      </c>
      <c r="B87" s="73">
        <v>42137</v>
      </c>
      <c r="C87" s="53">
        <v>133</v>
      </c>
      <c r="D87" s="54">
        <v>0.91214076246334319</v>
      </c>
      <c r="E87" s="54">
        <v>0.79294169096209888</v>
      </c>
      <c r="F87" s="54">
        <v>0.78271538461538415</v>
      </c>
      <c r="G87" s="54">
        <v>0.8125</v>
      </c>
      <c r="H87" s="54">
        <v>0.93057983193277349</v>
      </c>
      <c r="I87" s="54">
        <v>0.82292929292929273</v>
      </c>
      <c r="J87" s="54">
        <v>1</v>
      </c>
      <c r="K87" s="54">
        <v>0.82001449275362259</v>
      </c>
      <c r="L87" s="54">
        <f t="shared" si="12"/>
        <v>0.82507445951020653</v>
      </c>
      <c r="M87" s="54">
        <f t="shared" si="13"/>
        <v>0.87675456243103311</v>
      </c>
      <c r="N87" s="54">
        <f t="shared" si="14"/>
        <v>1</v>
      </c>
      <c r="O87" s="54">
        <f t="shared" si="15"/>
        <v>0.84230116048381543</v>
      </c>
      <c r="P87" s="54">
        <f t="shared" si="16"/>
        <v>0.89338090440392226</v>
      </c>
      <c r="Q87" s="54">
        <f t="shared" si="17"/>
        <v>0.85922768195706434</v>
      </c>
    </row>
    <row r="88" spans="1:17" x14ac:dyDescent="0.25">
      <c r="A88" s="48">
        <v>134</v>
      </c>
      <c r="B88" s="73">
        <v>42138</v>
      </c>
      <c r="C88" s="53">
        <v>134</v>
      </c>
      <c r="D88" s="54">
        <v>0.91665689149560126</v>
      </c>
      <c r="E88" s="54">
        <v>0.8053294460641397</v>
      </c>
      <c r="F88" s="54">
        <v>0.79233205128205075</v>
      </c>
      <c r="G88" s="54">
        <v>0.81824712643678155</v>
      </c>
      <c r="H88" s="54">
        <v>0.93372268907563072</v>
      </c>
      <c r="I88" s="54">
        <v>0.83174747474747446</v>
      </c>
      <c r="J88" s="54">
        <v>1</v>
      </c>
      <c r="K88" s="54">
        <v>0.82434782608695589</v>
      </c>
      <c r="L88" s="54">
        <f t="shared" si="12"/>
        <v>0.83314137881964323</v>
      </c>
      <c r="M88" s="54">
        <f t="shared" si="13"/>
        <v>0.88273508191155259</v>
      </c>
      <c r="N88" s="54">
        <f t="shared" si="14"/>
        <v>1</v>
      </c>
      <c r="O88" s="54">
        <f t="shared" si="15"/>
        <v>0.84967261318361309</v>
      </c>
      <c r="P88" s="54">
        <f t="shared" si="16"/>
        <v>0.89745449747751516</v>
      </c>
      <c r="Q88" s="54">
        <f t="shared" si="17"/>
        <v>0.86529793814857925</v>
      </c>
    </row>
    <row r="89" spans="1:17" x14ac:dyDescent="0.25">
      <c r="A89" s="48">
        <v>135</v>
      </c>
      <c r="B89" s="73">
        <v>42139</v>
      </c>
      <c r="C89" s="53">
        <v>135</v>
      </c>
      <c r="D89" s="54">
        <v>0.92117302052785932</v>
      </c>
      <c r="E89" s="54">
        <v>0.81771720116618052</v>
      </c>
      <c r="F89" s="54">
        <v>0.80194871794871736</v>
      </c>
      <c r="G89" s="54">
        <v>0.82399712643678169</v>
      </c>
      <c r="H89" s="54">
        <v>0.93686554621848794</v>
      </c>
      <c r="I89" s="54">
        <v>0.84056565656565629</v>
      </c>
      <c r="J89" s="54">
        <v>1</v>
      </c>
      <c r="K89" s="54">
        <v>0.82868115942028919</v>
      </c>
      <c r="L89" s="54">
        <f t="shared" si="12"/>
        <v>0.84120901651988478</v>
      </c>
      <c r="M89" s="54">
        <f t="shared" si="13"/>
        <v>0.88871560139207206</v>
      </c>
      <c r="N89" s="54">
        <f t="shared" si="14"/>
        <v>1</v>
      </c>
      <c r="O89" s="54">
        <f t="shared" si="15"/>
        <v>0.85704454481061398</v>
      </c>
      <c r="P89" s="54">
        <f t="shared" si="16"/>
        <v>0.90152809055110827</v>
      </c>
      <c r="Q89" s="54">
        <f t="shared" si="17"/>
        <v>0.87136855353549658</v>
      </c>
    </row>
    <row r="90" spans="1:17" x14ac:dyDescent="0.25">
      <c r="A90" s="48">
        <v>136</v>
      </c>
      <c r="B90" s="73">
        <v>42140</v>
      </c>
      <c r="C90" s="53">
        <v>136</v>
      </c>
      <c r="D90" s="54">
        <v>0.92568914956011739</v>
      </c>
      <c r="E90" s="54">
        <v>0.83010495626822134</v>
      </c>
      <c r="F90" s="54">
        <v>0.81156538461538408</v>
      </c>
      <c r="G90" s="54">
        <v>0.82974712643678172</v>
      </c>
      <c r="H90" s="54">
        <v>0.94000840336134506</v>
      </c>
      <c r="I90" s="54">
        <v>0.84938383838383802</v>
      </c>
      <c r="J90" s="54">
        <v>1</v>
      </c>
      <c r="K90" s="54">
        <v>0.83301449275362249</v>
      </c>
      <c r="L90" s="54">
        <f t="shared" si="12"/>
        <v>0.8492766542201261</v>
      </c>
      <c r="M90" s="54">
        <f t="shared" si="13"/>
        <v>0.89469612087259154</v>
      </c>
      <c r="N90" s="54">
        <f t="shared" si="14"/>
        <v>1</v>
      </c>
      <c r="O90" s="54">
        <f t="shared" si="15"/>
        <v>0.86441647643761466</v>
      </c>
      <c r="P90" s="54">
        <f t="shared" si="16"/>
        <v>0.90560168362470139</v>
      </c>
      <c r="Q90" s="54">
        <f t="shared" si="17"/>
        <v>0.8774391689224138</v>
      </c>
    </row>
    <row r="91" spans="1:17" x14ac:dyDescent="0.25">
      <c r="A91" s="48">
        <v>137</v>
      </c>
      <c r="B91" s="73">
        <v>42141</v>
      </c>
      <c r="C91" s="53">
        <v>137</v>
      </c>
      <c r="D91" s="54">
        <v>0.93020527859237545</v>
      </c>
      <c r="E91" s="54">
        <v>0.84249271137026216</v>
      </c>
      <c r="F91" s="54">
        <v>0.82118205128205068</v>
      </c>
      <c r="G91" s="54">
        <v>0.83549712643678176</v>
      </c>
      <c r="H91" s="54">
        <v>0.94315126050420228</v>
      </c>
      <c r="I91" s="54">
        <v>0.85820202020201986</v>
      </c>
      <c r="J91" s="54">
        <v>1</v>
      </c>
      <c r="K91" s="54">
        <v>0.83734782608695579</v>
      </c>
      <c r="L91" s="54">
        <f t="shared" si="12"/>
        <v>0.85734429192036743</v>
      </c>
      <c r="M91" s="54">
        <f t="shared" si="13"/>
        <v>0.90067664035311101</v>
      </c>
      <c r="N91" s="54">
        <f t="shared" si="14"/>
        <v>1</v>
      </c>
      <c r="O91" s="54">
        <f t="shared" si="15"/>
        <v>0.87178840806461533</v>
      </c>
      <c r="P91" s="54">
        <f t="shared" si="16"/>
        <v>0.90967527669829451</v>
      </c>
      <c r="Q91" s="54">
        <f t="shared" si="17"/>
        <v>0.88350978430933091</v>
      </c>
    </row>
    <row r="92" spans="1:17" x14ac:dyDescent="0.25">
      <c r="A92" s="48">
        <v>138</v>
      </c>
      <c r="B92" s="73">
        <v>42142</v>
      </c>
      <c r="C92" s="53">
        <v>138</v>
      </c>
      <c r="D92" s="54">
        <v>0.93472140762463352</v>
      </c>
      <c r="E92" s="54">
        <v>0.85488046647230298</v>
      </c>
      <c r="F92" s="54">
        <v>0.83079871794871729</v>
      </c>
      <c r="G92" s="54">
        <v>0.8412471264367819</v>
      </c>
      <c r="H92" s="54">
        <v>0.9462941176470594</v>
      </c>
      <c r="I92" s="54">
        <v>0.86702020202020158</v>
      </c>
      <c r="J92" s="54">
        <v>1</v>
      </c>
      <c r="K92" s="54">
        <v>0.84168115942028909</v>
      </c>
      <c r="L92" s="54">
        <f t="shared" si="12"/>
        <v>0.86541192962060887</v>
      </c>
      <c r="M92" s="54">
        <f t="shared" si="13"/>
        <v>0.90665715983363049</v>
      </c>
      <c r="N92" s="54">
        <f t="shared" si="14"/>
        <v>1</v>
      </c>
      <c r="O92" s="54">
        <f t="shared" si="15"/>
        <v>0.879160339691616</v>
      </c>
      <c r="P92" s="54">
        <f t="shared" si="16"/>
        <v>0.91374886977188741</v>
      </c>
      <c r="Q92" s="54">
        <f t="shared" si="17"/>
        <v>0.88958039969624814</v>
      </c>
    </row>
    <row r="93" spans="1:17" x14ac:dyDescent="0.25">
      <c r="A93" s="48">
        <v>139</v>
      </c>
      <c r="B93" s="73">
        <v>42143</v>
      </c>
      <c r="C93" s="53">
        <v>139</v>
      </c>
      <c r="D93" s="54">
        <v>0.93923753665689158</v>
      </c>
      <c r="E93" s="54">
        <v>0.86734693877551017</v>
      </c>
      <c r="F93" s="54">
        <v>0.8404153846153839</v>
      </c>
      <c r="G93" s="54">
        <v>0.84699712643678193</v>
      </c>
      <c r="H93" s="54">
        <v>0.94943697478991662</v>
      </c>
      <c r="I93" s="54">
        <v>0.87583838383838331</v>
      </c>
      <c r="J93" s="54">
        <v>1</v>
      </c>
      <c r="K93" s="54">
        <v>0.84601449275362239</v>
      </c>
      <c r="L93" s="54">
        <f t="shared" si="12"/>
        <v>0.87349924662114198</v>
      </c>
      <c r="M93" s="54">
        <f t="shared" si="13"/>
        <v>0.91263767931414996</v>
      </c>
      <c r="N93" s="54">
        <f t="shared" si="14"/>
        <v>1</v>
      </c>
      <c r="O93" s="54">
        <f t="shared" si="15"/>
        <v>0.88654539085214468</v>
      </c>
      <c r="P93" s="54">
        <f t="shared" si="16"/>
        <v>0.91782246284548052</v>
      </c>
      <c r="Q93" s="54">
        <f t="shared" si="17"/>
        <v>0.89566085473331125</v>
      </c>
    </row>
    <row r="94" spans="1:17" x14ac:dyDescent="0.25">
      <c r="A94" s="48">
        <v>140</v>
      </c>
      <c r="B94" s="73">
        <v>42144</v>
      </c>
      <c r="C94" s="53">
        <v>140</v>
      </c>
      <c r="D94" s="54">
        <v>0.94375366568914976</v>
      </c>
      <c r="E94" s="54">
        <v>0.87366375121477169</v>
      </c>
      <c r="F94" s="54">
        <v>0.85</v>
      </c>
      <c r="G94" s="54">
        <v>0.85274712643678197</v>
      </c>
      <c r="H94" s="54">
        <v>0.95257983193277374</v>
      </c>
      <c r="I94" s="54">
        <v>0.88465656565656514</v>
      </c>
      <c r="J94" s="54">
        <v>1</v>
      </c>
      <c r="K94" s="54">
        <v>0.85034782608695569</v>
      </c>
      <c r="L94" s="54">
        <f t="shared" si="12"/>
        <v>0.88004113583517585</v>
      </c>
      <c r="M94" s="54">
        <f t="shared" si="13"/>
        <v>0.91861819879466944</v>
      </c>
      <c r="N94" s="54">
        <f t="shared" si="14"/>
        <v>1</v>
      </c>
      <c r="O94" s="54">
        <f t="shared" si="15"/>
        <v>0.89290015682167356</v>
      </c>
      <c r="P94" s="54">
        <f t="shared" si="16"/>
        <v>0.92189605591907364</v>
      </c>
      <c r="Q94" s="54">
        <f t="shared" si="17"/>
        <v>0.90096859587712463</v>
      </c>
    </row>
    <row r="95" spans="1:17" x14ac:dyDescent="0.25">
      <c r="A95" s="48">
        <v>141</v>
      </c>
      <c r="B95" s="73">
        <v>42145</v>
      </c>
      <c r="C95" s="53">
        <v>141</v>
      </c>
      <c r="D95" s="54">
        <v>0.94826979472140782</v>
      </c>
      <c r="E95" s="54">
        <v>0.87998007774538389</v>
      </c>
      <c r="F95" s="54">
        <v>0.85714285714285721</v>
      </c>
      <c r="G95" s="54">
        <v>0.85849712643678211</v>
      </c>
      <c r="H95" s="54">
        <v>0.95572268907563096</v>
      </c>
      <c r="I95" s="54">
        <v>0.89347474747474687</v>
      </c>
      <c r="J95" s="54">
        <v>1</v>
      </c>
      <c r="K95" s="54">
        <v>0.85468115942028899</v>
      </c>
      <c r="L95" s="54">
        <f t="shared" si="12"/>
        <v>0.88597246401160779</v>
      </c>
      <c r="M95" s="54">
        <f t="shared" si="13"/>
        <v>0.92459871827518891</v>
      </c>
      <c r="N95" s="54">
        <f t="shared" si="14"/>
        <v>1</v>
      </c>
      <c r="O95" s="54">
        <f t="shared" si="15"/>
        <v>0.89884788209946809</v>
      </c>
      <c r="P95" s="54">
        <f t="shared" si="16"/>
        <v>0.92596964899266676</v>
      </c>
      <c r="Q95" s="54">
        <f t="shared" si="17"/>
        <v>0.90597105650213716</v>
      </c>
    </row>
    <row r="96" spans="1:17" x14ac:dyDescent="0.25">
      <c r="A96" s="48">
        <v>142</v>
      </c>
      <c r="B96" s="73">
        <v>42146</v>
      </c>
      <c r="C96" s="53">
        <v>142</v>
      </c>
      <c r="D96" s="54">
        <v>0.95278592375366589</v>
      </c>
      <c r="E96" s="54">
        <v>0.8862964042759961</v>
      </c>
      <c r="F96" s="54">
        <v>0.8642928571428572</v>
      </c>
      <c r="G96" s="54">
        <v>0.86424712643678214</v>
      </c>
      <c r="H96" s="54">
        <v>0.95886554621848819</v>
      </c>
      <c r="I96" s="54">
        <v>0.9022929292929287</v>
      </c>
      <c r="J96" s="54">
        <v>1</v>
      </c>
      <c r="K96" s="54">
        <v>0.85901449275362229</v>
      </c>
      <c r="L96" s="54">
        <f t="shared" si="12"/>
        <v>0.89190557790232539</v>
      </c>
      <c r="M96" s="54">
        <f t="shared" si="13"/>
        <v>0.9305792377557085</v>
      </c>
      <c r="N96" s="54">
        <f t="shared" si="14"/>
        <v>1</v>
      </c>
      <c r="O96" s="54">
        <f t="shared" si="15"/>
        <v>0.90479679785345313</v>
      </c>
      <c r="P96" s="54">
        <f t="shared" si="16"/>
        <v>0.93004324206625988</v>
      </c>
      <c r="Q96" s="54">
        <f t="shared" si="17"/>
        <v>0.91097440998429258</v>
      </c>
    </row>
    <row r="97" spans="1:17" x14ac:dyDescent="0.25">
      <c r="A97" s="48">
        <v>143</v>
      </c>
      <c r="B97" s="73">
        <v>42147</v>
      </c>
      <c r="C97" s="53">
        <v>143</v>
      </c>
      <c r="D97" s="54">
        <v>0.95730205278592395</v>
      </c>
      <c r="E97" s="54">
        <v>0.89261273080660841</v>
      </c>
      <c r="F97" s="54">
        <v>0.8714428571428573</v>
      </c>
      <c r="G97" s="54">
        <v>0.86999712643678218</v>
      </c>
      <c r="H97" s="54">
        <v>0.9620084033613453</v>
      </c>
      <c r="I97" s="54">
        <v>0.91111111111111043</v>
      </c>
      <c r="J97" s="54">
        <v>1</v>
      </c>
      <c r="K97" s="54">
        <v>0.86334782608695559</v>
      </c>
      <c r="L97" s="54">
        <f t="shared" si="12"/>
        <v>0.89783869179304288</v>
      </c>
      <c r="M97" s="54">
        <f t="shared" si="13"/>
        <v>0.93655975723622786</v>
      </c>
      <c r="N97" s="54">
        <f t="shared" si="14"/>
        <v>1</v>
      </c>
      <c r="O97" s="54">
        <f t="shared" si="15"/>
        <v>0.91074571360743795</v>
      </c>
      <c r="P97" s="54">
        <f t="shared" si="16"/>
        <v>0.93411683513985277</v>
      </c>
      <c r="Q97" s="54">
        <f t="shared" si="17"/>
        <v>0.91597776346644788</v>
      </c>
    </row>
    <row r="98" spans="1:17" x14ac:dyDescent="0.25">
      <c r="A98" s="48">
        <v>144</v>
      </c>
      <c r="B98" s="73">
        <v>42148</v>
      </c>
      <c r="C98" s="53">
        <v>144</v>
      </c>
      <c r="D98" s="54">
        <v>0.96181818181818202</v>
      </c>
      <c r="E98" s="54">
        <v>0.89892905733722062</v>
      </c>
      <c r="F98" s="54">
        <v>0.87859285714285729</v>
      </c>
      <c r="G98" s="54">
        <v>0.87574712643678232</v>
      </c>
      <c r="H98" s="54">
        <v>0.96515126050420252</v>
      </c>
      <c r="I98" s="54">
        <v>0.91992929292929226</v>
      </c>
      <c r="J98" s="54">
        <v>1</v>
      </c>
      <c r="K98" s="54">
        <v>0.86768115942028889</v>
      </c>
      <c r="L98" s="54">
        <f t="shared" si="12"/>
        <v>0.90377180568376059</v>
      </c>
      <c r="M98" s="54">
        <f t="shared" si="13"/>
        <v>0.94254027671674745</v>
      </c>
      <c r="N98" s="54">
        <f t="shared" si="14"/>
        <v>1</v>
      </c>
      <c r="O98" s="54">
        <f t="shared" si="15"/>
        <v>0.91669462936142276</v>
      </c>
      <c r="P98" s="54">
        <f t="shared" si="16"/>
        <v>0.93819042821344589</v>
      </c>
      <c r="Q98" s="54">
        <f t="shared" si="17"/>
        <v>0.92098111694860318</v>
      </c>
    </row>
    <row r="99" spans="1:17" x14ac:dyDescent="0.25">
      <c r="A99" s="48">
        <v>145</v>
      </c>
      <c r="B99" s="73">
        <v>42149</v>
      </c>
      <c r="C99" s="53">
        <v>145</v>
      </c>
      <c r="D99" s="54">
        <v>0.96633431085044008</v>
      </c>
      <c r="E99" s="54">
        <v>0.90524538386783282</v>
      </c>
      <c r="F99" s="54">
        <v>0.88574285714285728</v>
      </c>
      <c r="G99" s="54">
        <v>0.88149712643678235</v>
      </c>
      <c r="H99" s="54">
        <v>0.96829411764705964</v>
      </c>
      <c r="I99" s="54">
        <v>0.92874747474747399</v>
      </c>
      <c r="J99" s="54">
        <v>1</v>
      </c>
      <c r="K99" s="54">
        <v>0.87201449275362219</v>
      </c>
      <c r="L99" s="54">
        <f t="shared" si="12"/>
        <v>0.90970491957447808</v>
      </c>
      <c r="M99" s="54">
        <f t="shared" si="13"/>
        <v>0.94852079619726681</v>
      </c>
      <c r="N99" s="54">
        <f t="shared" si="14"/>
        <v>1</v>
      </c>
      <c r="O99" s="54">
        <f t="shared" si="15"/>
        <v>0.92264354511540769</v>
      </c>
      <c r="P99" s="54">
        <f t="shared" si="16"/>
        <v>0.94226402128703901</v>
      </c>
      <c r="Q99" s="54">
        <f t="shared" si="17"/>
        <v>0.92598447043075849</v>
      </c>
    </row>
    <row r="100" spans="1:17" x14ac:dyDescent="0.25">
      <c r="A100" s="48">
        <v>146</v>
      </c>
      <c r="B100" s="73">
        <v>42150</v>
      </c>
      <c r="C100" s="53">
        <v>146</v>
      </c>
      <c r="D100" s="54">
        <v>0.97085043988269826</v>
      </c>
      <c r="E100" s="54">
        <v>0.91156171039844514</v>
      </c>
      <c r="F100" s="54">
        <v>0.89289285714285738</v>
      </c>
      <c r="G100" s="54">
        <v>0.88724712643678239</v>
      </c>
      <c r="H100" s="54">
        <v>0.97143697478991686</v>
      </c>
      <c r="I100" s="54">
        <v>0.93756565656565583</v>
      </c>
      <c r="J100" s="54">
        <v>1</v>
      </c>
      <c r="K100" s="54">
        <v>0.87634782608695549</v>
      </c>
      <c r="L100" s="54">
        <f t="shared" si="12"/>
        <v>0.91563803346519579</v>
      </c>
      <c r="M100" s="54">
        <f t="shared" si="13"/>
        <v>0.9545013156777864</v>
      </c>
      <c r="N100" s="54">
        <f t="shared" si="14"/>
        <v>1</v>
      </c>
      <c r="O100" s="54">
        <f t="shared" si="15"/>
        <v>0.92859246086939251</v>
      </c>
      <c r="P100" s="54">
        <f t="shared" si="16"/>
        <v>0.94633761436063213</v>
      </c>
      <c r="Q100" s="54">
        <f t="shared" si="17"/>
        <v>0.93098782391291379</v>
      </c>
    </row>
    <row r="101" spans="1:17" x14ac:dyDescent="0.25">
      <c r="A101" s="48">
        <v>147</v>
      </c>
      <c r="B101" s="73">
        <v>42151</v>
      </c>
      <c r="C101" s="53">
        <v>147</v>
      </c>
      <c r="D101" s="54">
        <v>0.97536656891495632</v>
      </c>
      <c r="E101" s="54">
        <v>0.91787803692905734</v>
      </c>
      <c r="F101" s="54">
        <v>0.90004285714285737</v>
      </c>
      <c r="G101" s="54">
        <v>0.89299712643678253</v>
      </c>
      <c r="H101" s="54">
        <v>0.97457983193277398</v>
      </c>
      <c r="I101" s="54">
        <v>0.94638383838383755</v>
      </c>
      <c r="J101" s="54">
        <v>1</v>
      </c>
      <c r="K101" s="54">
        <v>0.88068115942028879</v>
      </c>
      <c r="L101" s="54">
        <f t="shared" si="12"/>
        <v>0.9215711473559135</v>
      </c>
      <c r="M101" s="54">
        <f t="shared" si="13"/>
        <v>0.96048183515830576</v>
      </c>
      <c r="N101" s="54">
        <f t="shared" si="14"/>
        <v>1</v>
      </c>
      <c r="O101" s="54">
        <f t="shared" si="15"/>
        <v>0.93454137662337766</v>
      </c>
      <c r="P101" s="54">
        <f t="shared" si="16"/>
        <v>0.95041120743422502</v>
      </c>
      <c r="Q101" s="54">
        <f t="shared" si="17"/>
        <v>0.93599117739506932</v>
      </c>
    </row>
    <row r="102" spans="1:17" x14ac:dyDescent="0.25">
      <c r="A102" s="48">
        <v>148</v>
      </c>
      <c r="B102" s="73">
        <v>42152</v>
      </c>
      <c r="C102" s="53">
        <v>148</v>
      </c>
      <c r="D102" s="54">
        <v>0.97988269794721439</v>
      </c>
      <c r="E102" s="54">
        <v>0.92419436345966954</v>
      </c>
      <c r="F102" s="54">
        <v>0.90719285714285747</v>
      </c>
      <c r="G102" s="54">
        <v>0.89874712643678256</v>
      </c>
      <c r="H102" s="54">
        <v>0.9777226890756312</v>
      </c>
      <c r="I102" s="54">
        <v>0.95520202020201939</v>
      </c>
      <c r="J102" s="54">
        <v>1</v>
      </c>
      <c r="K102" s="54">
        <v>0.8850144927536221</v>
      </c>
      <c r="L102" s="54">
        <f t="shared" si="12"/>
        <v>0.92750426124663099</v>
      </c>
      <c r="M102" s="54">
        <f t="shared" si="13"/>
        <v>0.96646235463882535</v>
      </c>
      <c r="N102" s="54">
        <f t="shared" si="14"/>
        <v>1</v>
      </c>
      <c r="O102" s="54">
        <f t="shared" si="15"/>
        <v>0.94049029237736248</v>
      </c>
      <c r="P102" s="54">
        <f t="shared" si="16"/>
        <v>0.95448480050781814</v>
      </c>
      <c r="Q102" s="54">
        <f t="shared" si="17"/>
        <v>0.94099453087722462</v>
      </c>
    </row>
    <row r="103" spans="1:17" x14ac:dyDescent="0.25">
      <c r="A103" s="48">
        <v>149</v>
      </c>
      <c r="B103" s="73">
        <v>42153</v>
      </c>
      <c r="C103" s="53">
        <v>149</v>
      </c>
      <c r="D103" s="54">
        <v>0.98439882697947245</v>
      </c>
      <c r="E103" s="54">
        <v>0.93051068999028186</v>
      </c>
      <c r="F103" s="54">
        <v>0.91434285714285746</v>
      </c>
      <c r="G103" s="54">
        <v>0.90449712643678259</v>
      </c>
      <c r="H103" s="54">
        <v>0.98086554621848843</v>
      </c>
      <c r="I103" s="54">
        <v>0.96402020202020111</v>
      </c>
      <c r="J103" s="54">
        <v>1</v>
      </c>
      <c r="K103" s="54">
        <v>0.8893478260869554</v>
      </c>
      <c r="L103" s="54">
        <f t="shared" si="12"/>
        <v>0.93343737513734859</v>
      </c>
      <c r="M103" s="54">
        <f t="shared" si="13"/>
        <v>0.97244287411934471</v>
      </c>
      <c r="N103" s="54">
        <f t="shared" si="14"/>
        <v>1</v>
      </c>
      <c r="O103" s="54">
        <f t="shared" si="15"/>
        <v>0.94643920813134741</v>
      </c>
      <c r="P103" s="54">
        <f t="shared" si="16"/>
        <v>0.95855839358141126</v>
      </c>
      <c r="Q103" s="54">
        <f t="shared" si="17"/>
        <v>0.94599788435937993</v>
      </c>
    </row>
    <row r="104" spans="1:17" x14ac:dyDescent="0.25">
      <c r="A104" s="48">
        <v>150</v>
      </c>
      <c r="B104" s="73">
        <v>42154</v>
      </c>
      <c r="C104" s="53">
        <v>150</v>
      </c>
      <c r="D104" s="54">
        <v>0.98891495601173052</v>
      </c>
      <c r="E104" s="54">
        <v>0.93682701652089406</v>
      </c>
      <c r="F104" s="54">
        <v>0.92149285714285745</v>
      </c>
      <c r="G104" s="54">
        <v>0.91024712643678274</v>
      </c>
      <c r="H104" s="54">
        <v>0.98400840336134554</v>
      </c>
      <c r="I104" s="54">
        <v>0.97283838383838284</v>
      </c>
      <c r="J104" s="54">
        <v>1</v>
      </c>
      <c r="K104" s="54">
        <v>0.8936811594202887</v>
      </c>
      <c r="L104" s="54">
        <f t="shared" si="12"/>
        <v>0.93937048902806619</v>
      </c>
      <c r="M104" s="54">
        <f t="shared" si="13"/>
        <v>0.97842339359986419</v>
      </c>
      <c r="N104" s="54">
        <f t="shared" si="14"/>
        <v>1</v>
      </c>
      <c r="O104" s="54">
        <f t="shared" si="15"/>
        <v>0.95238812388533223</v>
      </c>
      <c r="P104" s="54">
        <f t="shared" si="16"/>
        <v>0.96263198665500416</v>
      </c>
      <c r="Q104" s="54">
        <f t="shared" si="17"/>
        <v>0.95100123784153523</v>
      </c>
    </row>
    <row r="105" spans="1:17" x14ac:dyDescent="0.25">
      <c r="A105" s="48">
        <v>151</v>
      </c>
      <c r="B105" s="73">
        <v>42155</v>
      </c>
      <c r="C105" s="53">
        <v>151</v>
      </c>
      <c r="D105" s="54">
        <v>0.99343108504398858</v>
      </c>
      <c r="E105" s="54">
        <v>0.94314334305150627</v>
      </c>
      <c r="F105" s="54">
        <v>0.92864285714285755</v>
      </c>
      <c r="G105" s="54">
        <v>0.91599712643678277</v>
      </c>
      <c r="H105" s="54">
        <v>0.98715126050420277</v>
      </c>
      <c r="I105" s="54">
        <v>0.98165656565656467</v>
      </c>
      <c r="J105" s="54">
        <v>1</v>
      </c>
      <c r="K105" s="54">
        <v>0.898014492753622</v>
      </c>
      <c r="L105" s="54">
        <f t="shared" si="12"/>
        <v>0.94530360291878379</v>
      </c>
      <c r="M105" s="54">
        <f t="shared" si="13"/>
        <v>0.98440391308038366</v>
      </c>
      <c r="N105" s="54">
        <f t="shared" si="14"/>
        <v>1</v>
      </c>
      <c r="O105" s="54">
        <f t="shared" si="15"/>
        <v>0.95833703963931705</v>
      </c>
      <c r="P105" s="54">
        <f t="shared" si="16"/>
        <v>0.96670557972859728</v>
      </c>
      <c r="Q105" s="54">
        <f t="shared" si="17"/>
        <v>0.95600459132369053</v>
      </c>
    </row>
    <row r="106" spans="1:17" x14ac:dyDescent="0.25">
      <c r="A106" s="48">
        <v>152</v>
      </c>
      <c r="B106" s="73">
        <v>42156</v>
      </c>
      <c r="C106" s="53">
        <v>152</v>
      </c>
      <c r="D106" s="54">
        <v>0.99794721407624676</v>
      </c>
      <c r="E106" s="54">
        <v>0.94945966958211858</v>
      </c>
      <c r="F106" s="54">
        <v>0.93579285714285754</v>
      </c>
      <c r="G106" s="54">
        <v>0.9217471264367828</v>
      </c>
      <c r="H106" s="54">
        <v>0.99029411764705988</v>
      </c>
      <c r="I106" s="54">
        <v>0.9904747474747464</v>
      </c>
      <c r="J106" s="54">
        <v>1</v>
      </c>
      <c r="K106" s="54">
        <v>0.9023478260869553</v>
      </c>
      <c r="L106" s="54">
        <f t="shared" si="12"/>
        <v>0.95123671680950139</v>
      </c>
      <c r="M106" s="54">
        <f t="shared" si="13"/>
        <v>0.99038443256090314</v>
      </c>
      <c r="N106" s="54">
        <f t="shared" si="14"/>
        <v>1</v>
      </c>
      <c r="O106" s="54">
        <f t="shared" si="15"/>
        <v>0.96428595539330197</v>
      </c>
      <c r="P106" s="54">
        <f t="shared" si="16"/>
        <v>0.97077917280219039</v>
      </c>
      <c r="Q106" s="54">
        <f t="shared" si="17"/>
        <v>0.96100794480584584</v>
      </c>
    </row>
    <row r="107" spans="1:17" x14ac:dyDescent="0.25">
      <c r="A107" s="48">
        <v>153</v>
      </c>
      <c r="B107" s="73">
        <v>42157</v>
      </c>
      <c r="C107" s="53">
        <v>153</v>
      </c>
      <c r="D107" s="54">
        <v>1</v>
      </c>
      <c r="E107" s="54">
        <v>0.95577599611273079</v>
      </c>
      <c r="F107" s="54">
        <v>0.94294285714285764</v>
      </c>
      <c r="G107" s="54">
        <v>0.92749712643678295</v>
      </c>
      <c r="H107" s="54">
        <v>0.9934369747899171</v>
      </c>
      <c r="I107" s="54">
        <v>1</v>
      </c>
      <c r="J107" s="54">
        <v>1</v>
      </c>
      <c r="K107" s="54">
        <v>0.9066811594202886</v>
      </c>
      <c r="L107" s="54">
        <f t="shared" ref="L107:L126" si="18">AVERAGE(D107:G107)</f>
        <v>0.9565539949230929</v>
      </c>
      <c r="M107" s="54">
        <f t="shared" ref="M107:M123" si="19">AVERAGE(H107:I107)</f>
        <v>0.99671848739495861</v>
      </c>
      <c r="N107" s="54">
        <f t="shared" ref="N107:N122" si="20">AVERAGE(J107:J107)</f>
        <v>1</v>
      </c>
      <c r="O107" s="54">
        <f t="shared" ref="O107:O118" si="21">AVERAGE(D107:I107)</f>
        <v>0.96994215908038139</v>
      </c>
      <c r="P107" s="54">
        <f t="shared" ref="P107:P123" si="22">AVERAGE(H107:K107)</f>
        <v>0.9750295335525514</v>
      </c>
      <c r="Q107" s="54">
        <f t="shared" ref="Q107:Q121" si="23">AVERAGE(D107:K107)</f>
        <v>0.96579176423782209</v>
      </c>
    </row>
    <row r="108" spans="1:17" x14ac:dyDescent="0.25">
      <c r="A108" s="48">
        <v>154</v>
      </c>
      <c r="B108" s="73">
        <v>42158</v>
      </c>
      <c r="C108" s="53">
        <v>154</v>
      </c>
      <c r="D108" s="53"/>
      <c r="E108" s="54">
        <v>0.96209232264334299</v>
      </c>
      <c r="F108" s="54">
        <v>0.95009285714285763</v>
      </c>
      <c r="G108" s="54">
        <v>0.93324712643678298</v>
      </c>
      <c r="H108" s="54">
        <v>0.99657983193277422</v>
      </c>
      <c r="I108" s="54">
        <v>1</v>
      </c>
      <c r="J108" s="54">
        <v>1</v>
      </c>
      <c r="K108" s="54">
        <v>0.9110144927536219</v>
      </c>
      <c r="L108" s="54">
        <f t="shared" si="18"/>
        <v>0.94847743540766116</v>
      </c>
      <c r="M108" s="54">
        <f t="shared" si="19"/>
        <v>0.99828991596638716</v>
      </c>
      <c r="N108" s="54">
        <f t="shared" si="20"/>
        <v>1</v>
      </c>
      <c r="O108" s="54">
        <f t="shared" si="21"/>
        <v>0.96840242763115147</v>
      </c>
      <c r="P108" s="54">
        <f t="shared" si="22"/>
        <v>0.97689858117159911</v>
      </c>
      <c r="Q108" s="54">
        <f t="shared" si="23"/>
        <v>0.96471809012991128</v>
      </c>
    </row>
    <row r="109" spans="1:17" x14ac:dyDescent="0.25">
      <c r="A109" s="48">
        <v>155</v>
      </c>
      <c r="B109" s="73">
        <v>42159</v>
      </c>
      <c r="C109" s="53">
        <v>155</v>
      </c>
      <c r="D109" s="53"/>
      <c r="E109" s="54">
        <v>0.9684086491739553</v>
      </c>
      <c r="F109" s="54">
        <v>0.95724285714285762</v>
      </c>
      <c r="G109" s="54">
        <v>0.93899712643678301</v>
      </c>
      <c r="H109" s="54">
        <v>1</v>
      </c>
      <c r="I109" s="54">
        <v>1</v>
      </c>
      <c r="J109" s="54">
        <v>1</v>
      </c>
      <c r="K109" s="54">
        <v>0.9153478260869552</v>
      </c>
      <c r="L109" s="54">
        <f t="shared" si="18"/>
        <v>0.95488287758453205</v>
      </c>
      <c r="M109" s="54">
        <f t="shared" si="19"/>
        <v>1</v>
      </c>
      <c r="N109" s="54">
        <f t="shared" si="20"/>
        <v>1</v>
      </c>
      <c r="O109" s="54">
        <f t="shared" si="21"/>
        <v>0.97292972655071919</v>
      </c>
      <c r="P109" s="54">
        <f t="shared" si="22"/>
        <v>0.97883695652173874</v>
      </c>
      <c r="Q109" s="54">
        <f t="shared" si="23"/>
        <v>0.96857092269150724</v>
      </c>
    </row>
    <row r="110" spans="1:17" x14ac:dyDescent="0.25">
      <c r="A110" s="48">
        <v>156</v>
      </c>
      <c r="B110" s="73">
        <v>42160</v>
      </c>
      <c r="C110" s="53">
        <v>156</v>
      </c>
      <c r="D110" s="53"/>
      <c r="E110" s="54">
        <v>0.97472497570456751</v>
      </c>
      <c r="F110" s="54">
        <v>0.96439285714285772</v>
      </c>
      <c r="G110" s="54">
        <v>0.94474712643678316</v>
      </c>
      <c r="H110" s="54">
        <v>1</v>
      </c>
      <c r="I110" s="54">
        <v>1</v>
      </c>
      <c r="J110" s="54">
        <v>1</v>
      </c>
      <c r="K110" s="54">
        <v>0.9196811594202885</v>
      </c>
      <c r="L110" s="54">
        <f t="shared" si="18"/>
        <v>0.96128831976140283</v>
      </c>
      <c r="M110" s="54">
        <f t="shared" si="19"/>
        <v>1</v>
      </c>
      <c r="N110" s="54">
        <f t="shared" si="20"/>
        <v>1</v>
      </c>
      <c r="O110" s="54">
        <f t="shared" si="21"/>
        <v>0.97677299185684174</v>
      </c>
      <c r="P110" s="54">
        <f t="shared" si="22"/>
        <v>0.97992028985507207</v>
      </c>
      <c r="Q110" s="54">
        <f t="shared" si="23"/>
        <v>0.97193515981492806</v>
      </c>
    </row>
    <row r="111" spans="1:17" x14ac:dyDescent="0.25">
      <c r="A111" s="48">
        <v>157</v>
      </c>
      <c r="B111" s="73">
        <v>42161</v>
      </c>
      <c r="C111" s="53">
        <v>157</v>
      </c>
      <c r="D111" s="53"/>
      <c r="E111" s="54">
        <v>0.98104130223517971</v>
      </c>
      <c r="F111" s="54">
        <v>0.97154285714285771</v>
      </c>
      <c r="G111" s="54">
        <v>0.95049712643678319</v>
      </c>
      <c r="H111" s="54">
        <v>1</v>
      </c>
      <c r="I111" s="54">
        <v>1</v>
      </c>
      <c r="J111" s="54">
        <v>1</v>
      </c>
      <c r="K111" s="54">
        <v>0.9240144927536218</v>
      </c>
      <c r="L111" s="54">
        <f t="shared" si="18"/>
        <v>0.9676937619382735</v>
      </c>
      <c r="M111" s="54">
        <f t="shared" si="19"/>
        <v>1</v>
      </c>
      <c r="N111" s="54">
        <f t="shared" si="20"/>
        <v>1</v>
      </c>
      <c r="O111" s="54">
        <f t="shared" si="21"/>
        <v>0.98061625716296419</v>
      </c>
      <c r="P111" s="54">
        <f t="shared" si="22"/>
        <v>0.98100362318840539</v>
      </c>
      <c r="Q111" s="54">
        <f t="shared" si="23"/>
        <v>0.97529939693834888</v>
      </c>
    </row>
    <row r="112" spans="1:17" x14ac:dyDescent="0.25">
      <c r="A112" s="48">
        <v>158</v>
      </c>
      <c r="B112" s="73">
        <v>42162</v>
      </c>
      <c r="C112" s="53">
        <v>158</v>
      </c>
      <c r="D112" s="53"/>
      <c r="E112" s="54">
        <v>0.98735762876579203</v>
      </c>
      <c r="F112" s="54">
        <v>0.97869285714285781</v>
      </c>
      <c r="G112" s="54">
        <v>0.95624712643678322</v>
      </c>
      <c r="H112" s="54">
        <v>1</v>
      </c>
      <c r="I112" s="54">
        <v>1</v>
      </c>
      <c r="J112" s="54">
        <v>1</v>
      </c>
      <c r="K112" s="54">
        <v>0.9283478260869551</v>
      </c>
      <c r="L112" s="54">
        <f t="shared" si="18"/>
        <v>0.97409920411514428</v>
      </c>
      <c r="M112" s="54">
        <f t="shared" si="19"/>
        <v>1</v>
      </c>
      <c r="N112" s="54">
        <f t="shared" si="20"/>
        <v>1</v>
      </c>
      <c r="O112" s="54">
        <f t="shared" si="21"/>
        <v>0.98445952246908663</v>
      </c>
      <c r="P112" s="54">
        <f t="shared" si="22"/>
        <v>0.98208695652173872</v>
      </c>
      <c r="Q112" s="54">
        <f t="shared" si="23"/>
        <v>0.9786636340617697</v>
      </c>
    </row>
    <row r="113" spans="1:17" x14ac:dyDescent="0.25">
      <c r="A113" s="48">
        <v>159</v>
      </c>
      <c r="B113" s="73">
        <v>42163</v>
      </c>
      <c r="C113" s="53">
        <v>159</v>
      </c>
      <c r="D113" s="53"/>
      <c r="E113" s="54">
        <v>0.99367395529640423</v>
      </c>
      <c r="F113" s="54">
        <v>0.9858428571428578</v>
      </c>
      <c r="G113" s="54">
        <v>0.96199712643678337</v>
      </c>
      <c r="H113" s="54">
        <v>1</v>
      </c>
      <c r="I113" s="54">
        <v>1</v>
      </c>
      <c r="J113" s="54">
        <v>1</v>
      </c>
      <c r="K113" s="54">
        <v>0.93333333333333335</v>
      </c>
      <c r="L113" s="54">
        <f t="shared" si="18"/>
        <v>0.98050464629201517</v>
      </c>
      <c r="M113" s="54">
        <f t="shared" si="19"/>
        <v>1</v>
      </c>
      <c r="N113" s="54">
        <f t="shared" si="20"/>
        <v>1</v>
      </c>
      <c r="O113" s="54">
        <f t="shared" si="21"/>
        <v>0.98830278777520919</v>
      </c>
      <c r="P113" s="54">
        <f t="shared" si="22"/>
        <v>0.98333333333333339</v>
      </c>
      <c r="Q113" s="54">
        <f t="shared" si="23"/>
        <v>0.98212103888705415</v>
      </c>
    </row>
    <row r="114" spans="1:17" x14ac:dyDescent="0.25">
      <c r="A114" s="48">
        <v>160</v>
      </c>
      <c r="B114" s="73">
        <v>42164</v>
      </c>
      <c r="C114" s="53">
        <v>160</v>
      </c>
      <c r="D114" s="53"/>
      <c r="E114" s="54">
        <v>1</v>
      </c>
      <c r="F114" s="54">
        <v>0.99299285714285779</v>
      </c>
      <c r="G114" s="54">
        <v>0.9677471264367834</v>
      </c>
      <c r="H114" s="54">
        <v>1</v>
      </c>
      <c r="I114" s="54">
        <v>1</v>
      </c>
      <c r="J114" s="54">
        <v>1</v>
      </c>
      <c r="K114" s="54">
        <v>0.94074074074074077</v>
      </c>
      <c r="L114" s="54">
        <f t="shared" si="18"/>
        <v>0.9869133278598804</v>
      </c>
      <c r="M114" s="54">
        <f t="shared" si="19"/>
        <v>1</v>
      </c>
      <c r="N114" s="54">
        <f t="shared" si="20"/>
        <v>1</v>
      </c>
      <c r="O114" s="54">
        <f t="shared" si="21"/>
        <v>0.99214799671592824</v>
      </c>
      <c r="P114" s="54">
        <f t="shared" si="22"/>
        <v>0.98518518518518516</v>
      </c>
      <c r="Q114" s="54">
        <f t="shared" si="23"/>
        <v>0.9859258177600545</v>
      </c>
    </row>
    <row r="115" spans="1:17" x14ac:dyDescent="0.25">
      <c r="A115" s="48">
        <v>161</v>
      </c>
      <c r="B115" s="73">
        <v>42165</v>
      </c>
      <c r="C115" s="53">
        <v>161</v>
      </c>
      <c r="D115" s="53"/>
      <c r="E115" s="53"/>
      <c r="F115" s="54">
        <v>1</v>
      </c>
      <c r="G115" s="54">
        <v>0.97349712643678343</v>
      </c>
      <c r="H115" s="54">
        <v>1</v>
      </c>
      <c r="I115" s="54">
        <v>1</v>
      </c>
      <c r="J115" s="54">
        <v>1</v>
      </c>
      <c r="K115" s="54">
        <v>0.94814074074074073</v>
      </c>
      <c r="L115" s="54">
        <f t="shared" si="18"/>
        <v>0.98674856321839166</v>
      </c>
      <c r="M115" s="54">
        <f t="shared" si="19"/>
        <v>1</v>
      </c>
      <c r="N115" s="54">
        <f t="shared" si="20"/>
        <v>1</v>
      </c>
      <c r="O115" s="54">
        <f t="shared" si="21"/>
        <v>0.99337428160919583</v>
      </c>
      <c r="P115" s="54">
        <f t="shared" si="22"/>
        <v>0.98703518518518518</v>
      </c>
      <c r="Q115" s="54">
        <f t="shared" si="23"/>
        <v>0.98693964452958716</v>
      </c>
    </row>
    <row r="116" spans="1:17" x14ac:dyDescent="0.25">
      <c r="A116" s="48">
        <v>162</v>
      </c>
      <c r="B116" s="73">
        <v>42166</v>
      </c>
      <c r="C116" s="53">
        <v>162</v>
      </c>
      <c r="D116" s="53"/>
      <c r="E116" s="53"/>
      <c r="F116" s="54">
        <v>1</v>
      </c>
      <c r="G116" s="54">
        <v>0.97924712643678358</v>
      </c>
      <c r="H116" s="54">
        <v>1</v>
      </c>
      <c r="I116" s="54">
        <v>1</v>
      </c>
      <c r="J116" s="54">
        <v>1</v>
      </c>
      <c r="K116" s="54">
        <v>0.9555407407407408</v>
      </c>
      <c r="L116" s="54">
        <f t="shared" si="18"/>
        <v>0.98962356321839184</v>
      </c>
      <c r="M116" s="54">
        <f t="shared" si="19"/>
        <v>1</v>
      </c>
      <c r="N116" s="54">
        <f t="shared" si="20"/>
        <v>1</v>
      </c>
      <c r="O116" s="54">
        <f t="shared" si="21"/>
        <v>0.99481178160919592</v>
      </c>
      <c r="P116" s="54">
        <f t="shared" si="22"/>
        <v>0.9888851851851852</v>
      </c>
      <c r="Q116" s="54">
        <f t="shared" si="23"/>
        <v>0.98913131119625408</v>
      </c>
    </row>
    <row r="117" spans="1:17" x14ac:dyDescent="0.25">
      <c r="A117" s="48">
        <v>163</v>
      </c>
      <c r="B117" s="73">
        <v>42167</v>
      </c>
      <c r="C117" s="53">
        <v>163</v>
      </c>
      <c r="D117" s="53"/>
      <c r="E117" s="53"/>
      <c r="F117" s="54">
        <v>1</v>
      </c>
      <c r="G117" s="54">
        <v>0.97916666666666663</v>
      </c>
      <c r="H117" s="54">
        <v>1</v>
      </c>
      <c r="I117" s="54">
        <v>1</v>
      </c>
      <c r="J117" s="54">
        <v>1</v>
      </c>
      <c r="K117" s="54">
        <v>0.96294074074074087</v>
      </c>
      <c r="L117" s="54">
        <f t="shared" si="18"/>
        <v>0.98958333333333326</v>
      </c>
      <c r="M117" s="54">
        <f t="shared" si="19"/>
        <v>1</v>
      </c>
      <c r="N117" s="54">
        <f t="shared" si="20"/>
        <v>1</v>
      </c>
      <c r="O117" s="54">
        <f t="shared" si="21"/>
        <v>0.99479166666666663</v>
      </c>
      <c r="P117" s="54">
        <f t="shared" si="22"/>
        <v>0.99073518518518522</v>
      </c>
      <c r="Q117" s="54">
        <f t="shared" si="23"/>
        <v>0.9903512345679012</v>
      </c>
    </row>
    <row r="118" spans="1:17" x14ac:dyDescent="0.25">
      <c r="A118" s="48">
        <v>164</v>
      </c>
      <c r="B118" s="73">
        <v>42168</v>
      </c>
      <c r="C118" s="53">
        <v>164</v>
      </c>
      <c r="D118" s="53"/>
      <c r="E118" s="53"/>
      <c r="F118" s="54">
        <v>1</v>
      </c>
      <c r="G118" s="54">
        <v>0.98039215686274517</v>
      </c>
      <c r="H118" s="54">
        <v>1</v>
      </c>
      <c r="I118" s="54">
        <v>1</v>
      </c>
      <c r="J118" s="54">
        <v>1</v>
      </c>
      <c r="K118" s="54">
        <v>0.97034074074074084</v>
      </c>
      <c r="L118" s="54">
        <f t="shared" si="18"/>
        <v>0.99019607843137258</v>
      </c>
      <c r="M118" s="54">
        <f t="shared" si="19"/>
        <v>1</v>
      </c>
      <c r="N118" s="54">
        <f t="shared" si="20"/>
        <v>1</v>
      </c>
      <c r="O118" s="54">
        <f t="shared" si="21"/>
        <v>0.99509803921568629</v>
      </c>
      <c r="P118" s="54">
        <f t="shared" si="22"/>
        <v>0.99258518518518524</v>
      </c>
      <c r="Q118" s="54">
        <f t="shared" si="23"/>
        <v>0.99178881626724769</v>
      </c>
    </row>
    <row r="119" spans="1:17" x14ac:dyDescent="0.25">
      <c r="A119" s="48">
        <v>165</v>
      </c>
      <c r="B119" s="73">
        <v>42169</v>
      </c>
      <c r="C119" s="53">
        <v>165</v>
      </c>
      <c r="D119" s="53"/>
      <c r="E119" s="53"/>
      <c r="F119" s="54">
        <v>1</v>
      </c>
      <c r="G119" s="54">
        <v>0.98161715686274509</v>
      </c>
      <c r="H119" s="54">
        <v>1</v>
      </c>
      <c r="I119" s="54">
        <v>1</v>
      </c>
      <c r="J119" s="54">
        <v>1</v>
      </c>
      <c r="K119" s="54">
        <v>0.97774074074074091</v>
      </c>
      <c r="L119" s="54">
        <f t="shared" si="18"/>
        <v>0.99080857843137249</v>
      </c>
      <c r="M119" s="54">
        <f t="shared" si="19"/>
        <v>1</v>
      </c>
      <c r="N119" s="54">
        <f t="shared" si="20"/>
        <v>1</v>
      </c>
      <c r="O119" s="54"/>
      <c r="P119" s="54">
        <f t="shared" si="22"/>
        <v>0.99443518518518526</v>
      </c>
      <c r="Q119" s="54">
        <f t="shared" si="23"/>
        <v>0.99322631626724756</v>
      </c>
    </row>
    <row r="120" spans="1:17" x14ac:dyDescent="0.25">
      <c r="A120" s="48">
        <v>166</v>
      </c>
      <c r="B120" s="73">
        <v>42170</v>
      </c>
      <c r="C120" s="53">
        <v>166</v>
      </c>
      <c r="D120" s="53"/>
      <c r="E120" s="53"/>
      <c r="F120" s="54">
        <v>1</v>
      </c>
      <c r="G120" s="54">
        <v>0.98284215686274512</v>
      </c>
      <c r="H120" s="54">
        <v>1</v>
      </c>
      <c r="I120" s="54">
        <v>1</v>
      </c>
      <c r="J120" s="54">
        <v>1</v>
      </c>
      <c r="K120" s="54">
        <v>0.98514074074074098</v>
      </c>
      <c r="L120" s="54">
        <f t="shared" si="18"/>
        <v>0.99142107843137262</v>
      </c>
      <c r="M120" s="54">
        <f t="shared" si="19"/>
        <v>1</v>
      </c>
      <c r="N120" s="54">
        <f t="shared" si="20"/>
        <v>1</v>
      </c>
      <c r="O120" s="54"/>
      <c r="P120" s="54">
        <f t="shared" si="22"/>
        <v>0.99628518518518527</v>
      </c>
      <c r="Q120" s="54">
        <f t="shared" si="23"/>
        <v>0.99466381626724765</v>
      </c>
    </row>
    <row r="121" spans="1:17" x14ac:dyDescent="0.25">
      <c r="A121" s="48">
        <v>167</v>
      </c>
      <c r="B121" s="73">
        <v>42171</v>
      </c>
      <c r="C121" s="53">
        <v>167</v>
      </c>
      <c r="D121" s="53"/>
      <c r="E121" s="53"/>
      <c r="F121" s="54">
        <v>1</v>
      </c>
      <c r="G121" s="54">
        <v>0.98406715686274504</v>
      </c>
      <c r="H121" s="54">
        <v>1</v>
      </c>
      <c r="I121" s="53"/>
      <c r="J121" s="54">
        <v>1</v>
      </c>
      <c r="K121" s="54">
        <v>0.99254074074074106</v>
      </c>
      <c r="L121" s="54">
        <f t="shared" si="18"/>
        <v>0.99203357843137252</v>
      </c>
      <c r="M121" s="54">
        <f t="shared" si="19"/>
        <v>1</v>
      </c>
      <c r="N121" s="54">
        <f t="shared" si="20"/>
        <v>1</v>
      </c>
      <c r="O121" s="54"/>
      <c r="P121" s="54">
        <f t="shared" si="22"/>
        <v>0.99751358024691372</v>
      </c>
      <c r="Q121" s="54">
        <f t="shared" si="23"/>
        <v>0.99532157952069722</v>
      </c>
    </row>
    <row r="122" spans="1:17" x14ac:dyDescent="0.25">
      <c r="A122" s="48">
        <v>168</v>
      </c>
      <c r="B122" s="73">
        <v>42172</v>
      </c>
      <c r="C122" s="53">
        <v>168</v>
      </c>
      <c r="D122" s="53"/>
      <c r="E122" s="53"/>
      <c r="F122" s="54">
        <v>1</v>
      </c>
      <c r="G122" s="54">
        <v>0.98529215686274496</v>
      </c>
      <c r="H122" s="54">
        <v>1</v>
      </c>
      <c r="I122" s="53"/>
      <c r="J122" s="54">
        <v>1</v>
      </c>
      <c r="K122" s="54">
        <v>1</v>
      </c>
      <c r="L122" s="54">
        <f t="shared" si="18"/>
        <v>0.99264607843137243</v>
      </c>
      <c r="M122" s="54">
        <f t="shared" si="19"/>
        <v>1</v>
      </c>
      <c r="N122" s="54">
        <f t="shared" si="20"/>
        <v>1</v>
      </c>
      <c r="O122" s="54"/>
      <c r="P122" s="54">
        <f t="shared" si="22"/>
        <v>1</v>
      </c>
      <c r="Q122" s="54"/>
    </row>
    <row r="123" spans="1:17" x14ac:dyDescent="0.25">
      <c r="A123" s="48">
        <v>169</v>
      </c>
      <c r="B123" s="73">
        <v>42173</v>
      </c>
      <c r="C123" s="53">
        <v>169</v>
      </c>
      <c r="D123" s="53"/>
      <c r="E123" s="53"/>
      <c r="F123" s="54">
        <v>1</v>
      </c>
      <c r="G123" s="54">
        <v>0.98651715686274499</v>
      </c>
      <c r="H123" s="54">
        <v>1</v>
      </c>
      <c r="I123" s="53"/>
      <c r="J123" s="53"/>
      <c r="K123" s="53"/>
      <c r="L123" s="54">
        <f t="shared" si="18"/>
        <v>0.99325857843137255</v>
      </c>
      <c r="M123" s="54">
        <f t="shared" si="19"/>
        <v>1</v>
      </c>
      <c r="N123" s="54"/>
      <c r="O123" s="54"/>
      <c r="P123" s="54">
        <f t="shared" si="22"/>
        <v>1</v>
      </c>
      <c r="Q123" s="54"/>
    </row>
    <row r="124" spans="1:17" x14ac:dyDescent="0.25">
      <c r="A124" s="48">
        <v>170</v>
      </c>
      <c r="B124" s="73">
        <v>42174</v>
      </c>
      <c r="C124" s="53">
        <v>170</v>
      </c>
      <c r="D124" s="53"/>
      <c r="E124" s="53"/>
      <c r="F124" s="54">
        <v>1</v>
      </c>
      <c r="G124" s="54">
        <v>0.98774215686274491</v>
      </c>
      <c r="H124" s="53"/>
      <c r="I124" s="53"/>
      <c r="J124" s="53"/>
      <c r="K124" s="53"/>
      <c r="L124" s="54">
        <f t="shared" si="18"/>
        <v>0.99387107843137246</v>
      </c>
      <c r="M124" s="54"/>
      <c r="N124" s="53"/>
      <c r="O124" s="54"/>
      <c r="P124" s="53"/>
      <c r="Q124" s="54"/>
    </row>
    <row r="125" spans="1:17" x14ac:dyDescent="0.25">
      <c r="A125" s="48">
        <v>171</v>
      </c>
      <c r="B125" s="73">
        <v>42175</v>
      </c>
      <c r="C125" s="53">
        <v>171</v>
      </c>
      <c r="D125" s="53"/>
      <c r="E125" s="53"/>
      <c r="F125" s="54">
        <v>1</v>
      </c>
      <c r="G125" s="54">
        <v>0.98896715686274483</v>
      </c>
      <c r="H125" s="53"/>
      <c r="I125" s="53"/>
      <c r="J125" s="53"/>
      <c r="K125" s="53"/>
      <c r="L125" s="54">
        <f t="shared" si="18"/>
        <v>0.99448357843137236</v>
      </c>
      <c r="M125" s="54"/>
      <c r="N125" s="53"/>
      <c r="O125" s="54"/>
      <c r="P125" s="53"/>
      <c r="Q125" s="54"/>
    </row>
    <row r="126" spans="1:17" x14ac:dyDescent="0.25">
      <c r="A126" s="48">
        <v>172</v>
      </c>
      <c r="B126" s="73">
        <v>42176</v>
      </c>
      <c r="C126" s="53">
        <v>172</v>
      </c>
      <c r="D126" s="53"/>
      <c r="E126" s="53"/>
      <c r="F126" s="54">
        <v>1</v>
      </c>
      <c r="G126" s="54">
        <v>0.99019215686274487</v>
      </c>
      <c r="H126" s="53"/>
      <c r="I126" s="53"/>
      <c r="J126" s="53"/>
      <c r="K126" s="53"/>
      <c r="L126" s="54">
        <f t="shared" si="18"/>
        <v>0.99509607843137249</v>
      </c>
      <c r="M126" s="54"/>
      <c r="N126" s="53"/>
      <c r="O126" s="54"/>
      <c r="P126" s="53"/>
      <c r="Q126" s="54"/>
    </row>
    <row r="127" spans="1:17" x14ac:dyDescent="0.25">
      <c r="A127" s="48">
        <v>173</v>
      </c>
      <c r="B127" s="73">
        <v>42177</v>
      </c>
      <c r="C127" s="53">
        <v>173</v>
      </c>
      <c r="D127" s="53"/>
      <c r="E127" s="53"/>
      <c r="F127" s="54">
        <v>1</v>
      </c>
      <c r="G127" s="54">
        <v>0.99141715686274479</v>
      </c>
      <c r="H127" s="53"/>
      <c r="I127" s="53"/>
      <c r="J127" s="53"/>
      <c r="K127" s="53"/>
      <c r="L127" s="54"/>
      <c r="M127" s="53"/>
      <c r="N127" s="53"/>
      <c r="O127" s="54"/>
      <c r="P127" s="53"/>
      <c r="Q127" s="54"/>
    </row>
    <row r="128" spans="1:17" x14ac:dyDescent="0.25">
      <c r="A128" s="48">
        <v>174</v>
      </c>
      <c r="B128" s="73">
        <v>42178</v>
      </c>
      <c r="C128" s="53">
        <v>174</v>
      </c>
      <c r="D128" s="53"/>
      <c r="E128" s="53"/>
      <c r="F128" s="54">
        <v>1</v>
      </c>
      <c r="G128" s="54">
        <v>0.99264215686274471</v>
      </c>
      <c r="H128" s="53"/>
      <c r="I128" s="53"/>
      <c r="J128" s="53"/>
      <c r="K128" s="53"/>
      <c r="L128" s="54"/>
      <c r="M128" s="53"/>
      <c r="N128" s="53"/>
      <c r="O128" s="54"/>
      <c r="P128" s="53"/>
      <c r="Q128" s="54"/>
    </row>
    <row r="129" spans="1:17" x14ac:dyDescent="0.25">
      <c r="A129" s="48">
        <v>175</v>
      </c>
      <c r="B129" s="73">
        <v>42179</v>
      </c>
      <c r="C129" s="53">
        <v>175</v>
      </c>
      <c r="D129" s="53"/>
      <c r="E129" s="53"/>
      <c r="F129" s="53"/>
      <c r="G129" s="54">
        <v>0.99386715686274474</v>
      </c>
      <c r="H129" s="53"/>
      <c r="I129" s="53"/>
      <c r="J129" s="53"/>
      <c r="K129" s="53"/>
      <c r="L129" s="54"/>
      <c r="M129" s="53"/>
      <c r="N129" s="53"/>
      <c r="O129" s="54"/>
      <c r="P129" s="53"/>
      <c r="Q129" s="54"/>
    </row>
    <row r="130" spans="1:17" x14ac:dyDescent="0.25">
      <c r="A130" s="48">
        <v>176</v>
      </c>
      <c r="B130" s="73">
        <v>42180</v>
      </c>
      <c r="C130" s="53">
        <v>176</v>
      </c>
      <c r="D130" s="53"/>
      <c r="E130" s="53"/>
      <c r="F130" s="53"/>
      <c r="G130" s="54">
        <v>0.99509215686274466</v>
      </c>
      <c r="H130" s="53"/>
      <c r="I130" s="53"/>
      <c r="J130" s="53"/>
      <c r="K130" s="53"/>
      <c r="L130" s="54"/>
      <c r="M130" s="53"/>
      <c r="N130" s="53"/>
      <c r="O130" s="54"/>
      <c r="P130" s="53"/>
      <c r="Q130" s="54"/>
    </row>
    <row r="131" spans="1:17" x14ac:dyDescent="0.25">
      <c r="A131" s="48">
        <v>177</v>
      </c>
      <c r="B131" s="73">
        <v>42181</v>
      </c>
      <c r="C131" s="53">
        <v>177</v>
      </c>
      <c r="D131" s="53"/>
      <c r="E131" s="53"/>
      <c r="F131" s="53"/>
      <c r="G131" s="54">
        <v>0.99631715686274458</v>
      </c>
      <c r="H131" s="53"/>
      <c r="I131" s="53"/>
      <c r="J131" s="53"/>
      <c r="K131" s="53"/>
      <c r="L131" s="53"/>
      <c r="M131" s="53"/>
      <c r="N131" s="53"/>
      <c r="O131" s="54"/>
      <c r="P131" s="53"/>
      <c r="Q131" s="53"/>
    </row>
    <row r="132" spans="1:17" x14ac:dyDescent="0.25">
      <c r="A132" s="48">
        <v>178</v>
      </c>
      <c r="B132" s="73">
        <v>42182</v>
      </c>
      <c r="C132" s="53">
        <v>178</v>
      </c>
      <c r="D132" s="53"/>
      <c r="E132" s="53"/>
      <c r="F132" s="53"/>
      <c r="G132" s="54">
        <v>0.99754215686274461</v>
      </c>
      <c r="H132" s="53"/>
      <c r="I132" s="53"/>
      <c r="J132" s="53"/>
      <c r="K132" s="53"/>
      <c r="L132" s="53"/>
      <c r="M132" s="53"/>
      <c r="N132" s="53"/>
      <c r="O132" s="54"/>
      <c r="P132" s="53"/>
      <c r="Q132" s="53"/>
    </row>
    <row r="133" spans="1:17" x14ac:dyDescent="0.25">
      <c r="A133" s="48">
        <v>179</v>
      </c>
      <c r="B133" s="73">
        <v>42183</v>
      </c>
      <c r="C133" s="53">
        <v>179</v>
      </c>
      <c r="D133" s="53"/>
      <c r="E133" s="53"/>
      <c r="F133" s="53"/>
      <c r="G133" s="54">
        <v>0.99876715686274453</v>
      </c>
      <c r="H133" s="53"/>
      <c r="I133" s="53"/>
      <c r="J133" s="53"/>
      <c r="K133" s="53"/>
      <c r="L133" s="53"/>
      <c r="M133" s="53"/>
      <c r="N133" s="53"/>
      <c r="O133" s="54"/>
      <c r="P133" s="53"/>
      <c r="Q133" s="53"/>
    </row>
    <row r="134" spans="1:17" x14ac:dyDescent="0.25">
      <c r="A134" s="48">
        <v>180</v>
      </c>
      <c r="B134" s="73">
        <v>42184</v>
      </c>
      <c r="C134" s="53">
        <v>180</v>
      </c>
      <c r="D134" s="53"/>
      <c r="E134" s="53"/>
      <c r="F134" s="53"/>
      <c r="G134" s="54">
        <v>1</v>
      </c>
      <c r="H134" s="53"/>
      <c r="I134" s="53"/>
      <c r="J134" s="53"/>
      <c r="K134" s="53"/>
      <c r="L134" s="53"/>
      <c r="M134" s="53"/>
      <c r="N134" s="53"/>
      <c r="O134" s="54"/>
      <c r="P134" s="53"/>
      <c r="Q134" s="53"/>
    </row>
    <row r="135" spans="1:17" ht="15.75" thickBot="1" x14ac:dyDescent="0.3">
      <c r="A135" s="49">
        <v>181</v>
      </c>
      <c r="B135" s="74">
        <v>42185</v>
      </c>
      <c r="C135" s="55">
        <v>181</v>
      </c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"/>
  <sheetViews>
    <sheetView workbookViewId="0">
      <selection activeCell="K29" sqref="K29"/>
    </sheetView>
  </sheetViews>
  <sheetFormatPr defaultRowHeight="15" x14ac:dyDescent="0.25"/>
  <cols>
    <col min="1" max="1" width="10.42578125" customWidth="1"/>
    <col min="2" max="2" width="12.140625" customWidth="1"/>
    <col min="3" max="3" width="19.7109375" bestFit="1" customWidth="1"/>
    <col min="4" max="4" width="12.7109375" customWidth="1"/>
    <col min="5" max="5" width="15" customWidth="1"/>
    <col min="6" max="6" width="25.7109375" customWidth="1"/>
    <col min="8" max="8" width="13.7109375" bestFit="1" customWidth="1"/>
    <col min="10" max="10" width="13.5703125" customWidth="1"/>
  </cols>
  <sheetData>
    <row r="1" spans="1:8" x14ac:dyDescent="0.25">
      <c r="A1" s="182" t="s">
        <v>31</v>
      </c>
      <c r="B1" s="182"/>
      <c r="C1" s="182"/>
      <c r="D1" s="182"/>
      <c r="E1" s="182"/>
      <c r="F1" s="182"/>
    </row>
    <row r="2" spans="1:8" x14ac:dyDescent="0.25">
      <c r="A2" s="182" t="s">
        <v>29</v>
      </c>
      <c r="B2" s="182"/>
      <c r="C2" s="182"/>
      <c r="D2" s="182"/>
      <c r="E2" s="182"/>
      <c r="F2" s="182"/>
    </row>
    <row r="3" spans="1:8" x14ac:dyDescent="0.25">
      <c r="A3" s="182" t="s">
        <v>30</v>
      </c>
      <c r="B3" s="182"/>
      <c r="C3" s="182"/>
      <c r="D3" s="182"/>
      <c r="E3" s="182"/>
      <c r="F3" s="182"/>
    </row>
    <row r="4" spans="1:8" ht="15.75" thickBot="1" x14ac:dyDescent="0.3">
      <c r="A4" s="192">
        <v>2019</v>
      </c>
      <c r="B4" s="192"/>
      <c r="C4" s="192"/>
      <c r="D4" s="192"/>
      <c r="E4" s="192"/>
      <c r="F4" s="192"/>
    </row>
    <row r="5" spans="1:8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111</v>
      </c>
    </row>
    <row r="6" spans="1:8" x14ac:dyDescent="0.25">
      <c r="A6" s="35">
        <v>49</v>
      </c>
      <c r="B6" s="38">
        <v>43514</v>
      </c>
      <c r="C6" s="35"/>
      <c r="D6" s="35"/>
      <c r="E6" s="35"/>
      <c r="F6" s="35"/>
    </row>
    <row r="7" spans="1:8" x14ac:dyDescent="0.25">
      <c r="A7" s="35">
        <v>50</v>
      </c>
      <c r="B7" s="38">
        <v>43515</v>
      </c>
      <c r="C7" s="35"/>
      <c r="D7" s="35"/>
      <c r="E7" s="35"/>
      <c r="F7" s="35"/>
    </row>
    <row r="8" spans="1:8" x14ac:dyDescent="0.25">
      <c r="A8" s="35">
        <v>51</v>
      </c>
      <c r="B8" s="38">
        <v>43516</v>
      </c>
      <c r="C8" s="35"/>
      <c r="D8" s="35"/>
      <c r="E8" s="35"/>
      <c r="F8" s="35"/>
    </row>
    <row r="9" spans="1:8" x14ac:dyDescent="0.25">
      <c r="A9" s="35">
        <v>52</v>
      </c>
      <c r="B9" s="38">
        <v>43517</v>
      </c>
      <c r="C9" s="35"/>
      <c r="D9" s="35"/>
      <c r="E9" s="35"/>
      <c r="F9" s="102"/>
    </row>
    <row r="10" spans="1:8" x14ac:dyDescent="0.25">
      <c r="A10" s="35">
        <v>53</v>
      </c>
      <c r="B10" s="38">
        <v>43518</v>
      </c>
      <c r="C10" s="35"/>
      <c r="D10" s="35"/>
      <c r="E10" s="35"/>
      <c r="F10" s="102"/>
      <c r="H10" s="101"/>
    </row>
    <row r="11" spans="1:8" x14ac:dyDescent="0.25">
      <c r="A11" s="35">
        <v>54</v>
      </c>
      <c r="B11" s="38">
        <v>43519</v>
      </c>
      <c r="C11" s="35"/>
      <c r="D11" s="94"/>
      <c r="E11" s="35"/>
      <c r="F11" s="102"/>
      <c r="H11" s="101"/>
    </row>
    <row r="12" spans="1:8" x14ac:dyDescent="0.25">
      <c r="A12" s="35">
        <v>55</v>
      </c>
      <c r="B12" s="38">
        <v>43520</v>
      </c>
      <c r="C12" s="35"/>
      <c r="D12" s="100"/>
      <c r="E12" s="94"/>
      <c r="F12" s="102"/>
      <c r="H12" s="101"/>
    </row>
    <row r="13" spans="1:8" x14ac:dyDescent="0.25">
      <c r="A13" s="35">
        <v>56</v>
      </c>
      <c r="B13" s="38">
        <v>43521</v>
      </c>
      <c r="C13" s="35"/>
      <c r="D13" s="94"/>
      <c r="E13" s="94"/>
      <c r="F13" s="126">
        <v>3.2258064516129031E-2</v>
      </c>
      <c r="H13" s="101"/>
    </row>
    <row r="14" spans="1:8" x14ac:dyDescent="0.25">
      <c r="A14" s="35">
        <v>57</v>
      </c>
      <c r="B14" s="38">
        <v>43522</v>
      </c>
      <c r="C14" s="35"/>
      <c r="D14" s="94"/>
      <c r="E14" s="94"/>
      <c r="F14" s="126">
        <v>3.7220843672456573E-2</v>
      </c>
      <c r="H14" s="101"/>
    </row>
    <row r="15" spans="1:8" x14ac:dyDescent="0.25">
      <c r="A15" s="35">
        <v>58</v>
      </c>
      <c r="B15" s="38">
        <v>43523</v>
      </c>
      <c r="C15" s="35"/>
      <c r="D15" s="94"/>
      <c r="E15" s="94"/>
      <c r="F15" s="126">
        <v>4.2183746898263028E-2</v>
      </c>
      <c r="H15" s="101"/>
    </row>
    <row r="16" spans="1:8" x14ac:dyDescent="0.25">
      <c r="A16" s="35">
        <v>59</v>
      </c>
      <c r="B16" s="38">
        <v>43524</v>
      </c>
      <c r="C16" s="35"/>
      <c r="D16" s="94"/>
      <c r="E16" s="94"/>
      <c r="F16" s="126">
        <v>4.7146650124069475E-2</v>
      </c>
      <c r="H16" s="101"/>
    </row>
    <row r="17" spans="1:8" x14ac:dyDescent="0.25">
      <c r="A17" s="35">
        <v>60</v>
      </c>
      <c r="B17" s="38">
        <v>43525</v>
      </c>
      <c r="C17" s="35"/>
      <c r="D17" s="94"/>
      <c r="E17" s="94"/>
      <c r="F17" s="126">
        <v>5.210955334987593E-2</v>
      </c>
      <c r="H17" s="101"/>
    </row>
    <row r="18" spans="1:8" x14ac:dyDescent="0.25">
      <c r="A18" s="35">
        <v>61</v>
      </c>
      <c r="B18" s="38">
        <v>43526</v>
      </c>
      <c r="C18" s="35"/>
      <c r="D18" s="94"/>
      <c r="E18" s="94"/>
      <c r="F18" s="126">
        <v>5.7072456575682384E-2</v>
      </c>
      <c r="H18" s="101"/>
    </row>
    <row r="19" spans="1:8" x14ac:dyDescent="0.25">
      <c r="A19" s="35">
        <v>62</v>
      </c>
      <c r="B19" s="38">
        <v>43527</v>
      </c>
      <c r="C19" s="35"/>
      <c r="D19" s="94"/>
      <c r="E19" s="94"/>
      <c r="F19" s="126">
        <v>6.2035359801488839E-2</v>
      </c>
      <c r="H19" s="101"/>
    </row>
    <row r="20" spans="1:8" x14ac:dyDescent="0.25">
      <c r="A20" s="35">
        <v>63</v>
      </c>
      <c r="B20" s="38">
        <v>43528</v>
      </c>
      <c r="C20" s="35"/>
      <c r="D20" s="94"/>
      <c r="E20" s="94"/>
      <c r="F20" s="126">
        <v>6.6998263027295293E-2</v>
      </c>
      <c r="H20" s="101"/>
    </row>
    <row r="21" spans="1:8" x14ac:dyDescent="0.25">
      <c r="A21" s="35">
        <v>64</v>
      </c>
      <c r="B21" s="38">
        <v>43529</v>
      </c>
      <c r="C21" s="35"/>
      <c r="D21" s="94"/>
      <c r="E21" s="94"/>
      <c r="F21" s="126">
        <v>7.1961166253101741E-2</v>
      </c>
      <c r="H21" s="101"/>
    </row>
    <row r="22" spans="1:8" x14ac:dyDescent="0.25">
      <c r="A22" s="35">
        <v>65</v>
      </c>
      <c r="B22" s="38">
        <v>43530</v>
      </c>
      <c r="C22" s="35"/>
      <c r="D22" s="94"/>
      <c r="E22" s="94"/>
      <c r="F22" s="126">
        <v>7.6924069478908189E-2</v>
      </c>
      <c r="H22" s="101"/>
    </row>
    <row r="23" spans="1:8" x14ac:dyDescent="0.25">
      <c r="A23" s="35">
        <v>66</v>
      </c>
      <c r="B23" s="38">
        <v>43531</v>
      </c>
      <c r="C23" s="35"/>
      <c r="D23" s="94"/>
      <c r="E23" s="94"/>
      <c r="F23" s="126">
        <v>8.1886972704714622E-2</v>
      </c>
      <c r="H23" s="101"/>
    </row>
    <row r="24" spans="1:8" x14ac:dyDescent="0.25">
      <c r="A24" s="35">
        <v>67</v>
      </c>
      <c r="B24" s="38">
        <v>43532</v>
      </c>
      <c r="C24" s="35"/>
      <c r="D24" s="94"/>
      <c r="E24" s="94"/>
      <c r="F24" s="126">
        <v>8.684987593052107E-2</v>
      </c>
      <c r="H24" s="101"/>
    </row>
    <row r="25" spans="1:8" x14ac:dyDescent="0.25">
      <c r="A25" s="35">
        <v>68</v>
      </c>
      <c r="B25" s="38">
        <v>43533</v>
      </c>
      <c r="C25" s="35"/>
      <c r="D25" s="94"/>
      <c r="E25" s="94"/>
      <c r="F25" s="126">
        <v>9.1812779156327518E-2</v>
      </c>
      <c r="H25" s="101"/>
    </row>
    <row r="26" spans="1:8" x14ac:dyDescent="0.25">
      <c r="A26" s="35">
        <v>69</v>
      </c>
      <c r="B26" s="38">
        <v>43534</v>
      </c>
      <c r="C26" s="35"/>
      <c r="D26" s="94"/>
      <c r="E26" s="94"/>
      <c r="F26" s="126">
        <v>9.6774193548387094E-2</v>
      </c>
      <c r="H26" s="101"/>
    </row>
    <row r="27" spans="1:8" x14ac:dyDescent="0.25">
      <c r="A27" s="35">
        <v>70</v>
      </c>
      <c r="B27" s="38">
        <v>43535</v>
      </c>
      <c r="C27" s="35"/>
      <c r="D27" s="94"/>
      <c r="E27" s="94"/>
      <c r="F27" s="126">
        <v>9.8387096774193536E-2</v>
      </c>
      <c r="H27" s="101"/>
    </row>
    <row r="28" spans="1:8" x14ac:dyDescent="0.25">
      <c r="A28" s="35">
        <v>71</v>
      </c>
      <c r="B28" s="38">
        <v>43536</v>
      </c>
      <c r="C28" s="35"/>
      <c r="D28" s="94"/>
      <c r="E28" s="94"/>
      <c r="F28" s="126">
        <v>9.9999999999999992E-2</v>
      </c>
      <c r="H28" s="101"/>
    </row>
    <row r="29" spans="1:8" x14ac:dyDescent="0.25">
      <c r="A29" s="35">
        <v>72</v>
      </c>
      <c r="B29" s="38">
        <v>43537</v>
      </c>
      <c r="C29" s="35">
        <v>0</v>
      </c>
      <c r="D29" s="123"/>
      <c r="E29" s="94">
        <v>0</v>
      </c>
      <c r="F29" s="126">
        <v>0.10161290322580643</v>
      </c>
      <c r="G29">
        <f>E29/F29</f>
        <v>0</v>
      </c>
      <c r="H29" s="127">
        <f>E29/F29</f>
        <v>0</v>
      </c>
    </row>
    <row r="30" spans="1:8" x14ac:dyDescent="0.25">
      <c r="A30" s="35">
        <v>73</v>
      </c>
      <c r="B30" s="38">
        <v>43538</v>
      </c>
      <c r="C30" s="35"/>
      <c r="D30" s="123">
        <f>(C50-C29)/(A50-A29)</f>
        <v>9.5238095238095233E-2</v>
      </c>
      <c r="E30" s="121">
        <f>D30+E29</f>
        <v>9.5238095238095233E-2</v>
      </c>
      <c r="F30" s="126">
        <v>0.10322580645161288</v>
      </c>
      <c r="H30" s="127">
        <f>E30/F30</f>
        <v>0.92261904761904778</v>
      </c>
    </row>
    <row r="31" spans="1:8" x14ac:dyDescent="0.25">
      <c r="A31" s="35">
        <v>74</v>
      </c>
      <c r="B31" s="38">
        <v>43539</v>
      </c>
      <c r="C31" s="35"/>
      <c r="D31" s="123">
        <v>9.5238095238095233E-2</v>
      </c>
      <c r="E31" s="121">
        <f t="shared" ref="E31:E49" si="0">D31+E30</f>
        <v>0.19047619047619047</v>
      </c>
      <c r="F31" s="126">
        <v>0.10483870967741933</v>
      </c>
      <c r="H31" s="127">
        <f t="shared" ref="H31:H65" si="1">E31/F31</f>
        <v>1.8168498168498171</v>
      </c>
    </row>
    <row r="32" spans="1:8" x14ac:dyDescent="0.25">
      <c r="A32" s="35">
        <v>75</v>
      </c>
      <c r="B32" s="38">
        <v>43540</v>
      </c>
      <c r="C32" s="35"/>
      <c r="D32" s="123">
        <v>9.5238095238095233E-2</v>
      </c>
      <c r="E32" s="121">
        <f t="shared" si="0"/>
        <v>0.2857142857142857</v>
      </c>
      <c r="F32" s="126">
        <v>0.10645161290322577</v>
      </c>
      <c r="H32" s="127">
        <f t="shared" si="1"/>
        <v>2.6839826839826846</v>
      </c>
    </row>
    <row r="33" spans="1:8" x14ac:dyDescent="0.25">
      <c r="A33" s="35">
        <v>76</v>
      </c>
      <c r="B33" s="38">
        <v>43541</v>
      </c>
      <c r="C33" s="35"/>
      <c r="D33" s="123">
        <v>9.5238095238095233E-2</v>
      </c>
      <c r="E33" s="121">
        <f t="shared" si="0"/>
        <v>0.38095238095238093</v>
      </c>
      <c r="F33" s="126">
        <v>0.10806451612903221</v>
      </c>
      <c r="H33" s="127">
        <f t="shared" si="1"/>
        <v>3.5252309879175563</v>
      </c>
    </row>
    <row r="34" spans="1:8" x14ac:dyDescent="0.25">
      <c r="A34" s="35">
        <v>77</v>
      </c>
      <c r="B34" s="38">
        <v>43542</v>
      </c>
      <c r="C34" s="35"/>
      <c r="D34" s="123">
        <v>9.5238095238095233E-2</v>
      </c>
      <c r="E34" s="121">
        <f t="shared" si="0"/>
        <v>0.47619047619047616</v>
      </c>
      <c r="F34" s="126">
        <v>0.10967741935483867</v>
      </c>
      <c r="H34" s="127">
        <f t="shared" si="1"/>
        <v>4.3417366946778726</v>
      </c>
    </row>
    <row r="35" spans="1:8" x14ac:dyDescent="0.25">
      <c r="A35" s="35">
        <v>78</v>
      </c>
      <c r="B35" s="38">
        <v>43543</v>
      </c>
      <c r="C35" s="35"/>
      <c r="D35" s="123">
        <v>9.5238095238095233E-2</v>
      </c>
      <c r="E35" s="121">
        <f t="shared" si="0"/>
        <v>0.5714285714285714</v>
      </c>
      <c r="F35" s="126">
        <v>0.11129032258064511</v>
      </c>
      <c r="H35" s="127">
        <f t="shared" si="1"/>
        <v>5.13457556935818</v>
      </c>
    </row>
    <row r="36" spans="1:8" x14ac:dyDescent="0.25">
      <c r="A36" s="35">
        <v>79</v>
      </c>
      <c r="B36" s="38">
        <v>43544</v>
      </c>
      <c r="C36" s="35"/>
      <c r="D36" s="123">
        <v>9.5238095238095233E-2</v>
      </c>
      <c r="E36" s="121">
        <f t="shared" si="0"/>
        <v>0.66666666666666663</v>
      </c>
      <c r="F36" s="126">
        <v>0.11290322580645155</v>
      </c>
      <c r="H36" s="127">
        <f t="shared" si="1"/>
        <v>5.9047619047619078</v>
      </c>
    </row>
    <row r="37" spans="1:8" x14ac:dyDescent="0.25">
      <c r="A37" s="35">
        <v>80</v>
      </c>
      <c r="B37" s="38">
        <v>43545</v>
      </c>
      <c r="C37" s="35"/>
      <c r="D37" s="123">
        <v>9.5238095238095233E-2</v>
      </c>
      <c r="E37" s="121">
        <f t="shared" si="0"/>
        <v>0.76190476190476186</v>
      </c>
      <c r="F37" s="126">
        <v>0.114516129032258</v>
      </c>
      <c r="H37" s="127">
        <f t="shared" si="1"/>
        <v>6.6532528504359529</v>
      </c>
    </row>
    <row r="38" spans="1:8" x14ac:dyDescent="0.25">
      <c r="A38" s="35">
        <v>81</v>
      </c>
      <c r="B38" s="38">
        <v>43546</v>
      </c>
      <c r="C38" s="35"/>
      <c r="D38" s="123">
        <v>9.5238095238095233E-2</v>
      </c>
      <c r="E38" s="121">
        <f t="shared" si="0"/>
        <v>0.8571428571428571</v>
      </c>
      <c r="F38" s="126">
        <v>0.11612903225806445</v>
      </c>
      <c r="H38" s="127">
        <f t="shared" si="1"/>
        <v>7.3809523809523849</v>
      </c>
    </row>
    <row r="39" spans="1:8" x14ac:dyDescent="0.25">
      <c r="A39" s="35">
        <v>82</v>
      </c>
      <c r="B39" s="38">
        <v>43547</v>
      </c>
      <c r="C39" s="35"/>
      <c r="D39" s="123">
        <v>9.5238095238095233E-2</v>
      </c>
      <c r="E39" s="121">
        <f t="shared" si="0"/>
        <v>0.95238095238095233</v>
      </c>
      <c r="F39" s="126">
        <v>0.11774193548387089</v>
      </c>
      <c r="H39" s="127">
        <f t="shared" si="1"/>
        <v>8.0887149380300105</v>
      </c>
    </row>
    <row r="40" spans="1:8" x14ac:dyDescent="0.25">
      <c r="A40" s="35">
        <v>83</v>
      </c>
      <c r="B40" s="38">
        <v>43548</v>
      </c>
      <c r="C40" s="35"/>
      <c r="D40" s="123">
        <v>9.5238095238095233E-2</v>
      </c>
      <c r="E40" s="121">
        <f t="shared" si="0"/>
        <v>1.0476190476190474</v>
      </c>
      <c r="F40" s="126">
        <v>0.11935483870967734</v>
      </c>
      <c r="H40" s="127">
        <f t="shared" si="1"/>
        <v>8.7773487773487826</v>
      </c>
    </row>
    <row r="41" spans="1:8" x14ac:dyDescent="0.25">
      <c r="A41" s="35">
        <v>84</v>
      </c>
      <c r="B41" s="38">
        <v>43549</v>
      </c>
      <c r="C41" s="35"/>
      <c r="D41" s="123">
        <v>9.5238095238095233E-2</v>
      </c>
      <c r="E41" s="121">
        <f t="shared" si="0"/>
        <v>1.1428571428571428</v>
      </c>
      <c r="F41" s="126">
        <v>0.12096774193548379</v>
      </c>
      <c r="H41" s="127">
        <f t="shared" si="1"/>
        <v>9.4476190476190531</v>
      </c>
    </row>
    <row r="42" spans="1:8" x14ac:dyDescent="0.25">
      <c r="A42" s="35">
        <v>85</v>
      </c>
      <c r="B42" s="38">
        <v>43550</v>
      </c>
      <c r="C42" s="35"/>
      <c r="D42" s="123">
        <v>9.5238095238095233E-2</v>
      </c>
      <c r="E42" s="121">
        <f>D42+E41</f>
        <v>1.2380952380952381</v>
      </c>
      <c r="F42" s="126">
        <v>0.12258064516129023</v>
      </c>
      <c r="H42" s="127">
        <f t="shared" si="1"/>
        <v>10.100250626566424</v>
      </c>
    </row>
    <row r="43" spans="1:8" x14ac:dyDescent="0.25">
      <c r="A43" s="35">
        <v>86</v>
      </c>
      <c r="B43" s="38">
        <v>43551</v>
      </c>
      <c r="C43" s="35"/>
      <c r="D43" s="123">
        <v>9.5238095238095233E-2</v>
      </c>
      <c r="E43" s="121">
        <f t="shared" si="0"/>
        <v>1.3333333333333335</v>
      </c>
      <c r="F43" s="126">
        <v>0.12419354838709667</v>
      </c>
      <c r="H43" s="127">
        <f t="shared" si="1"/>
        <v>10.735930735930745</v>
      </c>
    </row>
    <row r="44" spans="1:8" x14ac:dyDescent="0.25">
      <c r="A44" s="35">
        <v>87</v>
      </c>
      <c r="B44" s="38">
        <v>43552</v>
      </c>
      <c r="C44" s="35"/>
      <c r="D44" s="123">
        <v>9.5238095238095233E-2</v>
      </c>
      <c r="E44" s="121">
        <f t="shared" si="0"/>
        <v>1.4285714285714288</v>
      </c>
      <c r="F44" s="126">
        <v>0.12580645161290313</v>
      </c>
      <c r="H44" s="127">
        <f t="shared" si="1"/>
        <v>11.355311355311366</v>
      </c>
    </row>
    <row r="45" spans="1:8" x14ac:dyDescent="0.25">
      <c r="A45" s="35">
        <v>88</v>
      </c>
      <c r="B45" s="38">
        <v>43553</v>
      </c>
      <c r="C45" s="35"/>
      <c r="D45" s="123">
        <v>9.5238095238095233E-2</v>
      </c>
      <c r="E45" s="121">
        <f t="shared" si="0"/>
        <v>1.5238095238095242</v>
      </c>
      <c r="F45" s="126">
        <v>0.12741935483870956</v>
      </c>
      <c r="H45" s="127">
        <f t="shared" si="1"/>
        <v>11.959011452682352</v>
      </c>
    </row>
    <row r="46" spans="1:8" x14ac:dyDescent="0.25">
      <c r="A46" s="35">
        <v>89</v>
      </c>
      <c r="B46" s="38">
        <v>43554</v>
      </c>
      <c r="C46" s="35"/>
      <c r="D46" s="123">
        <v>9.5238095238095233E-2</v>
      </c>
      <c r="E46" s="121">
        <f t="shared" si="0"/>
        <v>1.6190476190476195</v>
      </c>
      <c r="F46" s="126">
        <v>0.12903225806451613</v>
      </c>
      <c r="H46" s="127">
        <f t="shared" si="1"/>
        <v>12.547619047619051</v>
      </c>
    </row>
    <row r="47" spans="1:8" x14ac:dyDescent="0.25">
      <c r="A47" s="35">
        <v>90</v>
      </c>
      <c r="B47" s="38">
        <v>43555</v>
      </c>
      <c r="C47" s="35"/>
      <c r="D47" s="123">
        <v>9.5238095238095233E-2</v>
      </c>
      <c r="E47" s="121">
        <f t="shared" si="0"/>
        <v>1.7142857142857149</v>
      </c>
      <c r="F47" s="126">
        <v>0.13636363636363638</v>
      </c>
      <c r="H47" s="127">
        <f t="shared" si="1"/>
        <v>12.571428571428575</v>
      </c>
    </row>
    <row r="48" spans="1:8" x14ac:dyDescent="0.25">
      <c r="A48" s="35">
        <v>91</v>
      </c>
      <c r="B48" s="38">
        <v>43556</v>
      </c>
      <c r="C48" s="35"/>
      <c r="D48" s="123">
        <v>9.5238095238095233E-2</v>
      </c>
      <c r="E48" s="121">
        <f t="shared" si="0"/>
        <v>1.8095238095238102</v>
      </c>
      <c r="F48" s="126">
        <v>0.14378299120234606</v>
      </c>
      <c r="H48" s="127">
        <f t="shared" si="1"/>
        <v>12.585103386653461</v>
      </c>
    </row>
    <row r="49" spans="1:8" x14ac:dyDescent="0.25">
      <c r="A49" s="35">
        <v>92</v>
      </c>
      <c r="B49" s="38">
        <v>43557</v>
      </c>
      <c r="C49" s="35"/>
      <c r="D49" s="123">
        <v>9.5238095238095233E-2</v>
      </c>
      <c r="E49" s="121">
        <f t="shared" si="0"/>
        <v>1.9047619047619055</v>
      </c>
      <c r="F49" s="126">
        <v>0.15120234604105576</v>
      </c>
      <c r="H49" s="127">
        <f t="shared" si="1"/>
        <v>12.597436181609961</v>
      </c>
    </row>
    <row r="50" spans="1:8" x14ac:dyDescent="0.25">
      <c r="A50" s="35">
        <v>93</v>
      </c>
      <c r="B50" s="38">
        <v>43558</v>
      </c>
      <c r="C50" s="35">
        <v>2</v>
      </c>
      <c r="D50" s="124"/>
      <c r="E50" s="40">
        <v>2</v>
      </c>
      <c r="F50" s="126">
        <v>0.15862170087976543</v>
      </c>
      <c r="G50">
        <f>E50/F50</f>
        <v>12.608615270844885</v>
      </c>
      <c r="H50" s="127">
        <f t="shared" si="1"/>
        <v>12.608615270844885</v>
      </c>
    </row>
    <row r="51" spans="1:8" ht="15.75" x14ac:dyDescent="0.25">
      <c r="A51" s="35">
        <v>94</v>
      </c>
      <c r="B51" s="38">
        <v>43559</v>
      </c>
      <c r="C51" s="35"/>
      <c r="D51" s="125">
        <f>(C65-C50)/(A65-A50)</f>
        <v>0.2</v>
      </c>
      <c r="E51" s="40">
        <f>D51+E50</f>
        <v>2.2000000000000002</v>
      </c>
      <c r="F51" s="126">
        <v>0.16604105571847513</v>
      </c>
      <c r="H51" s="127">
        <f t="shared" si="1"/>
        <v>13.249735075944892</v>
      </c>
    </row>
    <row r="52" spans="1:8" ht="15.75" x14ac:dyDescent="0.25">
      <c r="A52" s="35">
        <v>95</v>
      </c>
      <c r="B52" s="38">
        <v>43560</v>
      </c>
      <c r="C52" s="35"/>
      <c r="D52" s="125">
        <v>0.2</v>
      </c>
      <c r="E52" s="40">
        <f t="shared" ref="E52:E64" si="2">D52+E51</f>
        <v>2.4000000000000004</v>
      </c>
      <c r="F52" s="126">
        <v>0.17346041055718484</v>
      </c>
      <c r="H52" s="127">
        <f t="shared" si="1"/>
        <v>13.836010143702447</v>
      </c>
    </row>
    <row r="53" spans="1:8" ht="15.75" x14ac:dyDescent="0.25">
      <c r="A53" s="35">
        <v>96</v>
      </c>
      <c r="B53" s="38">
        <v>43561</v>
      </c>
      <c r="C53" s="35"/>
      <c r="D53" s="125">
        <v>0.2</v>
      </c>
      <c r="E53" s="40">
        <f t="shared" si="2"/>
        <v>2.6000000000000005</v>
      </c>
      <c r="F53" s="126">
        <v>0.18087976539589451</v>
      </c>
      <c r="H53" s="127">
        <f t="shared" si="1"/>
        <v>14.374189364461735</v>
      </c>
    </row>
    <row r="54" spans="1:8" ht="15.75" x14ac:dyDescent="0.25">
      <c r="A54" s="35">
        <v>97</v>
      </c>
      <c r="B54" s="38">
        <v>43562</v>
      </c>
      <c r="C54" s="35"/>
      <c r="D54" s="125">
        <v>0.2</v>
      </c>
      <c r="E54" s="40">
        <f t="shared" si="2"/>
        <v>2.8000000000000007</v>
      </c>
      <c r="F54" s="126">
        <v>0.18829912023460421</v>
      </c>
      <c r="H54" s="127">
        <f t="shared" si="1"/>
        <v>14.869957950474999</v>
      </c>
    </row>
    <row r="55" spans="1:8" ht="15.75" x14ac:dyDescent="0.25">
      <c r="A55" s="35">
        <v>98</v>
      </c>
      <c r="B55" s="38">
        <v>43563</v>
      </c>
      <c r="C55" s="35"/>
      <c r="D55" s="125">
        <v>0.2</v>
      </c>
      <c r="E55" s="40">
        <f t="shared" si="2"/>
        <v>3.0000000000000009</v>
      </c>
      <c r="F55" s="126">
        <v>0.19571847507331391</v>
      </c>
      <c r="H55" s="127">
        <f t="shared" si="1"/>
        <v>15.328139047048241</v>
      </c>
    </row>
    <row r="56" spans="1:8" ht="15.75" x14ac:dyDescent="0.25">
      <c r="A56" s="35">
        <v>99</v>
      </c>
      <c r="B56" s="38">
        <v>43564</v>
      </c>
      <c r="C56" s="35"/>
      <c r="D56" s="125">
        <v>0.2</v>
      </c>
      <c r="E56" s="40">
        <f t="shared" si="2"/>
        <v>3.2000000000000011</v>
      </c>
      <c r="F56" s="126">
        <v>0.20313782991202359</v>
      </c>
      <c r="H56" s="127">
        <f t="shared" si="1"/>
        <v>15.752851162119239</v>
      </c>
    </row>
    <row r="57" spans="1:8" ht="15.75" x14ac:dyDescent="0.25">
      <c r="A57" s="35">
        <v>100</v>
      </c>
      <c r="B57" s="38">
        <v>43565</v>
      </c>
      <c r="C57" s="35"/>
      <c r="D57" s="125">
        <v>0.2</v>
      </c>
      <c r="E57" s="40">
        <f t="shared" si="2"/>
        <v>3.4000000000000012</v>
      </c>
      <c r="F57" s="126">
        <v>0.21055718475073329</v>
      </c>
      <c r="H57" s="127">
        <f t="shared" si="1"/>
        <v>16.147632311977709</v>
      </c>
    </row>
    <row r="58" spans="1:8" ht="15.75" x14ac:dyDescent="0.25">
      <c r="A58" s="35">
        <v>101</v>
      </c>
      <c r="B58" s="38">
        <v>43566</v>
      </c>
      <c r="C58" s="35"/>
      <c r="D58" s="125">
        <v>0.2</v>
      </c>
      <c r="E58" s="40">
        <f t="shared" si="2"/>
        <v>3.6000000000000014</v>
      </c>
      <c r="F58" s="126">
        <v>0.21797653958944296</v>
      </c>
      <c r="H58" s="127">
        <f t="shared" si="1"/>
        <v>16.515538813399701</v>
      </c>
    </row>
    <row r="59" spans="1:8" ht="15.75" x14ac:dyDescent="0.25">
      <c r="A59" s="35">
        <v>102</v>
      </c>
      <c r="B59" s="38">
        <v>43567</v>
      </c>
      <c r="C59" s="35"/>
      <c r="D59" s="125">
        <v>0.2</v>
      </c>
      <c r="E59" s="40">
        <f t="shared" si="2"/>
        <v>3.8000000000000016</v>
      </c>
      <c r="F59" s="126">
        <v>0.22539589442815267</v>
      </c>
      <c r="H59" s="127">
        <f t="shared" si="1"/>
        <v>16.85922456414259</v>
      </c>
    </row>
    <row r="60" spans="1:8" ht="15.75" x14ac:dyDescent="0.25">
      <c r="A60" s="35">
        <v>103</v>
      </c>
      <c r="B60" s="38">
        <v>43568</v>
      </c>
      <c r="C60" s="35"/>
      <c r="D60" s="125">
        <v>0.2</v>
      </c>
      <c r="E60" s="40">
        <f t="shared" si="2"/>
        <v>4.0000000000000018</v>
      </c>
      <c r="F60" s="126">
        <v>0.23281524926686237</v>
      </c>
      <c r="H60" s="127">
        <f t="shared" si="1"/>
        <v>17.181005164378377</v>
      </c>
    </row>
    <row r="61" spans="1:8" ht="15.75" x14ac:dyDescent="0.25">
      <c r="A61" s="35">
        <v>104</v>
      </c>
      <c r="B61" s="38">
        <v>43569</v>
      </c>
      <c r="C61" s="35"/>
      <c r="D61" s="125">
        <v>0.2</v>
      </c>
      <c r="E61" s="40">
        <f t="shared" si="2"/>
        <v>4.200000000000002</v>
      </c>
      <c r="F61" s="126">
        <v>0.24023460410557204</v>
      </c>
      <c r="H61" s="127">
        <f t="shared" si="1"/>
        <v>17.482910156249993</v>
      </c>
    </row>
    <row r="62" spans="1:8" ht="15.75" x14ac:dyDescent="0.25">
      <c r="A62" s="35">
        <v>105</v>
      </c>
      <c r="B62" s="38">
        <v>43570</v>
      </c>
      <c r="C62" s="35"/>
      <c r="D62" s="125">
        <v>0.2</v>
      </c>
      <c r="E62" s="40">
        <f t="shared" si="2"/>
        <v>4.4000000000000021</v>
      </c>
      <c r="F62" s="126">
        <v>0.24765395894428174</v>
      </c>
      <c r="H62" s="127">
        <f t="shared" si="1"/>
        <v>17.766725873297801</v>
      </c>
    </row>
    <row r="63" spans="1:8" ht="15.75" x14ac:dyDescent="0.25">
      <c r="A63" s="35">
        <v>106</v>
      </c>
      <c r="B63" s="38">
        <v>43571</v>
      </c>
      <c r="C63" s="35"/>
      <c r="D63" s="125">
        <v>0.2</v>
      </c>
      <c r="E63" s="40">
        <f t="shared" si="2"/>
        <v>4.6000000000000023</v>
      </c>
      <c r="F63" s="126">
        <v>0.25507331378299142</v>
      </c>
      <c r="H63" s="127">
        <f t="shared" si="1"/>
        <v>18.034030811680839</v>
      </c>
    </row>
    <row r="64" spans="1:8" ht="15.75" x14ac:dyDescent="0.25">
      <c r="A64" s="35">
        <v>107</v>
      </c>
      <c r="B64" s="38">
        <v>43572</v>
      </c>
      <c r="C64" s="35"/>
      <c r="D64" s="125">
        <v>0.2</v>
      </c>
      <c r="E64" s="40">
        <f t="shared" si="2"/>
        <v>4.8000000000000025</v>
      </c>
      <c r="F64" s="126">
        <v>0.26249266862170112</v>
      </c>
      <c r="H64" s="127">
        <f t="shared" si="1"/>
        <v>18.286225002792978</v>
      </c>
    </row>
    <row r="65" spans="1:8" x14ac:dyDescent="0.25">
      <c r="A65" s="35">
        <v>108</v>
      </c>
      <c r="B65" s="38">
        <v>43573</v>
      </c>
      <c r="C65" s="35">
        <v>5</v>
      </c>
      <c r="D65" s="124"/>
      <c r="E65" s="40">
        <v>5</v>
      </c>
      <c r="F65" s="126">
        <v>0.26991202346041077</v>
      </c>
      <c r="G65">
        <f>E65/F65</f>
        <v>18.524554541503679</v>
      </c>
      <c r="H65" s="127">
        <f t="shared" si="1"/>
        <v>18.524554541503679</v>
      </c>
    </row>
    <row r="66" spans="1:8" x14ac:dyDescent="0.25">
      <c r="A66" s="35">
        <v>109</v>
      </c>
      <c r="B66" s="38">
        <v>43574</v>
      </c>
      <c r="C66" s="35"/>
      <c r="D66" s="124"/>
      <c r="E66" s="40"/>
      <c r="F66" s="126">
        <v>0.27733137829912047</v>
      </c>
    </row>
    <row r="67" spans="1:8" x14ac:dyDescent="0.25">
      <c r="A67" s="35">
        <v>110</v>
      </c>
      <c r="B67" s="38">
        <v>43575</v>
      </c>
      <c r="C67" s="35"/>
      <c r="D67" s="124"/>
      <c r="E67" s="40"/>
      <c r="F67" s="126">
        <v>0.28475073313783017</v>
      </c>
    </row>
    <row r="68" spans="1:8" x14ac:dyDescent="0.25">
      <c r="A68" s="35">
        <v>111</v>
      </c>
      <c r="B68" s="38">
        <v>43576</v>
      </c>
      <c r="C68" s="35"/>
      <c r="D68" s="124"/>
      <c r="E68" s="40"/>
      <c r="F68" s="126">
        <v>0.29032258064516131</v>
      </c>
    </row>
    <row r="69" spans="1:8" x14ac:dyDescent="0.25">
      <c r="A69" s="35">
        <v>112</v>
      </c>
      <c r="B69" s="38">
        <v>43577</v>
      </c>
      <c r="C69" s="35"/>
      <c r="D69" s="124"/>
      <c r="E69" s="40"/>
      <c r="F69" s="126">
        <v>0.32096774193548383</v>
      </c>
    </row>
    <row r="70" spans="1:8" x14ac:dyDescent="0.25">
      <c r="A70" s="35">
        <v>113</v>
      </c>
      <c r="B70" s="38">
        <v>43578</v>
      </c>
      <c r="C70" s="35"/>
      <c r="D70" s="98"/>
      <c r="E70" s="40"/>
      <c r="F70" s="126">
        <v>0.35161290322580641</v>
      </c>
    </row>
    <row r="71" spans="1:8" x14ac:dyDescent="0.25">
      <c r="A71" s="35">
        <v>114</v>
      </c>
      <c r="B71" s="38">
        <v>43579</v>
      </c>
      <c r="C71" s="35"/>
      <c r="D71" s="98"/>
      <c r="E71" s="40"/>
      <c r="F71" s="126">
        <v>0.38225806451612898</v>
      </c>
    </row>
    <row r="72" spans="1:8" x14ac:dyDescent="0.25">
      <c r="A72" s="35">
        <v>115</v>
      </c>
      <c r="B72" s="38">
        <v>43580</v>
      </c>
      <c r="C72" s="35"/>
      <c r="D72" s="98"/>
      <c r="E72" s="40"/>
      <c r="F72" s="126">
        <v>0.4129032258064515</v>
      </c>
    </row>
    <row r="73" spans="1:8" x14ac:dyDescent="0.25">
      <c r="A73" s="35">
        <v>116</v>
      </c>
      <c r="B73" s="38">
        <v>43581</v>
      </c>
      <c r="C73" s="35"/>
      <c r="D73" s="98"/>
      <c r="E73" s="40"/>
      <c r="F73" s="126">
        <v>0.44354838709677408</v>
      </c>
    </row>
    <row r="74" spans="1:8" x14ac:dyDescent="0.25">
      <c r="A74" s="35">
        <v>117</v>
      </c>
      <c r="B74" s="38">
        <v>43582</v>
      </c>
      <c r="C74" s="35"/>
      <c r="D74" s="98"/>
      <c r="E74" s="40"/>
      <c r="F74" s="126">
        <v>0.47419354838709665</v>
      </c>
    </row>
    <row r="75" spans="1:8" x14ac:dyDescent="0.25">
      <c r="A75" s="35">
        <v>118</v>
      </c>
      <c r="B75" s="38">
        <v>43583</v>
      </c>
      <c r="C75" s="35"/>
      <c r="D75" s="98"/>
      <c r="E75" s="40"/>
      <c r="F75" s="126">
        <v>0.50483870967741917</v>
      </c>
    </row>
    <row r="76" spans="1:8" x14ac:dyDescent="0.25">
      <c r="A76" s="35">
        <v>119</v>
      </c>
      <c r="B76" s="38">
        <v>43584</v>
      </c>
      <c r="C76" s="35"/>
      <c r="D76" s="98"/>
      <c r="E76" s="40"/>
      <c r="F76" s="126">
        <v>0.53548387096774175</v>
      </c>
    </row>
    <row r="77" spans="1:8" x14ac:dyDescent="0.25">
      <c r="A77" s="35">
        <v>120</v>
      </c>
      <c r="B77" s="38">
        <v>43585</v>
      </c>
      <c r="C77" s="35"/>
      <c r="D77" s="98"/>
      <c r="E77" s="40"/>
      <c r="F77" s="126">
        <v>0.56612903225806432</v>
      </c>
    </row>
    <row r="78" spans="1:8" x14ac:dyDescent="0.25">
      <c r="A78" s="35">
        <v>121</v>
      </c>
      <c r="B78" s="38">
        <v>43586</v>
      </c>
      <c r="C78" s="35"/>
      <c r="D78" s="98"/>
      <c r="E78" s="40"/>
      <c r="F78" s="126">
        <v>0.5967741935483869</v>
      </c>
    </row>
    <row r="79" spans="1:8" x14ac:dyDescent="0.25">
      <c r="A79" s="35">
        <v>122</v>
      </c>
      <c r="B79" s="38">
        <v>43587</v>
      </c>
      <c r="C79" s="35"/>
      <c r="D79" s="98"/>
      <c r="E79" s="40"/>
      <c r="F79" s="126">
        <v>0.62741935483870948</v>
      </c>
    </row>
    <row r="80" spans="1:8" x14ac:dyDescent="0.25">
      <c r="A80" s="35">
        <v>123</v>
      </c>
      <c r="B80" s="38">
        <v>43588</v>
      </c>
      <c r="C80" s="35"/>
      <c r="D80" s="98"/>
      <c r="E80" s="40"/>
      <c r="F80" s="126">
        <v>0.65806451612903194</v>
      </c>
    </row>
    <row r="81" spans="1:6" x14ac:dyDescent="0.25">
      <c r="A81" s="35">
        <v>124</v>
      </c>
      <c r="B81" s="38">
        <v>43589</v>
      </c>
      <c r="C81" s="35"/>
      <c r="D81" s="98"/>
      <c r="E81" s="40"/>
      <c r="F81" s="126">
        <v>0.68870967741935452</v>
      </c>
    </row>
    <row r="82" spans="1:6" x14ac:dyDescent="0.25">
      <c r="A82" s="35">
        <v>125</v>
      </c>
      <c r="B82" s="38">
        <v>43590</v>
      </c>
      <c r="C82" s="35"/>
      <c r="D82" s="98"/>
      <c r="E82" s="40"/>
      <c r="F82" s="126">
        <v>0.71935483870967709</v>
      </c>
    </row>
    <row r="83" spans="1:6" x14ac:dyDescent="0.25">
      <c r="A83" s="35">
        <v>126</v>
      </c>
      <c r="B83" s="38">
        <v>43591</v>
      </c>
      <c r="C83" s="35"/>
      <c r="D83" s="98"/>
      <c r="E83" s="40"/>
      <c r="F83" s="126">
        <v>0.74999999999999967</v>
      </c>
    </row>
    <row r="84" spans="1:6" x14ac:dyDescent="0.25">
      <c r="A84" s="35">
        <v>127</v>
      </c>
      <c r="B84" s="38">
        <v>43592</v>
      </c>
      <c r="C84" s="35"/>
      <c r="D84" s="98"/>
      <c r="E84" s="40"/>
      <c r="F84" s="126">
        <v>0.78064516129032224</v>
      </c>
    </row>
    <row r="85" spans="1:6" x14ac:dyDescent="0.25">
      <c r="A85" s="35">
        <v>128</v>
      </c>
      <c r="B85" s="38">
        <v>43593</v>
      </c>
      <c r="C85" s="35"/>
      <c r="D85" s="98"/>
      <c r="E85" s="40"/>
      <c r="F85" s="126">
        <v>0.81129032258064482</v>
      </c>
    </row>
    <row r="86" spans="1:6" x14ac:dyDescent="0.25">
      <c r="A86" s="35">
        <v>129</v>
      </c>
      <c r="B86" s="38">
        <v>43594</v>
      </c>
      <c r="C86" s="35"/>
      <c r="D86" s="98"/>
      <c r="E86" s="40"/>
      <c r="F86" s="126">
        <v>0.84193548387096728</v>
      </c>
    </row>
    <row r="87" spans="1:6" x14ac:dyDescent="0.25">
      <c r="A87" s="35">
        <v>130</v>
      </c>
      <c r="B87" s="38">
        <v>43595</v>
      </c>
      <c r="C87" s="35"/>
      <c r="D87" s="98"/>
      <c r="E87" s="40"/>
      <c r="F87" s="126">
        <v>0.87258064516128986</v>
      </c>
    </row>
    <row r="88" spans="1:6" x14ac:dyDescent="0.25">
      <c r="A88" s="35">
        <v>131</v>
      </c>
      <c r="B88" s="38">
        <v>43596</v>
      </c>
      <c r="C88" s="35"/>
      <c r="D88" s="98"/>
      <c r="E88" s="35"/>
      <c r="F88" s="126">
        <v>0.90322580645161288</v>
      </c>
    </row>
    <row r="89" spans="1:6" x14ac:dyDescent="0.25">
      <c r="A89" s="35">
        <v>132</v>
      </c>
      <c r="B89" s="38">
        <v>43597</v>
      </c>
      <c r="C89" s="35"/>
      <c r="D89" s="98"/>
      <c r="E89" s="40"/>
      <c r="F89" s="126">
        <v>0.90762463343108502</v>
      </c>
    </row>
    <row r="90" spans="1:6" x14ac:dyDescent="0.25">
      <c r="A90" s="35">
        <v>133</v>
      </c>
      <c r="B90" s="38">
        <v>43598</v>
      </c>
      <c r="C90" s="35"/>
      <c r="D90" s="98"/>
      <c r="E90" s="40"/>
      <c r="F90" s="126">
        <v>0.91214076246334319</v>
      </c>
    </row>
    <row r="91" spans="1:6" x14ac:dyDescent="0.25">
      <c r="A91" s="35">
        <v>134</v>
      </c>
      <c r="B91" s="38">
        <v>43599</v>
      </c>
      <c r="C91" s="35"/>
      <c r="D91" s="98"/>
      <c r="E91" s="40"/>
      <c r="F91" s="126">
        <v>0.91665689149560126</v>
      </c>
    </row>
    <row r="92" spans="1:6" x14ac:dyDescent="0.25">
      <c r="A92" s="35">
        <v>135</v>
      </c>
      <c r="B92" s="38">
        <v>43600</v>
      </c>
      <c r="C92" s="35"/>
      <c r="D92" s="98"/>
      <c r="E92" s="40"/>
      <c r="F92" s="126">
        <v>0.92117302052785932</v>
      </c>
    </row>
    <row r="93" spans="1:6" x14ac:dyDescent="0.25">
      <c r="A93" s="35">
        <v>136</v>
      </c>
      <c r="B93" s="38">
        <v>43601</v>
      </c>
      <c r="C93" s="35"/>
      <c r="D93" s="98"/>
      <c r="E93" s="40"/>
      <c r="F93" s="126">
        <v>0.92568914956011739</v>
      </c>
    </row>
    <row r="94" spans="1:6" x14ac:dyDescent="0.25">
      <c r="A94" s="35">
        <v>137</v>
      </c>
      <c r="B94" s="38">
        <v>43602</v>
      </c>
      <c r="C94" s="35"/>
      <c r="D94" s="98"/>
      <c r="E94" s="40"/>
      <c r="F94" s="126">
        <v>0.93020527859237545</v>
      </c>
    </row>
    <row r="95" spans="1:6" x14ac:dyDescent="0.25">
      <c r="A95" s="35">
        <v>138</v>
      </c>
      <c r="B95" s="38">
        <v>43603</v>
      </c>
      <c r="C95" s="35"/>
      <c r="D95" s="98"/>
      <c r="E95" s="40"/>
      <c r="F95" s="126">
        <v>0.93472140762463352</v>
      </c>
    </row>
    <row r="96" spans="1:6" x14ac:dyDescent="0.25">
      <c r="A96" s="35">
        <v>139</v>
      </c>
      <c r="B96" s="38">
        <v>43604</v>
      </c>
      <c r="C96" s="35"/>
      <c r="D96" s="98"/>
      <c r="E96" s="40"/>
      <c r="F96" s="126">
        <v>0.93923753665689158</v>
      </c>
    </row>
    <row r="97" spans="1:6" x14ac:dyDescent="0.25">
      <c r="A97" s="35">
        <v>140</v>
      </c>
      <c r="B97" s="38">
        <v>43605</v>
      </c>
      <c r="C97" s="35"/>
      <c r="D97" s="98"/>
      <c r="E97" s="40"/>
      <c r="F97" s="126">
        <v>0.94375366568914976</v>
      </c>
    </row>
    <row r="98" spans="1:6" x14ac:dyDescent="0.25">
      <c r="A98" s="35">
        <v>141</v>
      </c>
      <c r="B98" s="38">
        <v>43606</v>
      </c>
      <c r="C98" s="35"/>
      <c r="D98" s="98"/>
      <c r="E98" s="40"/>
      <c r="F98" s="126">
        <v>0.94826979472140782</v>
      </c>
    </row>
    <row r="99" spans="1:6" x14ac:dyDescent="0.25">
      <c r="A99" s="35">
        <v>142</v>
      </c>
      <c r="B99" s="38">
        <v>43607</v>
      </c>
      <c r="C99" s="35"/>
      <c r="D99" s="98"/>
      <c r="E99" s="40"/>
      <c r="F99" s="126">
        <v>0.95278592375366589</v>
      </c>
    </row>
    <row r="100" spans="1:6" x14ac:dyDescent="0.25">
      <c r="A100" s="35">
        <v>143</v>
      </c>
      <c r="B100" s="38">
        <v>43608</v>
      </c>
      <c r="C100" s="35"/>
      <c r="D100" s="98"/>
      <c r="E100" s="40"/>
      <c r="F100" s="126">
        <v>0.95730205278592395</v>
      </c>
    </row>
    <row r="101" spans="1:6" x14ac:dyDescent="0.25">
      <c r="A101" s="35">
        <v>144</v>
      </c>
      <c r="B101" s="38">
        <v>43609</v>
      </c>
      <c r="C101" s="35"/>
      <c r="D101" s="98"/>
      <c r="E101" s="40"/>
      <c r="F101" s="126">
        <v>0.96181818181818202</v>
      </c>
    </row>
    <row r="102" spans="1:6" x14ac:dyDescent="0.25">
      <c r="A102" s="35">
        <v>145</v>
      </c>
      <c r="B102" s="38">
        <v>43610</v>
      </c>
      <c r="C102" s="35"/>
      <c r="D102" s="98"/>
      <c r="E102" s="40"/>
      <c r="F102" s="126">
        <v>0.96633431085044008</v>
      </c>
    </row>
    <row r="103" spans="1:6" x14ac:dyDescent="0.25">
      <c r="A103" s="35">
        <v>146</v>
      </c>
      <c r="B103" s="38">
        <v>43611</v>
      </c>
      <c r="C103" s="35"/>
      <c r="D103" s="98"/>
      <c r="E103" s="40"/>
      <c r="F103" s="126">
        <v>0.97085043988269826</v>
      </c>
    </row>
    <row r="104" spans="1:6" x14ac:dyDescent="0.25">
      <c r="A104" s="35">
        <v>147</v>
      </c>
      <c r="B104" s="38">
        <v>43612</v>
      </c>
      <c r="C104" s="35"/>
      <c r="D104" s="98"/>
      <c r="E104" s="40"/>
      <c r="F104" s="126">
        <v>0.97536656891495632</v>
      </c>
    </row>
    <row r="105" spans="1:6" x14ac:dyDescent="0.25">
      <c r="A105" s="35">
        <v>148</v>
      </c>
      <c r="B105" s="38">
        <v>43613</v>
      </c>
      <c r="C105" s="35"/>
      <c r="D105" s="98"/>
      <c r="E105" s="40"/>
      <c r="F105" s="126">
        <v>0.97988269794721439</v>
      </c>
    </row>
    <row r="106" spans="1:6" x14ac:dyDescent="0.25">
      <c r="A106" s="35">
        <v>149</v>
      </c>
      <c r="B106" s="38">
        <v>43614</v>
      </c>
      <c r="C106" s="35"/>
      <c r="D106" s="98"/>
      <c r="E106" s="40"/>
      <c r="F106" s="126">
        <v>0.98439882697947245</v>
      </c>
    </row>
    <row r="107" spans="1:6" x14ac:dyDescent="0.25">
      <c r="A107" s="35">
        <v>150</v>
      </c>
      <c r="B107" s="38">
        <v>43615</v>
      </c>
      <c r="C107" s="35"/>
      <c r="D107" s="98"/>
      <c r="E107" s="40"/>
      <c r="F107" s="126">
        <v>0.98891495601173052</v>
      </c>
    </row>
    <row r="108" spans="1:6" x14ac:dyDescent="0.25">
      <c r="A108" s="35">
        <v>151</v>
      </c>
      <c r="B108" s="38">
        <v>43616</v>
      </c>
      <c r="C108" s="35"/>
      <c r="D108" s="98"/>
      <c r="E108" s="40"/>
      <c r="F108" s="126">
        <v>0.99343108504398858</v>
      </c>
    </row>
    <row r="109" spans="1:6" x14ac:dyDescent="0.25">
      <c r="A109" s="35">
        <v>152</v>
      </c>
      <c r="B109" s="38">
        <v>43617</v>
      </c>
      <c r="C109" s="35"/>
      <c r="D109" s="98"/>
      <c r="E109" s="40"/>
      <c r="F109" s="126">
        <v>0.99794721407624676</v>
      </c>
    </row>
    <row r="110" spans="1:6" x14ac:dyDescent="0.25">
      <c r="A110" s="35">
        <v>153</v>
      </c>
      <c r="B110" s="38">
        <v>43618</v>
      </c>
      <c r="C110" s="35"/>
      <c r="D110" s="35"/>
      <c r="E110" s="35"/>
      <c r="F110" s="126">
        <v>1</v>
      </c>
    </row>
    <row r="111" spans="1:6" x14ac:dyDescent="0.25">
      <c r="A111" s="35">
        <v>154</v>
      </c>
      <c r="B111" s="38">
        <v>43619</v>
      </c>
      <c r="C111" s="35"/>
      <c r="D111" s="35"/>
      <c r="E111" s="35"/>
      <c r="F111" s="99"/>
    </row>
    <row r="112" spans="1:6" x14ac:dyDescent="0.25">
      <c r="A112" s="35">
        <v>155</v>
      </c>
      <c r="B112" s="38">
        <v>43620</v>
      </c>
      <c r="C112" s="35"/>
      <c r="D112" s="35"/>
      <c r="E112" s="35"/>
      <c r="F112" s="99"/>
    </row>
    <row r="113" spans="1:6" x14ac:dyDescent="0.25">
      <c r="A113" s="35">
        <v>156</v>
      </c>
      <c r="B113" s="38">
        <v>43621</v>
      </c>
      <c r="C113" s="35"/>
      <c r="D113" s="35"/>
      <c r="E113" s="35"/>
      <c r="F113" s="99"/>
    </row>
    <row r="114" spans="1:6" x14ac:dyDescent="0.25">
      <c r="A114" s="35">
        <v>157</v>
      </c>
      <c r="B114" s="38">
        <v>43622</v>
      </c>
      <c r="C114" s="35"/>
      <c r="D114" s="35"/>
      <c r="E114" s="35"/>
      <c r="F114" s="99"/>
    </row>
    <row r="115" spans="1:6" x14ac:dyDescent="0.25">
      <c r="A115" s="35">
        <v>158</v>
      </c>
      <c r="B115" s="38">
        <v>43623</v>
      </c>
      <c r="C115" s="35"/>
      <c r="D115" s="35"/>
      <c r="E115" s="35"/>
      <c r="F115" s="99"/>
    </row>
    <row r="116" spans="1:6" x14ac:dyDescent="0.25">
      <c r="A116" s="35">
        <v>159</v>
      </c>
      <c r="B116" s="38">
        <v>43624</v>
      </c>
      <c r="C116" s="35"/>
      <c r="D116" s="35"/>
      <c r="E116" s="35"/>
      <c r="F116" s="99"/>
    </row>
    <row r="117" spans="1:6" x14ac:dyDescent="0.25">
      <c r="A117" s="35">
        <v>160</v>
      </c>
      <c r="B117" s="38">
        <v>43625</v>
      </c>
      <c r="C117" s="35"/>
      <c r="D117" s="35"/>
      <c r="E117" s="35"/>
      <c r="F117" s="99"/>
    </row>
    <row r="118" spans="1:6" x14ac:dyDescent="0.25">
      <c r="A118" s="35">
        <v>161</v>
      </c>
      <c r="B118" s="38">
        <v>43626</v>
      </c>
      <c r="C118" s="35"/>
      <c r="D118" s="35"/>
      <c r="E118" s="35"/>
      <c r="F118" s="99"/>
    </row>
    <row r="119" spans="1:6" x14ac:dyDescent="0.25">
      <c r="A119" s="35">
        <v>162</v>
      </c>
      <c r="B119" s="38">
        <v>43627</v>
      </c>
      <c r="C119" s="35"/>
      <c r="D119" s="35"/>
      <c r="E119" s="35"/>
      <c r="F119" s="42"/>
    </row>
    <row r="120" spans="1:6" x14ac:dyDescent="0.25">
      <c r="A120" s="35">
        <v>163</v>
      </c>
      <c r="B120" s="38">
        <v>43628</v>
      </c>
      <c r="C120" s="35"/>
      <c r="D120" s="35"/>
      <c r="E120" s="35"/>
      <c r="F120" s="35"/>
    </row>
    <row r="121" spans="1:6" x14ac:dyDescent="0.25">
      <c r="A121" s="35">
        <v>164</v>
      </c>
      <c r="B121" s="38">
        <v>43629</v>
      </c>
      <c r="C121" s="35"/>
      <c r="D121" s="35"/>
      <c r="E121" s="35"/>
      <c r="F121" s="35"/>
    </row>
    <row r="122" spans="1:6" x14ac:dyDescent="0.25">
      <c r="A122" s="35">
        <v>165</v>
      </c>
      <c r="B122" s="38">
        <v>43630</v>
      </c>
      <c r="C122" s="35"/>
      <c r="D122" s="35"/>
      <c r="E122" s="35"/>
      <c r="F122" s="35"/>
    </row>
    <row r="123" spans="1:6" x14ac:dyDescent="0.25">
      <c r="A123" s="35">
        <v>166</v>
      </c>
      <c r="B123" s="38">
        <v>43631</v>
      </c>
      <c r="C123" s="35"/>
      <c r="D123" s="35"/>
      <c r="E123" s="35"/>
      <c r="F123" s="35"/>
    </row>
    <row r="124" spans="1:6" x14ac:dyDescent="0.25">
      <c r="A124" s="35">
        <v>167</v>
      </c>
      <c r="B124" s="38">
        <v>43632</v>
      </c>
      <c r="C124" s="35"/>
      <c r="D124" s="35"/>
      <c r="E124" s="35"/>
      <c r="F124" s="35"/>
    </row>
    <row r="125" spans="1:6" x14ac:dyDescent="0.25">
      <c r="A125" s="35">
        <v>168</v>
      </c>
      <c r="B125" s="38">
        <v>43633</v>
      </c>
      <c r="C125" s="35"/>
      <c r="D125" s="35"/>
      <c r="E125" s="35"/>
      <c r="F125" s="35"/>
    </row>
    <row r="126" spans="1:6" x14ac:dyDescent="0.25">
      <c r="A126" s="35">
        <v>169</v>
      </c>
      <c r="B126" s="38">
        <v>43634</v>
      </c>
      <c r="C126" s="35"/>
      <c r="D126" s="35"/>
      <c r="E126" s="35"/>
      <c r="F126" s="35"/>
    </row>
    <row r="127" spans="1:6" x14ac:dyDescent="0.25">
      <c r="A127" s="35">
        <v>170</v>
      </c>
      <c r="B127" s="38">
        <v>43635</v>
      </c>
      <c r="C127" s="35"/>
      <c r="D127" s="35"/>
      <c r="E127" s="35"/>
      <c r="F127" s="35"/>
    </row>
    <row r="128" spans="1:6" x14ac:dyDescent="0.25">
      <c r="A128" s="35">
        <v>171</v>
      </c>
      <c r="B128" s="38">
        <v>43636</v>
      </c>
      <c r="C128" s="35"/>
      <c r="D128" s="35"/>
      <c r="E128" s="35"/>
      <c r="F128" s="35"/>
    </row>
    <row r="129" spans="1:6" x14ac:dyDescent="0.25">
      <c r="A129" s="35">
        <v>172</v>
      </c>
      <c r="B129" s="38">
        <v>43637</v>
      </c>
      <c r="C129" s="35"/>
      <c r="D129" s="35"/>
      <c r="E129" s="35"/>
      <c r="F129" s="35"/>
    </row>
    <row r="130" spans="1:6" x14ac:dyDescent="0.25">
      <c r="A130" s="35">
        <v>173</v>
      </c>
      <c r="B130" s="38">
        <v>43638</v>
      </c>
      <c r="C130" s="35"/>
      <c r="D130" s="35"/>
      <c r="E130" s="35"/>
      <c r="F130" s="35"/>
    </row>
    <row r="131" spans="1:6" x14ac:dyDescent="0.25">
      <c r="A131" s="35">
        <v>174</v>
      </c>
      <c r="B131" s="38">
        <v>43639</v>
      </c>
      <c r="C131" s="35"/>
      <c r="D131" s="35"/>
      <c r="E131" s="35"/>
      <c r="F131" s="35"/>
    </row>
    <row r="132" spans="1:6" x14ac:dyDescent="0.25">
      <c r="A132" s="35">
        <v>175</v>
      </c>
      <c r="B132" s="38">
        <v>43640</v>
      </c>
      <c r="C132" s="35"/>
      <c r="D132" s="35"/>
      <c r="E132" s="35"/>
      <c r="F132" s="35"/>
    </row>
    <row r="133" spans="1:6" x14ac:dyDescent="0.25">
      <c r="A133" s="35">
        <v>176</v>
      </c>
      <c r="B133" s="38">
        <v>43641</v>
      </c>
      <c r="C133" s="35"/>
      <c r="D133" s="35"/>
      <c r="E133" s="35"/>
      <c r="F133" s="35"/>
    </row>
    <row r="134" spans="1:6" x14ac:dyDescent="0.25">
      <c r="A134" s="35">
        <v>177</v>
      </c>
      <c r="B134" s="38">
        <v>43642</v>
      </c>
      <c r="C134" s="35"/>
      <c r="D134" s="35"/>
      <c r="E134" s="35"/>
      <c r="F134" s="35"/>
    </row>
    <row r="135" spans="1:6" x14ac:dyDescent="0.25">
      <c r="A135" s="35">
        <v>178</v>
      </c>
      <c r="B135" s="38">
        <v>43643</v>
      </c>
      <c r="C135" s="35"/>
      <c r="D135" s="35"/>
      <c r="E135" s="35"/>
      <c r="F135" s="35"/>
    </row>
    <row r="136" spans="1:6" x14ac:dyDescent="0.25">
      <c r="A136" s="35">
        <v>179</v>
      </c>
      <c r="B136" s="38">
        <v>43644</v>
      </c>
      <c r="C136" s="35"/>
      <c r="D136" s="35"/>
      <c r="E136" s="35"/>
      <c r="F136" s="35"/>
    </row>
    <row r="137" spans="1:6" x14ac:dyDescent="0.25">
      <c r="A137" s="35">
        <v>180</v>
      </c>
      <c r="B137" s="38">
        <v>43645</v>
      </c>
      <c r="C137" s="35"/>
      <c r="D137" s="35"/>
      <c r="E137" s="35"/>
      <c r="F137" s="35"/>
    </row>
    <row r="138" spans="1:6" x14ac:dyDescent="0.25">
      <c r="A138" s="35">
        <v>181</v>
      </c>
      <c r="B138" s="38">
        <v>43646</v>
      </c>
      <c r="C138" s="35"/>
      <c r="D138" s="96"/>
      <c r="E138" s="35"/>
      <c r="F138" s="35"/>
    </row>
    <row r="139" spans="1:6" x14ac:dyDescent="0.25">
      <c r="B139" s="96"/>
      <c r="C139" s="97"/>
      <c r="D139" s="96"/>
      <c r="E139" s="96"/>
    </row>
    <row r="140" spans="1:6" x14ac:dyDescent="0.25">
      <c r="B140" s="104"/>
      <c r="C140" s="105"/>
      <c r="D140" s="96"/>
      <c r="E140" s="97"/>
    </row>
    <row r="141" spans="1:6" x14ac:dyDescent="0.25">
      <c r="B141" s="96"/>
      <c r="C141" s="117" t="s">
        <v>116</v>
      </c>
      <c r="D141" s="40">
        <f>E65</f>
        <v>5</v>
      </c>
      <c r="E141" s="117" t="s">
        <v>117</v>
      </c>
      <c r="F141" s="131">
        <f>(D141)*0.81*2</f>
        <v>8.1000000000000014</v>
      </c>
    </row>
    <row r="142" spans="1:6" x14ac:dyDescent="0.25">
      <c r="B142" s="95"/>
      <c r="C142" s="60" t="s">
        <v>114</v>
      </c>
      <c r="D142" s="128">
        <f>H65</f>
        <v>18.524554541503679</v>
      </c>
      <c r="E142" s="117" t="s">
        <v>115</v>
      </c>
      <c r="F142" s="130">
        <f>(D142)*0.81*2</f>
        <v>30.009778357235962</v>
      </c>
    </row>
    <row r="143" spans="1:6" x14ac:dyDescent="0.25">
      <c r="C143" s="117"/>
      <c r="D143" s="63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3"/>
  <sheetViews>
    <sheetView topLeftCell="A115" workbookViewId="0">
      <selection activeCell="C142" sqref="C142"/>
    </sheetView>
  </sheetViews>
  <sheetFormatPr defaultRowHeight="15" x14ac:dyDescent="0.25"/>
  <cols>
    <col min="1" max="1" width="12.7109375" customWidth="1"/>
    <col min="2" max="2" width="16.42578125" customWidth="1"/>
    <col min="3" max="3" width="20.140625" customWidth="1"/>
    <col min="4" max="4" width="14.140625" customWidth="1"/>
    <col min="5" max="5" width="15.28515625" customWidth="1"/>
    <col min="6" max="6" width="28.4257812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33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111</v>
      </c>
    </row>
    <row r="6" spans="1:6" x14ac:dyDescent="0.25">
      <c r="A6" s="35">
        <v>49</v>
      </c>
      <c r="B6" s="38">
        <v>43514</v>
      </c>
      <c r="C6" s="35"/>
      <c r="D6" s="35"/>
      <c r="E6" s="35"/>
      <c r="F6" s="35"/>
    </row>
    <row r="7" spans="1:6" x14ac:dyDescent="0.25">
      <c r="A7" s="35">
        <v>50</v>
      </c>
      <c r="B7" s="38">
        <v>43515</v>
      </c>
      <c r="C7" s="35"/>
      <c r="D7" s="35"/>
      <c r="E7" s="35"/>
      <c r="F7" s="35"/>
    </row>
    <row r="8" spans="1:6" x14ac:dyDescent="0.25">
      <c r="A8" s="35">
        <v>51</v>
      </c>
      <c r="B8" s="38">
        <v>43516</v>
      </c>
      <c r="C8" s="35"/>
      <c r="D8" s="35"/>
      <c r="E8" s="35"/>
      <c r="F8" s="35"/>
    </row>
    <row r="9" spans="1:6" x14ac:dyDescent="0.25">
      <c r="A9" s="35">
        <v>52</v>
      </c>
      <c r="B9" s="38">
        <v>43517</v>
      </c>
      <c r="C9" s="35">
        <v>0</v>
      </c>
      <c r="D9" s="35"/>
      <c r="E9" s="35"/>
      <c r="F9" s="35"/>
    </row>
    <row r="10" spans="1:6" x14ac:dyDescent="0.25">
      <c r="A10" s="35">
        <v>53</v>
      </c>
      <c r="B10" s="38">
        <v>43518</v>
      </c>
      <c r="C10" s="35"/>
      <c r="D10" s="35"/>
      <c r="E10" s="35"/>
      <c r="F10" s="35"/>
    </row>
    <row r="11" spans="1:6" x14ac:dyDescent="0.25">
      <c r="A11" s="35">
        <v>54</v>
      </c>
      <c r="B11" s="38">
        <v>43519</v>
      </c>
      <c r="C11" s="35"/>
      <c r="D11" s="35"/>
      <c r="E11" s="35"/>
      <c r="F11" s="35"/>
    </row>
    <row r="12" spans="1:6" x14ac:dyDescent="0.25">
      <c r="A12" s="35">
        <v>55</v>
      </c>
      <c r="B12" s="38">
        <v>43520</v>
      </c>
      <c r="C12" s="35"/>
      <c r="D12" s="35"/>
      <c r="E12" s="35"/>
      <c r="F12" s="35"/>
    </row>
    <row r="13" spans="1:6" x14ac:dyDescent="0.25">
      <c r="A13" s="35">
        <v>56</v>
      </c>
      <c r="B13" s="38">
        <v>43521</v>
      </c>
      <c r="C13" s="35"/>
      <c r="D13" s="35"/>
      <c r="E13" s="35"/>
      <c r="F13" s="35"/>
    </row>
    <row r="14" spans="1:6" x14ac:dyDescent="0.25">
      <c r="A14" s="35">
        <v>57</v>
      </c>
      <c r="B14" s="38">
        <v>43522</v>
      </c>
      <c r="C14" s="35"/>
      <c r="D14" s="35"/>
      <c r="E14" s="35"/>
      <c r="F14" s="122">
        <v>1.020408163265306E-2</v>
      </c>
    </row>
    <row r="15" spans="1:6" x14ac:dyDescent="0.25">
      <c r="A15" s="35">
        <v>58</v>
      </c>
      <c r="B15" s="38">
        <v>43523</v>
      </c>
      <c r="C15" s="35"/>
      <c r="D15" s="40"/>
      <c r="E15" s="40"/>
      <c r="F15" s="122">
        <v>1.7006802721088433E-2</v>
      </c>
    </row>
    <row r="16" spans="1:6" x14ac:dyDescent="0.25">
      <c r="A16" s="35">
        <v>59</v>
      </c>
      <c r="B16" s="38">
        <v>43524</v>
      </c>
      <c r="C16" s="35"/>
      <c r="D16" s="40"/>
      <c r="E16" s="40"/>
      <c r="F16" s="122">
        <v>2.3812925170068028E-2</v>
      </c>
    </row>
    <row r="17" spans="1:7" x14ac:dyDescent="0.25">
      <c r="A17" s="35">
        <v>60</v>
      </c>
      <c r="B17" s="38">
        <v>43525</v>
      </c>
      <c r="C17" s="35"/>
      <c r="D17" s="40"/>
      <c r="E17" s="40"/>
      <c r="F17" s="122">
        <v>3.0619047619047619E-2</v>
      </c>
    </row>
    <row r="18" spans="1:7" x14ac:dyDescent="0.25">
      <c r="A18" s="35">
        <v>61</v>
      </c>
      <c r="B18" s="38">
        <v>43526</v>
      </c>
      <c r="C18" s="35"/>
      <c r="D18" s="40"/>
      <c r="E18" s="40"/>
      <c r="F18" s="122">
        <v>3.742517006802721E-2</v>
      </c>
    </row>
    <row r="19" spans="1:7" x14ac:dyDescent="0.25">
      <c r="A19" s="35">
        <v>62</v>
      </c>
      <c r="B19" s="38">
        <v>43527</v>
      </c>
      <c r="C19" s="35"/>
      <c r="D19" s="40"/>
      <c r="E19" s="40"/>
      <c r="F19" s="122">
        <v>4.4231292517006797E-2</v>
      </c>
    </row>
    <row r="20" spans="1:7" x14ac:dyDescent="0.25">
      <c r="A20" s="35">
        <v>63</v>
      </c>
      <c r="B20" s="38">
        <v>43528</v>
      </c>
      <c r="C20" s="35"/>
      <c r="D20" s="40"/>
      <c r="E20" s="40"/>
      <c r="F20" s="122">
        <v>5.1037414965986391E-2</v>
      </c>
    </row>
    <row r="21" spans="1:7" x14ac:dyDescent="0.25">
      <c r="A21" s="35">
        <v>64</v>
      </c>
      <c r="B21" s="38">
        <v>43529</v>
      </c>
      <c r="C21" s="35"/>
      <c r="D21" s="40"/>
      <c r="E21" s="40"/>
      <c r="F21" s="122">
        <v>5.7843537414965979E-2</v>
      </c>
    </row>
    <row r="22" spans="1:7" x14ac:dyDescent="0.25">
      <c r="A22" s="35">
        <v>65</v>
      </c>
      <c r="B22" s="38">
        <v>43530</v>
      </c>
      <c r="C22" s="35">
        <v>0</v>
      </c>
      <c r="D22" s="40"/>
      <c r="E22" s="40">
        <v>0</v>
      </c>
      <c r="F22" s="122">
        <v>6.4649659863945566E-2</v>
      </c>
      <c r="G22">
        <f>E22/F22</f>
        <v>0</v>
      </c>
    </row>
    <row r="23" spans="1:7" x14ac:dyDescent="0.25">
      <c r="A23" s="35">
        <v>66</v>
      </c>
      <c r="B23" s="38">
        <v>43531</v>
      </c>
      <c r="C23" s="35"/>
      <c r="D23" s="40">
        <f>(C44-C22)/(A44-A22)</f>
        <v>0.31818181818181818</v>
      </c>
      <c r="E23" s="40">
        <f>D23+E22</f>
        <v>0.31818181818181818</v>
      </c>
      <c r="F23" s="122">
        <v>7.1455782312925153E-2</v>
      </c>
    </row>
    <row r="24" spans="1:7" x14ac:dyDescent="0.25">
      <c r="A24" s="35">
        <v>67</v>
      </c>
      <c r="B24" s="38">
        <v>43532</v>
      </c>
      <c r="C24" s="35"/>
      <c r="D24" s="40">
        <v>0.31818181818181818</v>
      </c>
      <c r="E24" s="40">
        <f>D24+E23</f>
        <v>0.63636363636363635</v>
      </c>
      <c r="F24" s="122">
        <v>7.8261904761904755E-2</v>
      </c>
    </row>
    <row r="25" spans="1:7" x14ac:dyDescent="0.25">
      <c r="A25" s="35">
        <v>68</v>
      </c>
      <c r="B25" s="38">
        <v>43533</v>
      </c>
      <c r="C25" s="35"/>
      <c r="D25" s="40">
        <v>0.31818181818181818</v>
      </c>
      <c r="E25" s="40">
        <f t="shared" ref="E25:E43" si="0">D25+E24</f>
        <v>0.95454545454545459</v>
      </c>
      <c r="F25" s="122">
        <v>8.5068027210884342E-2</v>
      </c>
    </row>
    <row r="26" spans="1:7" x14ac:dyDescent="0.25">
      <c r="A26" s="35">
        <v>69</v>
      </c>
      <c r="B26" s="38">
        <v>43534</v>
      </c>
      <c r="C26" s="35"/>
      <c r="D26" s="40">
        <v>0.31818181818181818</v>
      </c>
      <c r="E26" s="40">
        <f t="shared" si="0"/>
        <v>1.2727272727272727</v>
      </c>
      <c r="F26" s="122">
        <v>9.1836734693877556E-2</v>
      </c>
    </row>
    <row r="27" spans="1:7" x14ac:dyDescent="0.25">
      <c r="A27" s="35">
        <v>70</v>
      </c>
      <c r="B27" s="38">
        <v>43535</v>
      </c>
      <c r="C27" s="35"/>
      <c r="D27" s="40">
        <v>0.31818181818181818</v>
      </c>
      <c r="E27" s="40">
        <f t="shared" si="0"/>
        <v>1.5909090909090908</v>
      </c>
      <c r="F27" s="122">
        <v>0.10034013605442177</v>
      </c>
    </row>
    <row r="28" spans="1:7" x14ac:dyDescent="0.25">
      <c r="A28" s="35">
        <v>71</v>
      </c>
      <c r="B28" s="38">
        <v>43536</v>
      </c>
      <c r="C28" s="35"/>
      <c r="D28" s="40">
        <v>0.31818181818181818</v>
      </c>
      <c r="E28" s="40">
        <f t="shared" si="0"/>
        <v>1.9090909090909089</v>
      </c>
      <c r="F28" s="122">
        <v>0.10884013605442178</v>
      </c>
    </row>
    <row r="29" spans="1:7" x14ac:dyDescent="0.25">
      <c r="A29" s="35">
        <v>72</v>
      </c>
      <c r="B29" s="38">
        <v>43537</v>
      </c>
      <c r="C29" s="35"/>
      <c r="D29" s="40">
        <v>0.31818181818181818</v>
      </c>
      <c r="E29" s="40">
        <f t="shared" si="0"/>
        <v>2.2272727272727271</v>
      </c>
      <c r="F29" s="122">
        <v>0.11734013605442178</v>
      </c>
    </row>
    <row r="30" spans="1:7" x14ac:dyDescent="0.25">
      <c r="A30" s="35">
        <v>73</v>
      </c>
      <c r="B30" s="38">
        <v>43538</v>
      </c>
      <c r="C30" s="35"/>
      <c r="D30" s="40">
        <v>0.31818181818181818</v>
      </c>
      <c r="E30" s="40">
        <f t="shared" si="0"/>
        <v>2.5454545454545454</v>
      </c>
      <c r="F30" s="122">
        <v>0.12584013605442179</v>
      </c>
    </row>
    <row r="31" spans="1:7" x14ac:dyDescent="0.25">
      <c r="A31" s="35">
        <v>74</v>
      </c>
      <c r="B31" s="38">
        <v>43539</v>
      </c>
      <c r="C31" s="35"/>
      <c r="D31" s="40">
        <v>0.31818181818181818</v>
      </c>
      <c r="E31" s="40">
        <f t="shared" si="0"/>
        <v>2.8636363636363638</v>
      </c>
      <c r="F31" s="122">
        <v>0.13434013605442177</v>
      </c>
    </row>
    <row r="32" spans="1:7" x14ac:dyDescent="0.25">
      <c r="A32" s="35">
        <v>75</v>
      </c>
      <c r="B32" s="38">
        <v>43540</v>
      </c>
      <c r="C32" s="35"/>
      <c r="D32" s="40">
        <v>0.31818181818181818</v>
      </c>
      <c r="E32" s="40">
        <f t="shared" si="0"/>
        <v>3.1818181818181821</v>
      </c>
      <c r="F32" s="122">
        <v>0.14284013605442178</v>
      </c>
    </row>
    <row r="33" spans="1:7" x14ac:dyDescent="0.25">
      <c r="A33" s="35">
        <v>76</v>
      </c>
      <c r="B33" s="38">
        <v>43541</v>
      </c>
      <c r="C33" s="35"/>
      <c r="D33" s="40">
        <v>0.31818181818181818</v>
      </c>
      <c r="E33" s="40">
        <f t="shared" si="0"/>
        <v>3.5000000000000004</v>
      </c>
      <c r="F33" s="122">
        <v>0.15134013605442179</v>
      </c>
    </row>
    <row r="34" spans="1:7" x14ac:dyDescent="0.25">
      <c r="A34" s="35">
        <v>77</v>
      </c>
      <c r="B34" s="38">
        <v>43542</v>
      </c>
      <c r="C34" s="35"/>
      <c r="D34" s="40">
        <v>0.31818181818181818</v>
      </c>
      <c r="E34" s="40">
        <f t="shared" si="0"/>
        <v>3.8181818181818188</v>
      </c>
      <c r="F34" s="122">
        <v>0.15984013605442179</v>
      </c>
    </row>
    <row r="35" spans="1:7" x14ac:dyDescent="0.25">
      <c r="A35" s="35">
        <v>78</v>
      </c>
      <c r="B35" s="38">
        <v>43543</v>
      </c>
      <c r="C35" s="35"/>
      <c r="D35" s="40">
        <v>0.31818181818181818</v>
      </c>
      <c r="E35" s="40">
        <f t="shared" si="0"/>
        <v>4.1363636363636367</v>
      </c>
      <c r="F35" s="122">
        <v>0.16834013605442177</v>
      </c>
    </row>
    <row r="36" spans="1:7" x14ac:dyDescent="0.25">
      <c r="A36" s="35">
        <v>79</v>
      </c>
      <c r="B36" s="38">
        <v>43544</v>
      </c>
      <c r="C36" s="35"/>
      <c r="D36" s="40">
        <v>0.31818181818181818</v>
      </c>
      <c r="E36" s="40">
        <f t="shared" si="0"/>
        <v>4.454545454545455</v>
      </c>
      <c r="F36" s="122">
        <v>0.17684013605442175</v>
      </c>
    </row>
    <row r="37" spans="1:7" x14ac:dyDescent="0.25">
      <c r="A37" s="35">
        <v>80</v>
      </c>
      <c r="B37" s="38">
        <v>43545</v>
      </c>
      <c r="C37" s="35"/>
      <c r="D37" s="40">
        <v>0.31818181818181818</v>
      </c>
      <c r="E37" s="40">
        <f t="shared" si="0"/>
        <v>4.7727272727272734</v>
      </c>
      <c r="F37" s="122">
        <v>0.18534013605442173</v>
      </c>
    </row>
    <row r="38" spans="1:7" x14ac:dyDescent="0.25">
      <c r="A38" s="35">
        <v>81</v>
      </c>
      <c r="B38" s="38">
        <v>43546</v>
      </c>
      <c r="C38" s="35"/>
      <c r="D38" s="40">
        <v>0.31818181818181818</v>
      </c>
      <c r="E38" s="40">
        <f t="shared" si="0"/>
        <v>5.0909090909090917</v>
      </c>
      <c r="F38" s="122">
        <v>0.19384013605442171</v>
      </c>
    </row>
    <row r="39" spans="1:7" x14ac:dyDescent="0.25">
      <c r="A39" s="35">
        <v>82</v>
      </c>
      <c r="B39" s="38">
        <v>43547</v>
      </c>
      <c r="C39" s="35"/>
      <c r="D39" s="40">
        <v>0.31818181818181818</v>
      </c>
      <c r="E39" s="40">
        <f t="shared" si="0"/>
        <v>5.4090909090909101</v>
      </c>
      <c r="F39" s="122">
        <v>0.20234013605442169</v>
      </c>
    </row>
    <row r="40" spans="1:7" x14ac:dyDescent="0.25">
      <c r="A40" s="35">
        <v>83</v>
      </c>
      <c r="B40" s="38">
        <v>43548</v>
      </c>
      <c r="C40" s="35"/>
      <c r="D40" s="40">
        <v>0.31818181818181818</v>
      </c>
      <c r="E40" s="40">
        <f t="shared" si="0"/>
        <v>5.7272727272727284</v>
      </c>
      <c r="F40" s="122">
        <v>0.2108401360544217</v>
      </c>
    </row>
    <row r="41" spans="1:7" x14ac:dyDescent="0.25">
      <c r="A41" s="35">
        <v>84</v>
      </c>
      <c r="B41" s="38">
        <v>43549</v>
      </c>
      <c r="C41" s="35"/>
      <c r="D41" s="40">
        <v>0.31818181818181818</v>
      </c>
      <c r="E41" s="40">
        <f t="shared" si="0"/>
        <v>6.0454545454545467</v>
      </c>
      <c r="F41" s="122">
        <v>0.21934013605442168</v>
      </c>
    </row>
    <row r="42" spans="1:7" x14ac:dyDescent="0.25">
      <c r="A42" s="35">
        <v>85</v>
      </c>
      <c r="B42" s="38">
        <v>43550</v>
      </c>
      <c r="C42" s="35"/>
      <c r="D42" s="40">
        <v>0.31818181818181818</v>
      </c>
      <c r="E42" s="40">
        <f t="shared" si="0"/>
        <v>6.3636363636363651</v>
      </c>
      <c r="F42" s="122">
        <v>0.22784013605442166</v>
      </c>
    </row>
    <row r="43" spans="1:7" x14ac:dyDescent="0.25">
      <c r="A43" s="35">
        <v>86</v>
      </c>
      <c r="B43" s="38">
        <v>43551</v>
      </c>
      <c r="C43" s="35"/>
      <c r="D43" s="40">
        <v>0.31818181818181818</v>
      </c>
      <c r="E43" s="40">
        <f t="shared" si="0"/>
        <v>6.6818181818181834</v>
      </c>
      <c r="F43" s="122">
        <v>0.23634013605442164</v>
      </c>
    </row>
    <row r="44" spans="1:7" x14ac:dyDescent="0.25">
      <c r="A44" s="35">
        <v>87</v>
      </c>
      <c r="B44" s="38">
        <v>43552</v>
      </c>
      <c r="C44" s="35">
        <v>7</v>
      </c>
      <c r="D44" s="40"/>
      <c r="E44" s="40">
        <f>D43+E43</f>
        <v>7.0000000000000018</v>
      </c>
      <c r="F44" s="122">
        <v>0.24484013605442162</v>
      </c>
      <c r="G44">
        <f>E44/F44</f>
        <v>28.590083769779</v>
      </c>
    </row>
    <row r="45" spans="1:7" x14ac:dyDescent="0.25">
      <c r="A45" s="35">
        <v>88</v>
      </c>
      <c r="B45" s="38">
        <v>43553</v>
      </c>
      <c r="C45" s="35"/>
      <c r="D45" s="40">
        <f>(C58-C44)/(A58-A44)</f>
        <v>0.35714285714285715</v>
      </c>
      <c r="E45" s="40">
        <f>D45+E44</f>
        <v>7.3571428571428585</v>
      </c>
      <c r="F45" s="122">
        <v>0.25334013605442163</v>
      </c>
    </row>
    <row r="46" spans="1:7" x14ac:dyDescent="0.25">
      <c r="A46" s="35">
        <v>89</v>
      </c>
      <c r="B46" s="38">
        <v>43554</v>
      </c>
      <c r="C46" s="35"/>
      <c r="D46" s="40">
        <v>0.35714285714285715</v>
      </c>
      <c r="E46" s="40">
        <f t="shared" ref="E46:E57" si="1">D46+E45</f>
        <v>7.7142857142857153</v>
      </c>
      <c r="F46" s="122">
        <v>0.26184013605442158</v>
      </c>
    </row>
    <row r="47" spans="1:7" x14ac:dyDescent="0.25">
      <c r="A47" s="35">
        <v>90</v>
      </c>
      <c r="B47" s="38">
        <v>43555</v>
      </c>
      <c r="C47" s="35"/>
      <c r="D47" s="40">
        <v>0.35714285714285715</v>
      </c>
      <c r="E47" s="40">
        <f t="shared" si="1"/>
        <v>8.071428571428573</v>
      </c>
      <c r="F47" s="122">
        <v>0.27034013605442159</v>
      </c>
    </row>
    <row r="48" spans="1:7" x14ac:dyDescent="0.25">
      <c r="A48" s="35">
        <v>91</v>
      </c>
      <c r="B48" s="38">
        <v>43556</v>
      </c>
      <c r="C48" s="35"/>
      <c r="D48" s="40">
        <v>0.35714285714285715</v>
      </c>
      <c r="E48" s="40">
        <f t="shared" si="1"/>
        <v>8.4285714285714306</v>
      </c>
      <c r="F48" s="122">
        <v>0.27884013605442154</v>
      </c>
    </row>
    <row r="49" spans="1:7" x14ac:dyDescent="0.25">
      <c r="A49" s="35">
        <v>92</v>
      </c>
      <c r="B49" s="38">
        <v>43557</v>
      </c>
      <c r="C49" s="35"/>
      <c r="D49" s="40">
        <v>0.35714285714285715</v>
      </c>
      <c r="E49" s="40">
        <f t="shared" si="1"/>
        <v>8.7857142857142883</v>
      </c>
      <c r="F49" s="122">
        <v>0.28734013605442155</v>
      </c>
    </row>
    <row r="50" spans="1:7" x14ac:dyDescent="0.25">
      <c r="A50" s="35">
        <v>93</v>
      </c>
      <c r="B50" s="38">
        <v>43558</v>
      </c>
      <c r="C50" s="35"/>
      <c r="D50" s="40">
        <v>0.35714285714285715</v>
      </c>
      <c r="E50" s="40">
        <f t="shared" si="1"/>
        <v>9.1428571428571459</v>
      </c>
      <c r="F50" s="122">
        <v>0.29591836734693877</v>
      </c>
    </row>
    <row r="51" spans="1:7" x14ac:dyDescent="0.25">
      <c r="A51" s="35">
        <v>94</v>
      </c>
      <c r="B51" s="38">
        <v>43559</v>
      </c>
      <c r="C51" s="35"/>
      <c r="D51" s="40">
        <v>0.35714285714285715</v>
      </c>
      <c r="E51" s="40">
        <f t="shared" si="1"/>
        <v>9.5000000000000036</v>
      </c>
      <c r="F51" s="122">
        <v>0.30839002267573695</v>
      </c>
    </row>
    <row r="52" spans="1:7" x14ac:dyDescent="0.25">
      <c r="A52" s="35">
        <v>95</v>
      </c>
      <c r="B52" s="38">
        <v>43560</v>
      </c>
      <c r="C52" s="35"/>
      <c r="D52" s="40">
        <v>0.35714285714285715</v>
      </c>
      <c r="E52" s="40">
        <f t="shared" si="1"/>
        <v>9.8571428571428612</v>
      </c>
      <c r="F52" s="122">
        <v>0.32085941043083899</v>
      </c>
    </row>
    <row r="53" spans="1:7" x14ac:dyDescent="0.25">
      <c r="A53" s="35">
        <v>96</v>
      </c>
      <c r="B53" s="38">
        <v>43561</v>
      </c>
      <c r="C53" s="35"/>
      <c r="D53" s="40">
        <v>0.35714285714285715</v>
      </c>
      <c r="E53" s="40">
        <f t="shared" si="1"/>
        <v>10.214285714285719</v>
      </c>
      <c r="F53" s="122">
        <v>0.33332879818594108</v>
      </c>
    </row>
    <row r="54" spans="1:7" x14ac:dyDescent="0.25">
      <c r="A54" s="35">
        <v>97</v>
      </c>
      <c r="B54" s="38">
        <v>43562</v>
      </c>
      <c r="C54" s="35"/>
      <c r="D54" s="40">
        <v>0.35714285714285715</v>
      </c>
      <c r="E54" s="40">
        <f t="shared" si="1"/>
        <v>10.571428571428577</v>
      </c>
      <c r="F54" s="122">
        <v>0.34579818594104311</v>
      </c>
    </row>
    <row r="55" spans="1:7" x14ac:dyDescent="0.25">
      <c r="A55" s="35">
        <v>98</v>
      </c>
      <c r="B55" s="38">
        <v>43563</v>
      </c>
      <c r="C55" s="35"/>
      <c r="D55" s="40">
        <v>0.35714285714285715</v>
      </c>
      <c r="E55" s="40">
        <f t="shared" si="1"/>
        <v>10.928571428571434</v>
      </c>
      <c r="F55" s="122">
        <v>0.35826757369614515</v>
      </c>
    </row>
    <row r="56" spans="1:7" x14ac:dyDescent="0.25">
      <c r="A56" s="35">
        <v>99</v>
      </c>
      <c r="B56" s="38">
        <v>43564</v>
      </c>
      <c r="C56" s="35"/>
      <c r="D56" s="40">
        <v>0.35714285714285715</v>
      </c>
      <c r="E56" s="40">
        <f t="shared" si="1"/>
        <v>11.285714285714292</v>
      </c>
      <c r="F56" s="122">
        <v>0.37073696145124724</v>
      </c>
    </row>
    <row r="57" spans="1:7" x14ac:dyDescent="0.25">
      <c r="A57" s="35">
        <v>100</v>
      </c>
      <c r="B57" s="38">
        <v>43565</v>
      </c>
      <c r="C57" s="35"/>
      <c r="D57" s="40">
        <v>0.35714285714285715</v>
      </c>
      <c r="E57" s="40">
        <f t="shared" si="1"/>
        <v>11.642857142857149</v>
      </c>
      <c r="F57" s="122">
        <v>0.38320634920634927</v>
      </c>
    </row>
    <row r="58" spans="1:7" x14ac:dyDescent="0.25">
      <c r="A58" s="35">
        <v>101</v>
      </c>
      <c r="B58" s="38">
        <v>43566</v>
      </c>
      <c r="C58" s="35">
        <v>12</v>
      </c>
      <c r="D58" s="40"/>
      <c r="E58" s="40">
        <f>D57+E57</f>
        <v>12.000000000000007</v>
      </c>
      <c r="F58" s="122">
        <v>0.39567573696145131</v>
      </c>
      <c r="G58">
        <f>E58/F58</f>
        <v>30.327864155009095</v>
      </c>
    </row>
    <row r="59" spans="1:7" x14ac:dyDescent="0.25">
      <c r="A59" s="35">
        <v>102</v>
      </c>
      <c r="B59" s="38">
        <v>43567</v>
      </c>
      <c r="C59" s="35"/>
      <c r="D59" s="40">
        <f>(C76-C58)/(A76-A58)</f>
        <v>1.2777777777777777</v>
      </c>
      <c r="E59" s="40">
        <f>D59+E58</f>
        <v>13.277777777777786</v>
      </c>
      <c r="F59" s="122">
        <v>0.4081451247165534</v>
      </c>
    </row>
    <row r="60" spans="1:7" x14ac:dyDescent="0.25">
      <c r="A60" s="35">
        <v>103</v>
      </c>
      <c r="B60" s="38">
        <v>43568</v>
      </c>
      <c r="C60" s="35"/>
      <c r="D60" s="40">
        <v>1.278</v>
      </c>
      <c r="E60" s="40">
        <f t="shared" ref="E60:E75" si="2">D60+E59</f>
        <v>14.555777777777786</v>
      </c>
      <c r="F60" s="122">
        <v>0.42061451247165543</v>
      </c>
    </row>
    <row r="61" spans="1:7" x14ac:dyDescent="0.25">
      <c r="A61" s="35">
        <v>104</v>
      </c>
      <c r="B61" s="38">
        <v>43569</v>
      </c>
      <c r="C61" s="35"/>
      <c r="D61" s="40">
        <v>1.278</v>
      </c>
      <c r="E61" s="40">
        <f t="shared" si="2"/>
        <v>15.833777777777787</v>
      </c>
      <c r="F61" s="122">
        <v>0.43308390022675747</v>
      </c>
    </row>
    <row r="62" spans="1:7" x14ac:dyDescent="0.25">
      <c r="A62" s="35">
        <v>105</v>
      </c>
      <c r="B62" s="38">
        <v>43570</v>
      </c>
      <c r="C62" s="35"/>
      <c r="D62" s="40">
        <v>1.278</v>
      </c>
      <c r="E62" s="40">
        <f t="shared" si="2"/>
        <v>17.111777777777785</v>
      </c>
      <c r="F62" s="122">
        <v>0.44555328798185956</v>
      </c>
    </row>
    <row r="63" spans="1:7" x14ac:dyDescent="0.25">
      <c r="A63" s="35">
        <v>106</v>
      </c>
      <c r="B63" s="38">
        <v>43571</v>
      </c>
      <c r="C63" s="35"/>
      <c r="D63" s="40">
        <v>1.278</v>
      </c>
      <c r="E63" s="40">
        <f t="shared" si="2"/>
        <v>18.389777777777784</v>
      </c>
      <c r="F63" s="122">
        <v>0.45802267573696159</v>
      </c>
    </row>
    <row r="64" spans="1:7" x14ac:dyDescent="0.25">
      <c r="A64" s="35">
        <v>107</v>
      </c>
      <c r="B64" s="38">
        <v>43572</v>
      </c>
      <c r="C64" s="35"/>
      <c r="D64" s="40">
        <v>1.278</v>
      </c>
      <c r="E64" s="40">
        <f t="shared" si="2"/>
        <v>19.667777777777783</v>
      </c>
      <c r="F64" s="122">
        <v>0.47049206349206368</v>
      </c>
    </row>
    <row r="65" spans="1:7" x14ac:dyDescent="0.25">
      <c r="A65" s="35">
        <v>108</v>
      </c>
      <c r="B65" s="38">
        <v>43573</v>
      </c>
      <c r="C65" s="35"/>
      <c r="D65" s="40">
        <v>1.278</v>
      </c>
      <c r="E65" s="40">
        <f t="shared" si="2"/>
        <v>20.945777777777781</v>
      </c>
      <c r="F65" s="122">
        <v>0.48296145124716572</v>
      </c>
    </row>
    <row r="66" spans="1:7" x14ac:dyDescent="0.25">
      <c r="A66" s="35">
        <v>109</v>
      </c>
      <c r="B66" s="38">
        <v>43574</v>
      </c>
      <c r="C66" s="35"/>
      <c r="D66" s="40">
        <v>1.278</v>
      </c>
      <c r="E66" s="40">
        <f t="shared" si="2"/>
        <v>22.22377777777778</v>
      </c>
      <c r="F66" s="122">
        <v>0.49543083900226775</v>
      </c>
    </row>
    <row r="67" spans="1:7" x14ac:dyDescent="0.25">
      <c r="A67" s="35">
        <v>110</v>
      </c>
      <c r="B67" s="38">
        <v>43575</v>
      </c>
      <c r="C67" s="35"/>
      <c r="D67" s="40">
        <v>1.278</v>
      </c>
      <c r="E67" s="40">
        <f t="shared" si="2"/>
        <v>23.501777777777779</v>
      </c>
      <c r="F67" s="122">
        <v>0.50790022675736979</v>
      </c>
    </row>
    <row r="68" spans="1:7" x14ac:dyDescent="0.25">
      <c r="A68" s="35">
        <v>111</v>
      </c>
      <c r="B68" s="38">
        <v>43576</v>
      </c>
      <c r="C68" s="35"/>
      <c r="D68" s="40">
        <v>1.278</v>
      </c>
      <c r="E68" s="40">
        <f t="shared" si="2"/>
        <v>24.779777777777777</v>
      </c>
      <c r="F68" s="122">
        <v>0.52040816326530615</v>
      </c>
    </row>
    <row r="69" spans="1:7" x14ac:dyDescent="0.25">
      <c r="A69" s="35">
        <v>112</v>
      </c>
      <c r="B69" s="38">
        <v>43577</v>
      </c>
      <c r="C69" s="35"/>
      <c r="D69" s="40">
        <v>1.278</v>
      </c>
      <c r="E69" s="40">
        <f t="shared" si="2"/>
        <v>26.057777777777776</v>
      </c>
      <c r="F69" s="122">
        <v>0.53279883381924198</v>
      </c>
    </row>
    <row r="70" spans="1:7" x14ac:dyDescent="0.25">
      <c r="A70" s="35">
        <v>113</v>
      </c>
      <c r="B70" s="38">
        <v>43578</v>
      </c>
      <c r="C70" s="35"/>
      <c r="D70" s="40">
        <v>1.278</v>
      </c>
      <c r="E70" s="40">
        <f t="shared" si="2"/>
        <v>27.335777777777775</v>
      </c>
      <c r="F70" s="122">
        <v>0.5451865889212828</v>
      </c>
    </row>
    <row r="71" spans="1:7" x14ac:dyDescent="0.25">
      <c r="A71" s="35">
        <v>114</v>
      </c>
      <c r="B71" s="38">
        <v>43579</v>
      </c>
      <c r="C71" s="35"/>
      <c r="D71" s="40">
        <v>1.278</v>
      </c>
      <c r="E71" s="40">
        <f t="shared" si="2"/>
        <v>28.613777777777774</v>
      </c>
      <c r="F71" s="122">
        <v>0.55757434402332362</v>
      </c>
    </row>
    <row r="72" spans="1:7" x14ac:dyDescent="0.25">
      <c r="A72" s="35">
        <v>115</v>
      </c>
      <c r="B72" s="38">
        <v>43580</v>
      </c>
      <c r="C72" s="35"/>
      <c r="D72" s="40">
        <v>1.278</v>
      </c>
      <c r="E72" s="40">
        <f t="shared" si="2"/>
        <v>29.891777777777772</v>
      </c>
      <c r="F72" s="122">
        <v>0.56996209912536444</v>
      </c>
    </row>
    <row r="73" spans="1:7" x14ac:dyDescent="0.25">
      <c r="A73" s="35">
        <v>116</v>
      </c>
      <c r="B73" s="38">
        <v>43581</v>
      </c>
      <c r="C73" s="35"/>
      <c r="D73" s="40">
        <v>1.278</v>
      </c>
      <c r="E73" s="40">
        <f t="shared" si="2"/>
        <v>31.169777777777771</v>
      </c>
      <c r="F73" s="122">
        <v>0.58234985422740515</v>
      </c>
    </row>
    <row r="74" spans="1:7" x14ac:dyDescent="0.25">
      <c r="A74" s="35">
        <v>117</v>
      </c>
      <c r="B74" s="38">
        <v>43582</v>
      </c>
      <c r="C74" s="35"/>
      <c r="D74" s="40">
        <v>1.278</v>
      </c>
      <c r="E74" s="40">
        <f t="shared" si="2"/>
        <v>32.447777777777773</v>
      </c>
      <c r="F74" s="122">
        <v>0.59473760932944597</v>
      </c>
    </row>
    <row r="75" spans="1:7" x14ac:dyDescent="0.25">
      <c r="A75" s="35">
        <v>118</v>
      </c>
      <c r="B75" s="38">
        <v>43583</v>
      </c>
      <c r="C75" s="35"/>
      <c r="D75" s="40">
        <v>1.278</v>
      </c>
      <c r="E75" s="40">
        <f t="shared" si="2"/>
        <v>33.725777777777772</v>
      </c>
      <c r="F75" s="122">
        <v>0.60712536443148679</v>
      </c>
    </row>
    <row r="76" spans="1:7" x14ac:dyDescent="0.25">
      <c r="A76" s="35">
        <v>119</v>
      </c>
      <c r="B76" s="38">
        <v>43584</v>
      </c>
      <c r="C76" s="148">
        <v>35</v>
      </c>
      <c r="D76" s="40"/>
      <c r="E76" s="40"/>
      <c r="F76" s="122">
        <v>0.61951311953352761</v>
      </c>
      <c r="G76">
        <f>C76/F76</f>
        <v>56.495978691062774</v>
      </c>
    </row>
    <row r="77" spans="1:7" x14ac:dyDescent="0.25">
      <c r="A77" s="35">
        <v>120</v>
      </c>
      <c r="B77" s="38">
        <v>43585</v>
      </c>
      <c r="C77" s="35"/>
      <c r="D77" s="40"/>
      <c r="E77" s="40"/>
      <c r="F77" s="122">
        <v>0.63190087463556843</v>
      </c>
    </row>
    <row r="78" spans="1:7" x14ac:dyDescent="0.25">
      <c r="A78" s="35">
        <v>121</v>
      </c>
      <c r="B78" s="38">
        <v>43586</v>
      </c>
      <c r="C78" s="35"/>
      <c r="D78" s="40"/>
      <c r="E78" s="40"/>
      <c r="F78" s="122">
        <v>0.64428862973760925</v>
      </c>
    </row>
    <row r="79" spans="1:7" x14ac:dyDescent="0.25">
      <c r="A79" s="35">
        <v>122</v>
      </c>
      <c r="B79" s="38">
        <v>43587</v>
      </c>
      <c r="C79" s="35"/>
      <c r="D79" s="40"/>
      <c r="E79" s="40"/>
      <c r="F79" s="122">
        <v>0.65667638483965007</v>
      </c>
    </row>
    <row r="80" spans="1:7" x14ac:dyDescent="0.25">
      <c r="A80" s="35">
        <v>123</v>
      </c>
      <c r="B80" s="38">
        <v>43588</v>
      </c>
      <c r="C80" s="35"/>
      <c r="D80" s="35"/>
      <c r="E80" s="40"/>
      <c r="F80" s="122">
        <v>0.66906413994169089</v>
      </c>
    </row>
    <row r="81" spans="1:6" x14ac:dyDescent="0.25">
      <c r="A81" s="35">
        <v>124</v>
      </c>
      <c r="B81" s="38">
        <v>43589</v>
      </c>
      <c r="C81" s="35"/>
      <c r="D81" s="35"/>
      <c r="E81" s="40"/>
      <c r="F81" s="122">
        <v>0.68145189504373171</v>
      </c>
    </row>
    <row r="82" spans="1:6" x14ac:dyDescent="0.25">
      <c r="A82" s="35">
        <v>125</v>
      </c>
      <c r="B82" s="38">
        <v>43590</v>
      </c>
      <c r="C82" s="35"/>
      <c r="D82" s="35"/>
      <c r="E82" s="40"/>
      <c r="F82" s="122">
        <v>0.69383965014577254</v>
      </c>
    </row>
    <row r="83" spans="1:6" x14ac:dyDescent="0.25">
      <c r="A83" s="35">
        <v>126</v>
      </c>
      <c r="B83" s="38">
        <v>43591</v>
      </c>
      <c r="C83" s="35"/>
      <c r="D83" s="35"/>
      <c r="E83" s="40"/>
      <c r="F83" s="122">
        <v>0.70622740524781324</v>
      </c>
    </row>
    <row r="84" spans="1:6" x14ac:dyDescent="0.25">
      <c r="A84" s="35">
        <v>127</v>
      </c>
      <c r="B84" s="38">
        <v>43592</v>
      </c>
      <c r="C84" s="35"/>
      <c r="D84" s="35"/>
      <c r="E84" s="40"/>
      <c r="F84" s="122">
        <v>0.71861516034985407</v>
      </c>
    </row>
    <row r="85" spans="1:6" x14ac:dyDescent="0.25">
      <c r="A85" s="35">
        <v>128</v>
      </c>
      <c r="B85" s="38">
        <v>43593</v>
      </c>
      <c r="C85" s="35"/>
      <c r="D85" s="35"/>
      <c r="E85" s="40"/>
      <c r="F85" s="122">
        <v>0.73100291545189489</v>
      </c>
    </row>
    <row r="86" spans="1:6" x14ac:dyDescent="0.25">
      <c r="A86" s="35">
        <v>129</v>
      </c>
      <c r="B86" s="38">
        <v>43594</v>
      </c>
      <c r="C86" s="35"/>
      <c r="D86" s="35"/>
      <c r="E86" s="40"/>
      <c r="F86" s="122">
        <v>0.74339067055393571</v>
      </c>
    </row>
    <row r="87" spans="1:6" x14ac:dyDescent="0.25">
      <c r="A87" s="35">
        <v>130</v>
      </c>
      <c r="B87" s="38">
        <v>43595</v>
      </c>
      <c r="C87" s="35"/>
      <c r="D87" s="35"/>
      <c r="E87" s="40"/>
      <c r="F87" s="122">
        <v>0.75577842565597653</v>
      </c>
    </row>
    <row r="88" spans="1:6" x14ac:dyDescent="0.25">
      <c r="A88" s="35">
        <v>131</v>
      </c>
      <c r="B88" s="38">
        <v>43596</v>
      </c>
      <c r="C88" s="35"/>
      <c r="D88" s="35"/>
      <c r="E88" s="40"/>
      <c r="F88" s="122">
        <v>0.76816618075801735</v>
      </c>
    </row>
    <row r="89" spans="1:6" x14ac:dyDescent="0.25">
      <c r="A89" s="35">
        <v>132</v>
      </c>
      <c r="B89" s="38">
        <v>43597</v>
      </c>
      <c r="C89" s="35"/>
      <c r="D89" s="35"/>
      <c r="E89" s="40"/>
      <c r="F89" s="122">
        <v>0.78055393586005817</v>
      </c>
    </row>
    <row r="90" spans="1:6" x14ac:dyDescent="0.25">
      <c r="A90" s="35">
        <v>133</v>
      </c>
      <c r="B90" s="38">
        <v>43598</v>
      </c>
      <c r="C90" s="35"/>
      <c r="D90" s="35"/>
      <c r="E90" s="40"/>
      <c r="F90" s="122">
        <v>0.79294169096209888</v>
      </c>
    </row>
    <row r="91" spans="1:6" x14ac:dyDescent="0.25">
      <c r="A91" s="35">
        <v>134</v>
      </c>
      <c r="B91" s="38">
        <v>43599</v>
      </c>
      <c r="C91" s="35"/>
      <c r="D91" s="35"/>
      <c r="E91" s="40"/>
      <c r="F91" s="122">
        <v>0.8053294460641397</v>
      </c>
    </row>
    <row r="92" spans="1:6" x14ac:dyDescent="0.25">
      <c r="A92" s="35">
        <v>135</v>
      </c>
      <c r="B92" s="38">
        <v>43600</v>
      </c>
      <c r="C92" s="35"/>
      <c r="D92" s="35"/>
      <c r="E92" s="40"/>
      <c r="F92" s="122">
        <v>0.81771720116618052</v>
      </c>
    </row>
    <row r="93" spans="1:6" x14ac:dyDescent="0.25">
      <c r="A93" s="35">
        <v>136</v>
      </c>
      <c r="B93" s="38">
        <v>43601</v>
      </c>
      <c r="C93" s="35"/>
      <c r="D93" s="35"/>
      <c r="E93" s="40"/>
      <c r="F93" s="122">
        <v>0.83010495626822134</v>
      </c>
    </row>
    <row r="94" spans="1:6" x14ac:dyDescent="0.25">
      <c r="A94" s="35">
        <v>137</v>
      </c>
      <c r="B94" s="38">
        <v>43602</v>
      </c>
      <c r="C94" s="35"/>
      <c r="D94" s="35"/>
      <c r="E94" s="40"/>
      <c r="F94" s="122">
        <v>0.84249271137026216</v>
      </c>
    </row>
    <row r="95" spans="1:6" x14ac:dyDescent="0.25">
      <c r="A95" s="35">
        <v>138</v>
      </c>
      <c r="B95" s="38">
        <v>43603</v>
      </c>
      <c r="C95" s="35"/>
      <c r="D95" s="35"/>
      <c r="E95" s="40"/>
      <c r="F95" s="122">
        <v>0.85488046647230298</v>
      </c>
    </row>
    <row r="96" spans="1:6" x14ac:dyDescent="0.25">
      <c r="A96" s="35">
        <v>139</v>
      </c>
      <c r="B96" s="38">
        <v>43604</v>
      </c>
      <c r="C96" s="35"/>
      <c r="D96" s="35"/>
      <c r="E96" s="35"/>
      <c r="F96" s="122">
        <v>0.86734693877551017</v>
      </c>
    </row>
    <row r="97" spans="1:6" x14ac:dyDescent="0.25">
      <c r="A97" s="35">
        <v>140</v>
      </c>
      <c r="B97" s="38">
        <v>43605</v>
      </c>
      <c r="C97" s="35"/>
      <c r="D97" s="40"/>
      <c r="E97" s="40"/>
      <c r="F97" s="122">
        <v>0.87366375121477169</v>
      </c>
    </row>
    <row r="98" spans="1:6" x14ac:dyDescent="0.25">
      <c r="A98" s="35">
        <v>141</v>
      </c>
      <c r="B98" s="38">
        <v>43606</v>
      </c>
      <c r="C98" s="35"/>
      <c r="D98" s="35"/>
      <c r="E98" s="40"/>
      <c r="F98" s="122">
        <v>0.87998007774538389</v>
      </c>
    </row>
    <row r="99" spans="1:6" x14ac:dyDescent="0.25">
      <c r="A99" s="35">
        <v>142</v>
      </c>
      <c r="B99" s="38">
        <v>43607</v>
      </c>
      <c r="C99" s="35"/>
      <c r="D99" s="35"/>
      <c r="E99" s="40"/>
      <c r="F99" s="122">
        <v>0.8862964042759961</v>
      </c>
    </row>
    <row r="100" spans="1:6" x14ac:dyDescent="0.25">
      <c r="A100" s="35">
        <v>143</v>
      </c>
      <c r="B100" s="38">
        <v>43608</v>
      </c>
      <c r="C100" s="35"/>
      <c r="D100" s="35"/>
      <c r="E100" s="40"/>
      <c r="F100" s="122">
        <v>0.89261273080660841</v>
      </c>
    </row>
    <row r="101" spans="1:6" x14ac:dyDescent="0.25">
      <c r="A101" s="35">
        <v>144</v>
      </c>
      <c r="B101" s="38">
        <v>43609</v>
      </c>
      <c r="C101" s="35"/>
      <c r="D101" s="35"/>
      <c r="E101" s="40"/>
      <c r="F101" s="122">
        <v>0.89892905733722062</v>
      </c>
    </row>
    <row r="102" spans="1:6" x14ac:dyDescent="0.25">
      <c r="A102" s="35">
        <v>145</v>
      </c>
      <c r="B102" s="38">
        <v>43610</v>
      </c>
      <c r="C102" s="35"/>
      <c r="D102" s="35"/>
      <c r="E102" s="40"/>
      <c r="F102" s="122">
        <v>0.90524538386783282</v>
      </c>
    </row>
    <row r="103" spans="1:6" x14ac:dyDescent="0.25">
      <c r="A103" s="35">
        <v>146</v>
      </c>
      <c r="B103" s="38">
        <v>43611</v>
      </c>
      <c r="C103" s="35"/>
      <c r="D103" s="35"/>
      <c r="E103" s="40"/>
      <c r="F103" s="122">
        <v>0.91156171039844514</v>
      </c>
    </row>
    <row r="104" spans="1:6" x14ac:dyDescent="0.25">
      <c r="A104" s="35">
        <v>147</v>
      </c>
      <c r="B104" s="38">
        <v>43612</v>
      </c>
      <c r="C104" s="35"/>
      <c r="D104" s="35"/>
      <c r="E104" s="40"/>
      <c r="F104" s="122">
        <v>0.91787803692905734</v>
      </c>
    </row>
    <row r="105" spans="1:6" x14ac:dyDescent="0.25">
      <c r="A105" s="35">
        <v>148</v>
      </c>
      <c r="B105" s="38">
        <v>43613</v>
      </c>
      <c r="C105" s="35"/>
      <c r="D105" s="35"/>
      <c r="E105" s="40"/>
      <c r="F105" s="122">
        <v>0.92419436345966954</v>
      </c>
    </row>
    <row r="106" spans="1:6" x14ac:dyDescent="0.25">
      <c r="A106" s="35">
        <v>149</v>
      </c>
      <c r="B106" s="38">
        <v>43614</v>
      </c>
      <c r="C106" s="35"/>
      <c r="D106" s="35"/>
      <c r="E106" s="40"/>
      <c r="F106" s="122">
        <v>0.93051068999028186</v>
      </c>
    </row>
    <row r="107" spans="1:6" x14ac:dyDescent="0.25">
      <c r="A107" s="35">
        <v>150</v>
      </c>
      <c r="B107" s="38">
        <v>43615</v>
      </c>
      <c r="C107" s="35"/>
      <c r="D107" s="35"/>
      <c r="E107" s="40"/>
      <c r="F107" s="122">
        <v>0.93682701652089406</v>
      </c>
    </row>
    <row r="108" spans="1:6" x14ac:dyDescent="0.25">
      <c r="A108" s="35">
        <v>151</v>
      </c>
      <c r="B108" s="38">
        <v>43616</v>
      </c>
      <c r="C108" s="35"/>
      <c r="D108" s="35"/>
      <c r="E108" s="40"/>
      <c r="F108" s="122">
        <v>0.94314334305150627</v>
      </c>
    </row>
    <row r="109" spans="1:6" x14ac:dyDescent="0.25">
      <c r="A109" s="35">
        <v>152</v>
      </c>
      <c r="B109" s="38">
        <v>43617</v>
      </c>
      <c r="C109" s="35"/>
      <c r="D109" s="35"/>
      <c r="E109" s="40"/>
      <c r="F109" s="122">
        <v>0.94945966958211858</v>
      </c>
    </row>
    <row r="110" spans="1:6" x14ac:dyDescent="0.25">
      <c r="A110" s="35">
        <v>153</v>
      </c>
      <c r="B110" s="38">
        <v>43618</v>
      </c>
      <c r="C110" s="35"/>
      <c r="D110" s="35"/>
      <c r="E110" s="40"/>
      <c r="F110" s="122">
        <v>0.95577599611273079</v>
      </c>
    </row>
    <row r="111" spans="1:6" x14ac:dyDescent="0.25">
      <c r="A111" s="35">
        <v>154</v>
      </c>
      <c r="B111" s="38">
        <v>43619</v>
      </c>
      <c r="C111" s="35"/>
      <c r="D111" s="35"/>
      <c r="E111" s="40"/>
      <c r="F111" s="122">
        <v>0.96209232264334299</v>
      </c>
    </row>
    <row r="112" spans="1:6" x14ac:dyDescent="0.25">
      <c r="A112" s="35">
        <v>155</v>
      </c>
      <c r="B112" s="38">
        <v>43620</v>
      </c>
      <c r="C112" s="35"/>
      <c r="D112" s="35"/>
      <c r="E112" s="40"/>
      <c r="F112" s="122">
        <v>0.9684086491739553</v>
      </c>
    </row>
    <row r="113" spans="1:6" x14ac:dyDescent="0.25">
      <c r="A113" s="35">
        <v>156</v>
      </c>
      <c r="B113" s="38">
        <v>43621</v>
      </c>
      <c r="C113" s="35"/>
      <c r="D113" s="35"/>
      <c r="E113" s="40"/>
      <c r="F113" s="122">
        <v>0.97472497570456751</v>
      </c>
    </row>
    <row r="114" spans="1:6" x14ac:dyDescent="0.25">
      <c r="A114" s="35">
        <v>157</v>
      </c>
      <c r="B114" s="38">
        <v>43622</v>
      </c>
      <c r="C114" s="35"/>
      <c r="D114" s="35"/>
      <c r="E114" s="40"/>
      <c r="F114" s="122">
        <v>0.98104130223517971</v>
      </c>
    </row>
    <row r="115" spans="1:6" x14ac:dyDescent="0.25">
      <c r="A115" s="35">
        <v>158</v>
      </c>
      <c r="B115" s="38">
        <v>43623</v>
      </c>
      <c r="C115" s="35"/>
      <c r="D115" s="35"/>
      <c r="E115" s="40"/>
      <c r="F115" s="122">
        <v>0.98735762876579203</v>
      </c>
    </row>
    <row r="116" spans="1:6" x14ac:dyDescent="0.25">
      <c r="A116" s="35">
        <v>159</v>
      </c>
      <c r="B116" s="38">
        <v>43624</v>
      </c>
      <c r="C116" s="35"/>
      <c r="D116" s="35"/>
      <c r="E116" s="40"/>
      <c r="F116" s="122">
        <v>0.99367395529640423</v>
      </c>
    </row>
    <row r="117" spans="1:6" x14ac:dyDescent="0.25">
      <c r="A117" s="35">
        <v>160</v>
      </c>
      <c r="B117" s="38">
        <v>43625</v>
      </c>
      <c r="C117" s="35"/>
      <c r="D117" s="35"/>
      <c r="E117" s="35"/>
      <c r="F117" s="122">
        <v>1</v>
      </c>
    </row>
    <row r="118" spans="1:6" x14ac:dyDescent="0.25">
      <c r="A118" s="35">
        <v>161</v>
      </c>
      <c r="B118" s="38">
        <v>43626</v>
      </c>
      <c r="C118" s="35"/>
      <c r="D118" s="35"/>
      <c r="E118" s="35"/>
      <c r="F118" s="99"/>
    </row>
    <row r="119" spans="1:6" x14ac:dyDescent="0.25">
      <c r="A119" s="35">
        <v>162</v>
      </c>
      <c r="B119" s="38">
        <v>43627</v>
      </c>
      <c r="C119" s="35"/>
      <c r="D119" s="35"/>
      <c r="E119" s="35"/>
      <c r="F119" s="99"/>
    </row>
    <row r="120" spans="1:6" x14ac:dyDescent="0.25">
      <c r="A120" s="35">
        <v>163</v>
      </c>
      <c r="B120" s="38">
        <v>43628</v>
      </c>
      <c r="C120" s="35"/>
      <c r="D120" s="35"/>
      <c r="E120" s="35"/>
      <c r="F120" s="99"/>
    </row>
    <row r="121" spans="1:6" x14ac:dyDescent="0.25">
      <c r="A121" s="35">
        <v>164</v>
      </c>
      <c r="B121" s="38">
        <v>43629</v>
      </c>
      <c r="C121" s="35"/>
      <c r="D121" s="35"/>
      <c r="E121" s="35"/>
      <c r="F121" s="99"/>
    </row>
    <row r="122" spans="1:6" x14ac:dyDescent="0.25">
      <c r="A122" s="35">
        <v>165</v>
      </c>
      <c r="B122" s="38">
        <v>43630</v>
      </c>
      <c r="C122" s="35"/>
      <c r="D122" s="35"/>
      <c r="E122" s="35"/>
      <c r="F122" s="99"/>
    </row>
    <row r="123" spans="1:6" x14ac:dyDescent="0.25">
      <c r="A123" s="35">
        <v>166</v>
      </c>
      <c r="B123" s="38">
        <v>43631</v>
      </c>
      <c r="C123" s="35"/>
      <c r="D123" s="35"/>
      <c r="E123" s="35"/>
      <c r="F123" s="99"/>
    </row>
    <row r="124" spans="1:6" x14ac:dyDescent="0.25">
      <c r="A124" s="35">
        <v>167</v>
      </c>
      <c r="B124" s="38">
        <v>43632</v>
      </c>
      <c r="C124" s="35"/>
      <c r="D124" s="35"/>
      <c r="E124" s="35"/>
      <c r="F124" s="99"/>
    </row>
    <row r="125" spans="1:6" x14ac:dyDescent="0.25">
      <c r="A125" s="35">
        <v>168</v>
      </c>
      <c r="B125" s="38">
        <v>43633</v>
      </c>
      <c r="C125" s="35"/>
      <c r="D125" s="35"/>
      <c r="E125" s="35"/>
      <c r="F125" s="99"/>
    </row>
    <row r="126" spans="1:6" x14ac:dyDescent="0.25">
      <c r="A126" s="35">
        <v>169</v>
      </c>
      <c r="B126" s="38">
        <v>43634</v>
      </c>
      <c r="C126" s="35"/>
      <c r="D126" s="35"/>
      <c r="E126" s="35"/>
      <c r="F126" s="99"/>
    </row>
    <row r="127" spans="1:6" x14ac:dyDescent="0.25">
      <c r="A127" s="35">
        <v>170</v>
      </c>
      <c r="B127" s="38">
        <v>43635</v>
      </c>
      <c r="C127" s="35"/>
      <c r="D127" s="35"/>
      <c r="E127" s="35"/>
      <c r="F127" s="99"/>
    </row>
    <row r="128" spans="1:6" x14ac:dyDescent="0.25">
      <c r="A128" s="35">
        <v>171</v>
      </c>
      <c r="B128" s="38">
        <v>43636</v>
      </c>
      <c r="C128" s="35"/>
      <c r="D128" s="35"/>
      <c r="E128" s="35"/>
      <c r="F128" s="99"/>
    </row>
    <row r="129" spans="1:6" x14ac:dyDescent="0.25">
      <c r="A129" s="35">
        <v>172</v>
      </c>
      <c r="B129" s="38">
        <v>43637</v>
      </c>
      <c r="C129" s="35"/>
      <c r="D129" s="35"/>
      <c r="E129" s="35"/>
      <c r="F129" s="35"/>
    </row>
    <row r="130" spans="1:6" x14ac:dyDescent="0.25">
      <c r="A130" s="35">
        <v>173</v>
      </c>
      <c r="B130" s="38">
        <v>43638</v>
      </c>
      <c r="C130" s="35"/>
      <c r="D130" s="35"/>
      <c r="E130" s="35"/>
      <c r="F130" s="35"/>
    </row>
    <row r="131" spans="1:6" x14ac:dyDescent="0.25">
      <c r="A131" s="35">
        <v>174</v>
      </c>
      <c r="B131" s="38">
        <v>43639</v>
      </c>
      <c r="C131" s="35"/>
      <c r="D131" s="35"/>
      <c r="E131" s="35"/>
      <c r="F131" s="35"/>
    </row>
    <row r="132" spans="1:6" x14ac:dyDescent="0.25">
      <c r="A132" s="35">
        <v>175</v>
      </c>
      <c r="B132" s="38">
        <v>43640</v>
      </c>
      <c r="C132" s="35"/>
      <c r="D132" s="35"/>
      <c r="E132" s="35"/>
      <c r="F132" s="35"/>
    </row>
    <row r="133" spans="1:6" x14ac:dyDescent="0.25">
      <c r="A133" s="35">
        <v>176</v>
      </c>
      <c r="B133" s="38">
        <v>43641</v>
      </c>
      <c r="C133" s="35"/>
      <c r="D133" s="35"/>
      <c r="E133" s="35"/>
      <c r="F133" s="35"/>
    </row>
    <row r="134" spans="1:6" x14ac:dyDescent="0.25">
      <c r="A134" s="35">
        <v>177</v>
      </c>
      <c r="B134" s="38">
        <v>43642</v>
      </c>
      <c r="C134" s="35"/>
      <c r="D134" s="35"/>
      <c r="E134" s="35"/>
      <c r="F134" s="35"/>
    </row>
    <row r="135" spans="1:6" x14ac:dyDescent="0.25">
      <c r="A135" s="35">
        <v>178</v>
      </c>
      <c r="B135" s="38">
        <v>43643</v>
      </c>
      <c r="C135" s="35"/>
      <c r="D135" s="35"/>
      <c r="E135" s="35"/>
      <c r="F135" s="35"/>
    </row>
    <row r="136" spans="1:6" x14ac:dyDescent="0.25">
      <c r="A136" s="35">
        <v>179</v>
      </c>
      <c r="B136" s="38">
        <v>43644</v>
      </c>
      <c r="C136" s="35"/>
      <c r="D136" s="35"/>
      <c r="E136" s="35"/>
      <c r="F136" s="35"/>
    </row>
    <row r="137" spans="1:6" x14ac:dyDescent="0.25">
      <c r="A137" s="35">
        <v>180</v>
      </c>
      <c r="B137" s="38">
        <v>43645</v>
      </c>
      <c r="C137" s="35"/>
      <c r="D137" s="35"/>
      <c r="E137" s="35"/>
      <c r="F137" s="35"/>
    </row>
    <row r="138" spans="1:6" x14ac:dyDescent="0.25">
      <c r="A138" s="35">
        <v>181</v>
      </c>
      <c r="B138" s="38">
        <v>43646</v>
      </c>
      <c r="C138" s="35"/>
      <c r="D138" s="35"/>
      <c r="E138" s="35"/>
      <c r="F138" s="35"/>
    </row>
    <row r="139" spans="1:6" x14ac:dyDescent="0.25">
      <c r="C139" s="85"/>
    </row>
    <row r="140" spans="1:6" x14ac:dyDescent="0.25">
      <c r="B140" s="103" t="s">
        <v>112</v>
      </c>
      <c r="C140" s="103">
        <f>(G44+G58+G76)/3</f>
        <v>38.471308871950292</v>
      </c>
    </row>
    <row r="142" spans="1:6" x14ac:dyDescent="0.25">
      <c r="B142" s="51" t="s">
        <v>113</v>
      </c>
      <c r="C142" s="162">
        <f>G76</f>
        <v>56.495978691062774</v>
      </c>
      <c r="D142" s="51" t="s">
        <v>115</v>
      </c>
      <c r="E142" s="63">
        <f>(C142)*0.81*2</f>
        <v>91.523485479521696</v>
      </c>
    </row>
    <row r="143" spans="1:6" x14ac:dyDescent="0.25">
      <c r="B143" s="51" t="s">
        <v>118</v>
      </c>
      <c r="C143" s="129">
        <f>C76</f>
        <v>35</v>
      </c>
      <c r="D143" s="51" t="s">
        <v>119</v>
      </c>
      <c r="E143" s="131">
        <f>(C143)*0.81*2</f>
        <v>56.7</v>
      </c>
    </row>
  </sheetData>
  <mergeCells count="4">
    <mergeCell ref="A4:F4"/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4"/>
  <sheetViews>
    <sheetView topLeftCell="A121" workbookViewId="0">
      <selection activeCell="D142" sqref="D142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19.710937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34</v>
      </c>
      <c r="B3" s="182"/>
      <c r="C3" s="182"/>
      <c r="D3" s="182"/>
      <c r="E3" s="182"/>
      <c r="F3" s="182"/>
    </row>
    <row r="4" spans="1:6" ht="15.75" thickBot="1" x14ac:dyDescent="0.3">
      <c r="A4" s="34"/>
      <c r="B4" s="34"/>
      <c r="C4" s="34">
        <v>2019</v>
      </c>
      <c r="D4" s="34"/>
      <c r="E4" s="34"/>
      <c r="F4" s="34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5"/>
      <c r="D6" s="35"/>
      <c r="E6" s="35"/>
      <c r="F6" s="35"/>
    </row>
    <row r="7" spans="1:6" x14ac:dyDescent="0.25">
      <c r="A7" s="35">
        <v>50</v>
      </c>
      <c r="B7" s="38">
        <v>43515</v>
      </c>
      <c r="C7" s="35"/>
      <c r="D7" s="35"/>
      <c r="E7" s="35"/>
      <c r="F7" s="35"/>
    </row>
    <row r="8" spans="1:6" x14ac:dyDescent="0.25">
      <c r="A8" s="35">
        <v>51</v>
      </c>
      <c r="B8" s="38">
        <v>43516</v>
      </c>
      <c r="C8" s="35"/>
      <c r="D8" s="35"/>
      <c r="E8" s="35"/>
      <c r="F8" s="35"/>
    </row>
    <row r="9" spans="1:6" x14ac:dyDescent="0.25">
      <c r="A9" s="35">
        <v>52</v>
      </c>
      <c r="B9" s="38">
        <v>43517</v>
      </c>
      <c r="C9" s="35"/>
      <c r="D9" s="35"/>
      <c r="E9" s="35"/>
      <c r="F9" s="133">
        <v>0</v>
      </c>
    </row>
    <row r="10" spans="1:6" x14ac:dyDescent="0.25">
      <c r="A10" s="35">
        <v>53</v>
      </c>
      <c r="B10" s="38">
        <v>43518</v>
      </c>
      <c r="C10" s="35"/>
      <c r="D10" s="35"/>
      <c r="E10" s="35"/>
      <c r="F10" s="133">
        <v>8.3333333333333332E-3</v>
      </c>
    </row>
    <row r="11" spans="1:6" x14ac:dyDescent="0.25">
      <c r="A11" s="35">
        <v>54</v>
      </c>
      <c r="B11" s="38">
        <v>43519</v>
      </c>
      <c r="C11" s="35"/>
      <c r="D11" s="35"/>
      <c r="E11" s="35"/>
      <c r="F11" s="133">
        <v>1.6666666666666666E-2</v>
      </c>
    </row>
    <row r="12" spans="1:6" x14ac:dyDescent="0.25">
      <c r="A12" s="35">
        <v>55</v>
      </c>
      <c r="B12" s="38">
        <v>43520</v>
      </c>
      <c r="C12" s="35"/>
      <c r="D12" s="35"/>
      <c r="E12" s="35"/>
      <c r="F12" s="133">
        <v>2.5000000000000001E-2</v>
      </c>
    </row>
    <row r="13" spans="1:6" x14ac:dyDescent="0.25">
      <c r="A13" s="35">
        <v>56</v>
      </c>
      <c r="B13" s="38">
        <v>43521</v>
      </c>
      <c r="C13" s="35"/>
      <c r="D13" s="35"/>
      <c r="E13" s="35"/>
      <c r="F13" s="133">
        <v>3.3333333333333333E-2</v>
      </c>
    </row>
    <row r="14" spans="1:6" x14ac:dyDescent="0.25">
      <c r="A14" s="35">
        <v>57</v>
      </c>
      <c r="B14" s="38">
        <v>43522</v>
      </c>
      <c r="C14" s="35"/>
      <c r="D14" s="35"/>
      <c r="E14" s="35"/>
      <c r="F14" s="133">
        <v>4.1666666666666664E-2</v>
      </c>
    </row>
    <row r="15" spans="1:6" x14ac:dyDescent="0.25">
      <c r="A15" s="35">
        <v>58</v>
      </c>
      <c r="B15" s="38">
        <v>43523</v>
      </c>
      <c r="C15" s="35"/>
      <c r="D15" s="35"/>
      <c r="E15" s="35"/>
      <c r="F15" s="133">
        <v>0.05</v>
      </c>
    </row>
    <row r="16" spans="1:6" x14ac:dyDescent="0.25">
      <c r="A16" s="35">
        <v>59</v>
      </c>
      <c r="B16" s="38">
        <v>43524</v>
      </c>
      <c r="C16" s="35"/>
      <c r="D16" s="35"/>
      <c r="E16" s="94"/>
      <c r="F16" s="133">
        <v>5.7407407407407414E-2</v>
      </c>
    </row>
    <row r="17" spans="1:8" x14ac:dyDescent="0.25">
      <c r="A17" s="35">
        <v>60</v>
      </c>
      <c r="B17" s="38">
        <v>43525</v>
      </c>
      <c r="C17" s="35"/>
      <c r="D17" s="94"/>
      <c r="E17" s="94"/>
      <c r="F17" s="133">
        <v>6.4807407407407411E-2</v>
      </c>
    </row>
    <row r="18" spans="1:8" x14ac:dyDescent="0.25">
      <c r="A18" s="35">
        <v>61</v>
      </c>
      <c r="B18" s="38">
        <v>43526</v>
      </c>
      <c r="C18" s="35"/>
      <c r="D18" s="94"/>
      <c r="E18" s="94"/>
      <c r="F18" s="133">
        <v>7.2207407407407415E-2</v>
      </c>
    </row>
    <row r="19" spans="1:8" x14ac:dyDescent="0.25">
      <c r="A19" s="35">
        <v>62</v>
      </c>
      <c r="B19" s="38">
        <v>43527</v>
      </c>
      <c r="C19" s="35"/>
      <c r="D19" s="94"/>
      <c r="E19" s="94"/>
      <c r="F19" s="133">
        <v>7.9607407407407405E-2</v>
      </c>
    </row>
    <row r="20" spans="1:8" x14ac:dyDescent="0.25">
      <c r="A20" s="35">
        <v>63</v>
      </c>
      <c r="B20" s="38">
        <v>43528</v>
      </c>
      <c r="C20" s="35"/>
      <c r="D20" s="94"/>
      <c r="E20" s="94"/>
      <c r="F20" s="133">
        <v>8.7007407407407408E-2</v>
      </c>
    </row>
    <row r="21" spans="1:8" x14ac:dyDescent="0.25">
      <c r="A21" s="35">
        <v>64</v>
      </c>
      <c r="B21" s="38">
        <v>43529</v>
      </c>
      <c r="C21" s="35"/>
      <c r="D21" s="94"/>
      <c r="E21" s="94"/>
      <c r="F21" s="133">
        <v>9.4407407407407412E-2</v>
      </c>
    </row>
    <row r="22" spans="1:8" x14ac:dyDescent="0.25">
      <c r="A22" s="35">
        <v>65</v>
      </c>
      <c r="B22" s="38">
        <v>43530</v>
      </c>
      <c r="C22" s="35"/>
      <c r="D22" s="94"/>
      <c r="E22" s="94"/>
      <c r="F22" s="133">
        <v>0.1018074074074074</v>
      </c>
    </row>
    <row r="23" spans="1:8" x14ac:dyDescent="0.25">
      <c r="A23" s="35">
        <v>66</v>
      </c>
      <c r="B23" s="38">
        <v>43531</v>
      </c>
      <c r="C23" s="35"/>
      <c r="D23" s="94"/>
      <c r="E23" s="94"/>
      <c r="F23" s="123">
        <v>0.10920740740740741</v>
      </c>
    </row>
    <row r="24" spans="1:8" x14ac:dyDescent="0.25">
      <c r="A24" s="35">
        <v>67</v>
      </c>
      <c r="B24" s="38">
        <v>43532</v>
      </c>
      <c r="C24" s="35">
        <v>0</v>
      </c>
      <c r="D24" s="40"/>
      <c r="E24" s="40">
        <v>0</v>
      </c>
      <c r="F24" s="123">
        <v>0.11660740740740741</v>
      </c>
      <c r="G24">
        <f>E24/F24</f>
        <v>0</v>
      </c>
      <c r="H24">
        <f>E24/F24</f>
        <v>0</v>
      </c>
    </row>
    <row r="25" spans="1:8" x14ac:dyDescent="0.25">
      <c r="A25" s="35">
        <v>68</v>
      </c>
      <c r="B25" s="38">
        <v>43533</v>
      </c>
      <c r="C25" s="35"/>
      <c r="D25" s="119">
        <f>(C48-C24)/(A48-A24)</f>
        <v>0.16666666666666666</v>
      </c>
      <c r="E25" s="40">
        <f>D25+E24</f>
        <v>0.16666666666666666</v>
      </c>
      <c r="F25" s="123">
        <v>0.1240074074074074</v>
      </c>
      <c r="H25">
        <f t="shared" ref="H25:H78" si="0">E25/F25</f>
        <v>1.3440057344244669</v>
      </c>
    </row>
    <row r="26" spans="1:8" x14ac:dyDescent="0.25">
      <c r="A26" s="35">
        <v>69</v>
      </c>
      <c r="B26" s="38">
        <v>43534</v>
      </c>
      <c r="C26" s="35"/>
      <c r="D26" s="119">
        <v>0.16666666666666666</v>
      </c>
      <c r="E26" s="40">
        <f t="shared" ref="E26:E77" si="1">D26+E25</f>
        <v>0.33333333333333331</v>
      </c>
      <c r="F26" s="123">
        <v>0.13140740740740739</v>
      </c>
      <c r="H26">
        <f t="shared" si="0"/>
        <v>2.5366403607666292</v>
      </c>
    </row>
    <row r="27" spans="1:8" x14ac:dyDescent="0.25">
      <c r="A27" s="35">
        <v>70</v>
      </c>
      <c r="B27" s="38">
        <v>43535</v>
      </c>
      <c r="C27" s="35"/>
      <c r="D27" s="119">
        <v>0.16666666666666666</v>
      </c>
      <c r="E27" s="40">
        <f t="shared" si="1"/>
        <v>0.5</v>
      </c>
      <c r="F27" s="123">
        <v>0.13880740740740741</v>
      </c>
      <c r="H27">
        <f t="shared" si="0"/>
        <v>3.6021132397673301</v>
      </c>
    </row>
    <row r="28" spans="1:8" x14ac:dyDescent="0.25">
      <c r="A28" s="35">
        <v>71</v>
      </c>
      <c r="B28" s="38">
        <v>43536</v>
      </c>
      <c r="C28" s="35"/>
      <c r="D28" s="119">
        <v>0.16666666666666666</v>
      </c>
      <c r="E28" s="40">
        <f t="shared" si="1"/>
        <v>0.66666666666666663</v>
      </c>
      <c r="F28" s="123">
        <v>0.14620740740740742</v>
      </c>
      <c r="H28">
        <f t="shared" si="0"/>
        <v>4.5597324956935852</v>
      </c>
    </row>
    <row r="29" spans="1:8" x14ac:dyDescent="0.25">
      <c r="A29" s="35">
        <v>72</v>
      </c>
      <c r="B29" s="38">
        <v>43537</v>
      </c>
      <c r="C29" s="35"/>
      <c r="D29" s="119">
        <v>0.16666666666666666</v>
      </c>
      <c r="E29" s="40">
        <f t="shared" si="1"/>
        <v>0.83333333333333326</v>
      </c>
      <c r="F29" s="123">
        <v>0.15360740740740744</v>
      </c>
      <c r="H29">
        <f t="shared" si="0"/>
        <v>5.425085595794954</v>
      </c>
    </row>
    <row r="30" spans="1:8" x14ac:dyDescent="0.25">
      <c r="A30" s="35">
        <v>73</v>
      </c>
      <c r="B30" s="38">
        <v>43538</v>
      </c>
      <c r="C30" s="35"/>
      <c r="D30" s="119">
        <v>0.16666666666666666</v>
      </c>
      <c r="E30" s="40">
        <f t="shared" si="1"/>
        <v>0.99999999999999989</v>
      </c>
      <c r="F30" s="123">
        <v>0.16100740740740746</v>
      </c>
      <c r="H30">
        <f t="shared" si="0"/>
        <v>6.2108943687891029</v>
      </c>
    </row>
    <row r="31" spans="1:8" x14ac:dyDescent="0.25">
      <c r="A31" s="35">
        <v>74</v>
      </c>
      <c r="B31" s="38">
        <v>43539</v>
      </c>
      <c r="C31" s="35"/>
      <c r="D31" s="119">
        <v>0.16666666666666666</v>
      </c>
      <c r="E31" s="40">
        <f t="shared" si="1"/>
        <v>1.1666666666666665</v>
      </c>
      <c r="F31" s="123">
        <v>0.16840740740740748</v>
      </c>
      <c r="H31">
        <f t="shared" si="0"/>
        <v>6.9276446008357118</v>
      </c>
    </row>
    <row r="32" spans="1:8" x14ac:dyDescent="0.25">
      <c r="A32" s="35">
        <v>75</v>
      </c>
      <c r="B32" s="38">
        <v>43540</v>
      </c>
      <c r="C32" s="35"/>
      <c r="D32" s="119">
        <v>0.16666666666666666</v>
      </c>
      <c r="E32" s="40">
        <f t="shared" si="1"/>
        <v>1.3333333333333333</v>
      </c>
      <c r="F32" s="123">
        <v>0.1758074074074075</v>
      </c>
      <c r="H32">
        <f t="shared" si="0"/>
        <v>7.5840566276228154</v>
      </c>
    </row>
    <row r="33" spans="1:8" x14ac:dyDescent="0.25">
      <c r="A33" s="35">
        <v>76</v>
      </c>
      <c r="B33" s="38">
        <v>43541</v>
      </c>
      <c r="C33" s="35"/>
      <c r="D33" s="119">
        <v>0.16666666666666666</v>
      </c>
      <c r="E33" s="40">
        <f t="shared" si="1"/>
        <v>1.5</v>
      </c>
      <c r="F33" s="123">
        <v>0.18320740740740751</v>
      </c>
      <c r="H33">
        <f t="shared" si="0"/>
        <v>8.1874418792706045</v>
      </c>
    </row>
    <row r="34" spans="1:8" x14ac:dyDescent="0.25">
      <c r="A34" s="35">
        <v>77</v>
      </c>
      <c r="B34" s="38">
        <v>43542</v>
      </c>
      <c r="C34" s="35"/>
      <c r="D34" s="119">
        <v>0.16666666666666666</v>
      </c>
      <c r="E34" s="40">
        <f t="shared" si="1"/>
        <v>1.6666666666666667</v>
      </c>
      <c r="F34" s="123">
        <v>0.1906074074074075</v>
      </c>
      <c r="H34">
        <f t="shared" si="0"/>
        <v>8.7439763718327335</v>
      </c>
    </row>
    <row r="35" spans="1:8" x14ac:dyDescent="0.25">
      <c r="A35" s="35">
        <v>78</v>
      </c>
      <c r="B35" s="38">
        <v>43543</v>
      </c>
      <c r="C35" s="35"/>
      <c r="D35" s="119">
        <v>0.16666666666666666</v>
      </c>
      <c r="E35" s="40">
        <f t="shared" si="1"/>
        <v>1.8333333333333335</v>
      </c>
      <c r="F35" s="123">
        <v>0.19800740740740752</v>
      </c>
      <c r="H35">
        <f t="shared" si="0"/>
        <v>9.2589128726946193</v>
      </c>
    </row>
    <row r="36" spans="1:8" x14ac:dyDescent="0.25">
      <c r="A36" s="35">
        <v>79</v>
      </c>
      <c r="B36" s="38">
        <v>43544</v>
      </c>
      <c r="C36" s="35"/>
      <c r="D36" s="119">
        <v>0.16666666666666666</v>
      </c>
      <c r="E36" s="40">
        <f t="shared" si="1"/>
        <v>2</v>
      </c>
      <c r="F36" s="123">
        <v>0.20540740740740754</v>
      </c>
      <c r="H36">
        <f t="shared" si="0"/>
        <v>9.7367472051929251</v>
      </c>
    </row>
    <row r="37" spans="1:8" x14ac:dyDescent="0.25">
      <c r="A37" s="35">
        <v>80</v>
      </c>
      <c r="B37" s="38">
        <v>43545</v>
      </c>
      <c r="C37" s="35"/>
      <c r="D37" s="119">
        <v>0.16666666666666666</v>
      </c>
      <c r="E37" s="40">
        <f t="shared" si="1"/>
        <v>2.1666666666666665</v>
      </c>
      <c r="F37" s="123">
        <v>0.21280740740740756</v>
      </c>
      <c r="H37">
        <f t="shared" si="0"/>
        <v>10.181349855546653</v>
      </c>
    </row>
    <row r="38" spans="1:8" x14ac:dyDescent="0.25">
      <c r="A38" s="35">
        <v>81</v>
      </c>
      <c r="B38" s="38">
        <v>43546</v>
      </c>
      <c r="C38" s="35"/>
      <c r="D38" s="119">
        <v>0.16666666666666666</v>
      </c>
      <c r="E38" s="40">
        <f t="shared" si="1"/>
        <v>2.333333333333333</v>
      </c>
      <c r="F38" s="123">
        <v>0.22020740740740757</v>
      </c>
      <c r="H38">
        <f t="shared" si="0"/>
        <v>10.596071044133467</v>
      </c>
    </row>
    <row r="39" spans="1:8" x14ac:dyDescent="0.25">
      <c r="A39" s="35">
        <v>82</v>
      </c>
      <c r="B39" s="38">
        <v>43547</v>
      </c>
      <c r="C39" s="35"/>
      <c r="D39" s="119">
        <v>0.16666666666666666</v>
      </c>
      <c r="E39" s="40">
        <f t="shared" si="1"/>
        <v>2.4999999999999996</v>
      </c>
      <c r="F39" s="123">
        <v>0.22760740740740759</v>
      </c>
      <c r="H39">
        <f t="shared" si="0"/>
        <v>10.983825300224547</v>
      </c>
    </row>
    <row r="40" spans="1:8" x14ac:dyDescent="0.25">
      <c r="A40" s="35">
        <v>83</v>
      </c>
      <c r="B40" s="38">
        <v>43548</v>
      </c>
      <c r="C40" s="35"/>
      <c r="D40" s="119">
        <v>0.16666666666666666</v>
      </c>
      <c r="E40" s="40">
        <f t="shared" si="1"/>
        <v>2.6666666666666661</v>
      </c>
      <c r="F40" s="123">
        <v>0.23500740740740761</v>
      </c>
      <c r="H40">
        <f t="shared" si="0"/>
        <v>11.347160057996584</v>
      </c>
    </row>
    <row r="41" spans="1:8" x14ac:dyDescent="0.25">
      <c r="A41" s="35">
        <v>84</v>
      </c>
      <c r="B41" s="38">
        <v>43549</v>
      </c>
      <c r="C41" s="35"/>
      <c r="D41" s="119">
        <v>0.16666666666666666</v>
      </c>
      <c r="E41" s="40">
        <f t="shared" si="1"/>
        <v>2.8333333333333326</v>
      </c>
      <c r="F41" s="123">
        <v>0.2424074074074076</v>
      </c>
      <c r="H41">
        <f t="shared" si="0"/>
        <v>11.688311688311677</v>
      </c>
    </row>
    <row r="42" spans="1:8" x14ac:dyDescent="0.25">
      <c r="A42" s="35">
        <v>85</v>
      </c>
      <c r="B42" s="38">
        <v>43550</v>
      </c>
      <c r="C42" s="35"/>
      <c r="D42" s="119">
        <v>0.16666666666666666</v>
      </c>
      <c r="E42" s="40">
        <f t="shared" si="1"/>
        <v>2.9999999999999991</v>
      </c>
      <c r="F42" s="123">
        <v>0.25</v>
      </c>
      <c r="H42">
        <f t="shared" si="0"/>
        <v>11.999999999999996</v>
      </c>
    </row>
    <row r="43" spans="1:8" x14ac:dyDescent="0.25">
      <c r="A43" s="35">
        <v>86</v>
      </c>
      <c r="B43" s="38">
        <v>43551</v>
      </c>
      <c r="C43" s="35"/>
      <c r="D43" s="119">
        <v>0.16666666666666666</v>
      </c>
      <c r="E43" s="40">
        <f t="shared" si="1"/>
        <v>3.1666666666666656</v>
      </c>
      <c r="F43" s="123">
        <v>0.26458333333333334</v>
      </c>
      <c r="H43">
        <f t="shared" si="0"/>
        <v>11.968503937007871</v>
      </c>
    </row>
    <row r="44" spans="1:8" x14ac:dyDescent="0.25">
      <c r="A44" s="35">
        <v>87</v>
      </c>
      <c r="B44" s="38">
        <v>43552</v>
      </c>
      <c r="C44" s="35"/>
      <c r="D44" s="119">
        <v>0.16666666666666666</v>
      </c>
      <c r="E44" s="40">
        <f t="shared" si="1"/>
        <v>3.3333333333333321</v>
      </c>
      <c r="F44" s="123">
        <v>0.27916666666666667</v>
      </c>
      <c r="H44">
        <f t="shared" si="0"/>
        <v>11.940298507462682</v>
      </c>
    </row>
    <row r="45" spans="1:8" x14ac:dyDescent="0.25">
      <c r="A45" s="35">
        <v>88</v>
      </c>
      <c r="B45" s="38">
        <v>43553</v>
      </c>
      <c r="C45" s="35"/>
      <c r="D45" s="119">
        <v>0.16666666666666666</v>
      </c>
      <c r="E45" s="40">
        <f t="shared" si="1"/>
        <v>3.4999999999999987</v>
      </c>
      <c r="F45" s="123">
        <v>0.29375000000000001</v>
      </c>
      <c r="H45">
        <f t="shared" si="0"/>
        <v>11.914893617021272</v>
      </c>
    </row>
    <row r="46" spans="1:8" x14ac:dyDescent="0.25">
      <c r="A46" s="35">
        <v>89</v>
      </c>
      <c r="B46" s="38">
        <v>43554</v>
      </c>
      <c r="C46" s="35"/>
      <c r="D46" s="119">
        <v>0.16666666666666666</v>
      </c>
      <c r="E46" s="40">
        <f t="shared" si="1"/>
        <v>3.6666666666666652</v>
      </c>
      <c r="F46" s="123">
        <v>0.30833333333333335</v>
      </c>
      <c r="H46">
        <f t="shared" si="0"/>
        <v>11.891891891891886</v>
      </c>
    </row>
    <row r="47" spans="1:8" x14ac:dyDescent="0.25">
      <c r="A47" s="35">
        <v>90</v>
      </c>
      <c r="B47" s="38">
        <v>43555</v>
      </c>
      <c r="C47" s="35"/>
      <c r="D47" s="119">
        <v>0.16666666666666666</v>
      </c>
      <c r="E47" s="40">
        <f t="shared" si="1"/>
        <v>3.8333333333333317</v>
      </c>
      <c r="F47" s="123">
        <v>0.32291666666666669</v>
      </c>
      <c r="H47">
        <f t="shared" si="0"/>
        <v>11.870967741935479</v>
      </c>
    </row>
    <row r="48" spans="1:8" x14ac:dyDescent="0.25">
      <c r="A48" s="35">
        <v>91</v>
      </c>
      <c r="B48" s="38">
        <v>43556</v>
      </c>
      <c r="C48" s="35">
        <v>4</v>
      </c>
      <c r="D48" s="119"/>
      <c r="E48" s="40">
        <v>4</v>
      </c>
      <c r="F48" s="123">
        <v>0.33750000000000002</v>
      </c>
      <c r="G48">
        <f>E48/F48</f>
        <v>11.851851851851851</v>
      </c>
      <c r="H48">
        <f t="shared" si="0"/>
        <v>11.851851851851851</v>
      </c>
    </row>
    <row r="49" spans="1:8" x14ac:dyDescent="0.25">
      <c r="A49" s="35">
        <v>92</v>
      </c>
      <c r="B49" s="38">
        <v>43557</v>
      </c>
      <c r="C49" s="35"/>
      <c r="D49" s="119">
        <f>(C59-C48)/(A59-A48)</f>
        <v>0.54545454545454541</v>
      </c>
      <c r="E49" s="40">
        <f t="shared" si="1"/>
        <v>4.545454545454545</v>
      </c>
      <c r="F49" s="123">
        <v>0.35208333333333336</v>
      </c>
      <c r="H49">
        <f t="shared" si="0"/>
        <v>12.910166756320599</v>
      </c>
    </row>
    <row r="50" spans="1:8" x14ac:dyDescent="0.25">
      <c r="A50" s="35">
        <v>93</v>
      </c>
      <c r="B50" s="38">
        <v>43558</v>
      </c>
      <c r="C50" s="35"/>
      <c r="D50" s="119">
        <v>0.54545454545454541</v>
      </c>
      <c r="E50" s="40">
        <f t="shared" si="1"/>
        <v>5.0909090909090899</v>
      </c>
      <c r="F50" s="123">
        <v>0.36666666666666664</v>
      </c>
      <c r="H50">
        <f t="shared" si="0"/>
        <v>13.884297520661155</v>
      </c>
    </row>
    <row r="51" spans="1:8" x14ac:dyDescent="0.25">
      <c r="A51" s="35">
        <v>94</v>
      </c>
      <c r="B51" s="38">
        <v>43559</v>
      </c>
      <c r="C51" s="35"/>
      <c r="D51" s="119">
        <v>0.54545454545454541</v>
      </c>
      <c r="E51" s="40">
        <f t="shared" si="1"/>
        <v>5.6363636363636349</v>
      </c>
      <c r="F51" s="123">
        <v>0.38124999999999998</v>
      </c>
      <c r="H51">
        <f t="shared" si="0"/>
        <v>14.78390461997019</v>
      </c>
    </row>
    <row r="52" spans="1:8" x14ac:dyDescent="0.25">
      <c r="A52" s="35">
        <v>95</v>
      </c>
      <c r="B52" s="38">
        <v>43560</v>
      </c>
      <c r="C52" s="35"/>
      <c r="D52" s="119">
        <v>0.54545454545454541</v>
      </c>
      <c r="E52" s="40">
        <f t="shared" si="1"/>
        <v>6.1818181818181799</v>
      </c>
      <c r="F52" s="123">
        <v>0.39583333333333331</v>
      </c>
      <c r="H52">
        <f t="shared" si="0"/>
        <v>15.617224880382771</v>
      </c>
    </row>
    <row r="53" spans="1:8" x14ac:dyDescent="0.25">
      <c r="A53" s="35">
        <v>96</v>
      </c>
      <c r="B53" s="38">
        <v>43561</v>
      </c>
      <c r="C53" s="35"/>
      <c r="D53" s="119">
        <v>0.54545454545454541</v>
      </c>
      <c r="E53" s="40">
        <f t="shared" si="1"/>
        <v>6.7272727272727249</v>
      </c>
      <c r="F53" s="123">
        <v>0.41041666666666665</v>
      </c>
      <c r="H53">
        <f t="shared" si="0"/>
        <v>16.391324411628975</v>
      </c>
    </row>
    <row r="54" spans="1:8" x14ac:dyDescent="0.25">
      <c r="A54" s="35">
        <v>97</v>
      </c>
      <c r="B54" s="38">
        <v>43562</v>
      </c>
      <c r="C54" s="35"/>
      <c r="D54" s="119">
        <v>0.54545454545454541</v>
      </c>
      <c r="E54" s="40">
        <f t="shared" si="1"/>
        <v>7.2727272727272698</v>
      </c>
      <c r="F54" s="123">
        <v>0.42499999999999999</v>
      </c>
      <c r="H54">
        <f t="shared" si="0"/>
        <v>17.112299465240635</v>
      </c>
    </row>
    <row r="55" spans="1:8" x14ac:dyDescent="0.25">
      <c r="A55" s="35">
        <v>98</v>
      </c>
      <c r="B55" s="38">
        <v>43563</v>
      </c>
      <c r="C55" s="35"/>
      <c r="D55" s="119">
        <v>0.54545454545454541</v>
      </c>
      <c r="E55" s="40">
        <f t="shared" si="1"/>
        <v>7.8181818181818148</v>
      </c>
      <c r="F55" s="123">
        <v>0.43958333333333333</v>
      </c>
      <c r="H55">
        <f t="shared" si="0"/>
        <v>17.785437311503653</v>
      </c>
    </row>
    <row r="56" spans="1:8" x14ac:dyDescent="0.25">
      <c r="A56" s="35">
        <v>99</v>
      </c>
      <c r="B56" s="38">
        <v>43564</v>
      </c>
      <c r="C56" s="35"/>
      <c r="D56" s="119">
        <v>0.54545454545454541</v>
      </c>
      <c r="E56" s="40">
        <f t="shared" si="1"/>
        <v>8.3636363636363598</v>
      </c>
      <c r="F56" s="123">
        <v>0.45416666666666666</v>
      </c>
      <c r="H56">
        <f t="shared" si="0"/>
        <v>18.415346121768131</v>
      </c>
    </row>
    <row r="57" spans="1:8" x14ac:dyDescent="0.25">
      <c r="A57" s="35">
        <v>100</v>
      </c>
      <c r="B57" s="38">
        <v>43565</v>
      </c>
      <c r="C57" s="35"/>
      <c r="D57" s="119">
        <v>0.54545454545454541</v>
      </c>
      <c r="E57" s="40">
        <f t="shared" si="1"/>
        <v>8.9090909090909047</v>
      </c>
      <c r="F57" s="123">
        <v>0.46875</v>
      </c>
      <c r="H57">
        <f t="shared" si="0"/>
        <v>19.006060606060597</v>
      </c>
    </row>
    <row r="58" spans="1:8" x14ac:dyDescent="0.25">
      <c r="A58" s="35">
        <v>101</v>
      </c>
      <c r="B58" s="38">
        <v>43566</v>
      </c>
      <c r="C58" s="35"/>
      <c r="D58" s="119">
        <v>0.54545454545454541</v>
      </c>
      <c r="E58" s="40">
        <f t="shared" si="1"/>
        <v>9.4545454545454497</v>
      </c>
      <c r="F58" s="123">
        <v>0.48333333333333334</v>
      </c>
      <c r="H58">
        <f t="shared" si="0"/>
        <v>19.561128526645756</v>
      </c>
    </row>
    <row r="59" spans="1:8" x14ac:dyDescent="0.25">
      <c r="A59" s="35">
        <v>102</v>
      </c>
      <c r="B59" s="38">
        <v>43567</v>
      </c>
      <c r="C59" s="35">
        <v>10</v>
      </c>
      <c r="D59" s="35"/>
      <c r="E59" s="40">
        <v>10</v>
      </c>
      <c r="F59" s="123">
        <v>0.49791666666666667</v>
      </c>
      <c r="G59">
        <f>E59/F59</f>
        <v>20.0836820083682</v>
      </c>
      <c r="H59">
        <f t="shared" si="0"/>
        <v>20.0836820083682</v>
      </c>
    </row>
    <row r="60" spans="1:8" x14ac:dyDescent="0.25">
      <c r="A60" s="35">
        <v>103</v>
      </c>
      <c r="B60" s="38">
        <v>43568</v>
      </c>
      <c r="C60" s="35"/>
      <c r="D60" s="35">
        <f>(C78-C59)/(A78-A59)</f>
        <v>1.0526315789473684</v>
      </c>
      <c r="E60" s="40">
        <f t="shared" si="1"/>
        <v>11.052631578947368</v>
      </c>
      <c r="F60" s="123">
        <v>0.51249999999999996</v>
      </c>
      <c r="H60">
        <f t="shared" si="0"/>
        <v>21.566110397946087</v>
      </c>
    </row>
    <row r="61" spans="1:8" x14ac:dyDescent="0.25">
      <c r="A61" s="35">
        <v>104</v>
      </c>
      <c r="B61" s="38">
        <v>43569</v>
      </c>
      <c r="C61" s="35"/>
      <c r="D61" s="35">
        <v>1.0526315789473684</v>
      </c>
      <c r="E61" s="40">
        <f t="shared" si="1"/>
        <v>12.105263157894736</v>
      </c>
      <c r="F61" s="123">
        <v>0.52708333333333335</v>
      </c>
      <c r="H61">
        <f t="shared" si="0"/>
        <v>22.966507177033492</v>
      </c>
    </row>
    <row r="62" spans="1:8" x14ac:dyDescent="0.25">
      <c r="A62" s="35">
        <v>105</v>
      </c>
      <c r="B62" s="38">
        <v>43570</v>
      </c>
      <c r="C62" s="35"/>
      <c r="D62" s="118">
        <v>1.0526315789473684</v>
      </c>
      <c r="E62" s="40">
        <f t="shared" si="1"/>
        <v>13.157894736842104</v>
      </c>
      <c r="F62" s="123">
        <v>0.54166666666666663</v>
      </c>
      <c r="H62">
        <f t="shared" si="0"/>
        <v>24.291497975708502</v>
      </c>
    </row>
    <row r="63" spans="1:8" x14ac:dyDescent="0.25">
      <c r="A63" s="35">
        <v>106</v>
      </c>
      <c r="B63" s="38">
        <v>43571</v>
      </c>
      <c r="C63" s="35"/>
      <c r="D63" s="118">
        <v>1.0526315789473684</v>
      </c>
      <c r="E63" s="40">
        <f t="shared" si="1"/>
        <v>14.210526315789473</v>
      </c>
      <c r="F63" s="123">
        <v>0.55625000000000002</v>
      </c>
      <c r="H63">
        <f t="shared" si="0"/>
        <v>25.547013601419277</v>
      </c>
    </row>
    <row r="64" spans="1:8" x14ac:dyDescent="0.25">
      <c r="A64" s="35">
        <v>107</v>
      </c>
      <c r="B64" s="38">
        <v>43572</v>
      </c>
      <c r="C64" s="35"/>
      <c r="D64" s="118">
        <v>1.0526315789473684</v>
      </c>
      <c r="E64" s="40">
        <f t="shared" si="1"/>
        <v>15.263157894736841</v>
      </c>
      <c r="F64" s="123">
        <v>0.5708333333333333</v>
      </c>
      <c r="H64">
        <f t="shared" si="0"/>
        <v>26.738378793699578</v>
      </c>
    </row>
    <row r="65" spans="1:8" x14ac:dyDescent="0.25">
      <c r="A65" s="35">
        <v>108</v>
      </c>
      <c r="B65" s="38">
        <v>43573</v>
      </c>
      <c r="C65" s="35"/>
      <c r="D65" s="118">
        <v>1.0526315789473684</v>
      </c>
      <c r="E65" s="40">
        <f t="shared" si="1"/>
        <v>16.315789473684209</v>
      </c>
      <c r="F65" s="123">
        <v>0.5854166666666667</v>
      </c>
      <c r="H65">
        <f t="shared" si="0"/>
        <v>27.870387713054875</v>
      </c>
    </row>
    <row r="66" spans="1:8" x14ac:dyDescent="0.25">
      <c r="A66" s="35">
        <v>109</v>
      </c>
      <c r="B66" s="38">
        <v>43574</v>
      </c>
      <c r="C66" s="35"/>
      <c r="D66" s="118">
        <v>1.0526315789473684</v>
      </c>
      <c r="E66" s="40">
        <f t="shared" si="1"/>
        <v>17.368421052631579</v>
      </c>
      <c r="F66" s="123">
        <v>0.6</v>
      </c>
      <c r="H66">
        <f t="shared" si="0"/>
        <v>28.947368421052634</v>
      </c>
    </row>
    <row r="67" spans="1:8" x14ac:dyDescent="0.25">
      <c r="A67" s="35">
        <v>110</v>
      </c>
      <c r="B67" s="38">
        <v>43575</v>
      </c>
      <c r="C67" s="35"/>
      <c r="D67" s="118">
        <v>1.0526315789473684</v>
      </c>
      <c r="E67" s="40">
        <f t="shared" si="1"/>
        <v>18.421052631578949</v>
      </c>
      <c r="F67" s="123">
        <v>0.60961538461538467</v>
      </c>
      <c r="H67">
        <f t="shared" si="0"/>
        <v>30.217499584924457</v>
      </c>
    </row>
    <row r="68" spans="1:8" x14ac:dyDescent="0.25">
      <c r="A68" s="35">
        <v>111</v>
      </c>
      <c r="B68" s="38">
        <v>43576</v>
      </c>
      <c r="C68" s="35"/>
      <c r="D68" s="118">
        <v>1.0526315789473684</v>
      </c>
      <c r="E68" s="40">
        <f t="shared" si="1"/>
        <v>19.473684210526319</v>
      </c>
      <c r="F68" s="123">
        <v>0.61923205128205128</v>
      </c>
      <c r="H68">
        <f t="shared" si="0"/>
        <v>31.448120571614819</v>
      </c>
    </row>
    <row r="69" spans="1:8" x14ac:dyDescent="0.25">
      <c r="A69" s="35">
        <v>112</v>
      </c>
      <c r="B69" s="38">
        <v>43577</v>
      </c>
      <c r="C69" s="35"/>
      <c r="D69" s="118">
        <v>1.0526315789473684</v>
      </c>
      <c r="E69" s="40">
        <f t="shared" si="1"/>
        <v>20.526315789473689</v>
      </c>
      <c r="F69" s="123">
        <v>0.62884871794871799</v>
      </c>
      <c r="H69">
        <f t="shared" si="0"/>
        <v>32.641103024634916</v>
      </c>
    </row>
    <row r="70" spans="1:8" x14ac:dyDescent="0.25">
      <c r="A70" s="35">
        <v>113</v>
      </c>
      <c r="B70" s="38">
        <v>43578</v>
      </c>
      <c r="C70" s="35"/>
      <c r="D70" s="118">
        <v>1.0526315789473684</v>
      </c>
      <c r="E70" s="40">
        <f t="shared" si="1"/>
        <v>21.578947368421058</v>
      </c>
      <c r="F70" s="123">
        <v>0.6384653846153846</v>
      </c>
      <c r="H70">
        <f t="shared" si="0"/>
        <v>33.798147696637223</v>
      </c>
    </row>
    <row r="71" spans="1:8" x14ac:dyDescent="0.25">
      <c r="A71" s="35">
        <v>114</v>
      </c>
      <c r="B71" s="38">
        <v>43579</v>
      </c>
      <c r="C71" s="35"/>
      <c r="D71" s="118">
        <v>1.0526315789473684</v>
      </c>
      <c r="E71" s="40">
        <f t="shared" si="1"/>
        <v>22.631578947368428</v>
      </c>
      <c r="F71" s="123">
        <v>0.64808205128205121</v>
      </c>
      <c r="H71">
        <f t="shared" si="0"/>
        <v>34.920854392739479</v>
      </c>
    </row>
    <row r="72" spans="1:8" x14ac:dyDescent="0.25">
      <c r="A72" s="35">
        <v>115</v>
      </c>
      <c r="B72" s="38">
        <v>43580</v>
      </c>
      <c r="C72" s="35"/>
      <c r="D72" s="118">
        <v>1.0526315789473684</v>
      </c>
      <c r="E72" s="40">
        <f t="shared" si="1"/>
        <v>23.684210526315798</v>
      </c>
      <c r="F72" s="123">
        <v>0.65769871794871781</v>
      </c>
      <c r="H72">
        <f t="shared" si="0"/>
        <v>36.010729350642443</v>
      </c>
    </row>
    <row r="73" spans="1:8" x14ac:dyDescent="0.25">
      <c r="A73" s="35">
        <v>116</v>
      </c>
      <c r="B73" s="38">
        <v>43581</v>
      </c>
      <c r="C73" s="35"/>
      <c r="D73" s="118">
        <v>1.0526315789473684</v>
      </c>
      <c r="E73" s="40">
        <f t="shared" si="1"/>
        <v>24.736842105263168</v>
      </c>
      <c r="F73" s="123">
        <v>0.66731538461538453</v>
      </c>
      <c r="H73">
        <f t="shared" si="0"/>
        <v>37.069191982619358</v>
      </c>
    </row>
    <row r="74" spans="1:8" x14ac:dyDescent="0.25">
      <c r="A74" s="35">
        <v>117</v>
      </c>
      <c r="B74" s="38">
        <v>43582</v>
      </c>
      <c r="C74" s="35"/>
      <c r="D74" s="118">
        <v>1.0526315789473684</v>
      </c>
      <c r="E74" s="40">
        <f t="shared" si="1"/>
        <v>25.789473684210538</v>
      </c>
      <c r="F74" s="123">
        <v>0.67693205128205114</v>
      </c>
      <c r="H74">
        <f t="shared" si="0"/>
        <v>38.097581042835081</v>
      </c>
    </row>
    <row r="75" spans="1:8" x14ac:dyDescent="0.25">
      <c r="A75" s="35">
        <v>118</v>
      </c>
      <c r="B75" s="38">
        <v>43583</v>
      </c>
      <c r="C75" s="35"/>
      <c r="D75" s="118">
        <v>1.0526315789473684</v>
      </c>
      <c r="E75" s="40">
        <f t="shared" si="1"/>
        <v>26.842105263157908</v>
      </c>
      <c r="F75" s="123">
        <v>0.68654871794871775</v>
      </c>
      <c r="H75">
        <f t="shared" si="0"/>
        <v>39.097160276341668</v>
      </c>
    </row>
    <row r="76" spans="1:8" x14ac:dyDescent="0.25">
      <c r="A76" s="35">
        <v>119</v>
      </c>
      <c r="B76" s="38">
        <v>43584</v>
      </c>
      <c r="C76" s="35"/>
      <c r="D76" s="118">
        <v>1.0526315789473684</v>
      </c>
      <c r="E76" s="40">
        <f t="shared" si="1"/>
        <v>27.894736842105278</v>
      </c>
      <c r="F76" s="123">
        <v>0.69616538461538435</v>
      </c>
      <c r="H76">
        <f t="shared" si="0"/>
        <v>40.069123599870579</v>
      </c>
    </row>
    <row r="77" spans="1:8" x14ac:dyDescent="0.25">
      <c r="A77" s="35">
        <v>120</v>
      </c>
      <c r="B77" s="38">
        <v>43585</v>
      </c>
      <c r="C77" s="35"/>
      <c r="D77" s="118">
        <v>1.0526315789473684</v>
      </c>
      <c r="E77" s="40">
        <f t="shared" si="1"/>
        <v>28.947368421052648</v>
      </c>
      <c r="F77" s="123">
        <v>0.70578205128205107</v>
      </c>
      <c r="H77">
        <f t="shared" si="0"/>
        <v>41.014599859078075</v>
      </c>
    </row>
    <row r="78" spans="1:8" x14ac:dyDescent="0.25">
      <c r="A78" s="35">
        <v>121</v>
      </c>
      <c r="B78" s="38">
        <v>43586</v>
      </c>
      <c r="C78" s="35">
        <v>30</v>
      </c>
      <c r="D78" s="35"/>
      <c r="E78" s="40">
        <v>30</v>
      </c>
      <c r="F78" s="123">
        <v>0.71539871794871768</v>
      </c>
      <c r="G78">
        <f>E78/F78</f>
        <v>41.93465720209818</v>
      </c>
      <c r="H78">
        <f t="shared" si="0"/>
        <v>41.93465720209818</v>
      </c>
    </row>
    <row r="79" spans="1:8" x14ac:dyDescent="0.25">
      <c r="A79" s="35">
        <v>122</v>
      </c>
      <c r="B79" s="38">
        <v>43587</v>
      </c>
      <c r="C79" s="35"/>
      <c r="D79" s="35"/>
      <c r="E79" s="40"/>
      <c r="F79" s="123">
        <v>0.72501538461538428</v>
      </c>
    </row>
    <row r="80" spans="1:8" x14ac:dyDescent="0.25">
      <c r="A80" s="35">
        <v>123</v>
      </c>
      <c r="B80" s="38">
        <v>43588</v>
      </c>
      <c r="C80" s="35"/>
      <c r="D80" s="35"/>
      <c r="E80" s="40"/>
      <c r="F80" s="123">
        <v>0.73463205128205089</v>
      </c>
    </row>
    <row r="81" spans="1:6" x14ac:dyDescent="0.25">
      <c r="A81" s="35">
        <v>124</v>
      </c>
      <c r="B81" s="38">
        <v>43589</v>
      </c>
      <c r="C81" s="35"/>
      <c r="D81" s="35"/>
      <c r="E81" s="40"/>
      <c r="F81" s="123">
        <v>0.74424871794871761</v>
      </c>
    </row>
    <row r="82" spans="1:6" x14ac:dyDescent="0.25">
      <c r="A82" s="35">
        <v>125</v>
      </c>
      <c r="B82" s="38">
        <v>43590</v>
      </c>
      <c r="C82" s="35"/>
      <c r="D82" s="35"/>
      <c r="E82" s="40"/>
      <c r="F82" s="123">
        <v>0.75386538461538422</v>
      </c>
    </row>
    <row r="83" spans="1:6" x14ac:dyDescent="0.25">
      <c r="A83" s="35">
        <v>126</v>
      </c>
      <c r="B83" s="38">
        <v>43591</v>
      </c>
      <c r="C83" s="35"/>
      <c r="D83" s="35"/>
      <c r="E83" s="40"/>
      <c r="F83" s="123">
        <v>0.76348205128205082</v>
      </c>
    </row>
    <row r="84" spans="1:6" x14ac:dyDescent="0.25">
      <c r="A84" s="35">
        <v>127</v>
      </c>
      <c r="B84" s="38">
        <v>43592</v>
      </c>
      <c r="C84" s="35"/>
      <c r="D84" s="35"/>
      <c r="E84" s="40"/>
      <c r="F84" s="123">
        <v>0.77309871794871754</v>
      </c>
    </row>
    <row r="85" spans="1:6" x14ac:dyDescent="0.25">
      <c r="A85" s="35">
        <v>128</v>
      </c>
      <c r="B85" s="38">
        <v>43593</v>
      </c>
      <c r="C85" s="35"/>
      <c r="D85" s="35"/>
      <c r="E85" s="40"/>
      <c r="F85" s="123">
        <v>0.78271538461538415</v>
      </c>
    </row>
    <row r="86" spans="1:6" x14ac:dyDescent="0.25">
      <c r="A86" s="35">
        <v>129</v>
      </c>
      <c r="B86" s="38">
        <v>43594</v>
      </c>
      <c r="C86" s="35"/>
      <c r="D86" s="35"/>
      <c r="E86" s="40"/>
      <c r="F86" s="123">
        <v>0.79233205128205075</v>
      </c>
    </row>
    <row r="87" spans="1:6" x14ac:dyDescent="0.25">
      <c r="A87" s="35">
        <v>130</v>
      </c>
      <c r="B87" s="38">
        <v>43595</v>
      </c>
      <c r="C87" s="35"/>
      <c r="D87" s="35"/>
      <c r="E87" s="40"/>
      <c r="F87" s="123">
        <v>0.80194871794871736</v>
      </c>
    </row>
    <row r="88" spans="1:6" x14ac:dyDescent="0.25">
      <c r="A88" s="35">
        <v>131</v>
      </c>
      <c r="B88" s="38">
        <v>43596</v>
      </c>
      <c r="C88" s="35"/>
      <c r="D88" s="35"/>
      <c r="E88" s="40"/>
      <c r="F88" s="123">
        <v>0.81156538461538408</v>
      </c>
    </row>
    <row r="89" spans="1:6" x14ac:dyDescent="0.25">
      <c r="A89" s="35">
        <v>132</v>
      </c>
      <c r="B89" s="38">
        <v>43597</v>
      </c>
      <c r="C89" s="35"/>
      <c r="D89" s="35"/>
      <c r="E89" s="40"/>
      <c r="F89" s="123">
        <v>0.82118205128205068</v>
      </c>
    </row>
    <row r="90" spans="1:6" x14ac:dyDescent="0.25">
      <c r="A90" s="35">
        <v>133</v>
      </c>
      <c r="B90" s="38">
        <v>43598</v>
      </c>
      <c r="C90" s="35"/>
      <c r="D90" s="35"/>
      <c r="E90" s="40"/>
      <c r="F90" s="123">
        <v>0.83079871794871729</v>
      </c>
    </row>
    <row r="91" spans="1:6" x14ac:dyDescent="0.25">
      <c r="A91" s="35">
        <v>134</v>
      </c>
      <c r="B91" s="38">
        <v>43599</v>
      </c>
      <c r="C91" s="35"/>
      <c r="D91" s="35"/>
      <c r="E91" s="40"/>
      <c r="F91" s="123">
        <v>0.8404153846153839</v>
      </c>
    </row>
    <row r="92" spans="1:6" x14ac:dyDescent="0.25">
      <c r="A92" s="35">
        <v>135</v>
      </c>
      <c r="B92" s="38">
        <v>43600</v>
      </c>
      <c r="C92" s="35"/>
      <c r="D92" s="35"/>
      <c r="E92" s="40"/>
      <c r="F92" s="123">
        <v>0.85</v>
      </c>
    </row>
    <row r="93" spans="1:6" x14ac:dyDescent="0.25">
      <c r="A93" s="35">
        <v>136</v>
      </c>
      <c r="B93" s="38">
        <v>43601</v>
      </c>
      <c r="C93" s="35"/>
      <c r="D93" s="35"/>
      <c r="E93" s="40"/>
      <c r="F93" s="123">
        <v>0.85714285714285721</v>
      </c>
    </row>
    <row r="94" spans="1:6" x14ac:dyDescent="0.25">
      <c r="A94" s="35">
        <v>137</v>
      </c>
      <c r="B94" s="38">
        <v>43602</v>
      </c>
      <c r="C94" s="35"/>
      <c r="D94" s="35"/>
      <c r="E94" s="40"/>
      <c r="F94" s="123">
        <v>0.8642928571428572</v>
      </c>
    </row>
    <row r="95" spans="1:6" x14ac:dyDescent="0.25">
      <c r="A95" s="35">
        <v>138</v>
      </c>
      <c r="B95" s="38">
        <v>43603</v>
      </c>
      <c r="C95" s="35"/>
      <c r="D95" s="35"/>
      <c r="E95" s="40"/>
      <c r="F95" s="123">
        <v>0.8714428571428573</v>
      </c>
    </row>
    <row r="96" spans="1:6" x14ac:dyDescent="0.25">
      <c r="A96" s="35">
        <v>139</v>
      </c>
      <c r="B96" s="38">
        <v>43604</v>
      </c>
      <c r="C96" s="35"/>
      <c r="D96" s="35"/>
      <c r="E96" s="40"/>
      <c r="F96" s="123">
        <v>0.87859285714285729</v>
      </c>
    </row>
    <row r="97" spans="1:6" x14ac:dyDescent="0.25">
      <c r="A97" s="35">
        <v>140</v>
      </c>
      <c r="B97" s="38">
        <v>43605</v>
      </c>
      <c r="C97" s="35"/>
      <c r="D97" s="35"/>
      <c r="E97" s="41"/>
      <c r="F97" s="123">
        <v>0.88574285714285728</v>
      </c>
    </row>
    <row r="98" spans="1:6" x14ac:dyDescent="0.25">
      <c r="A98" s="35">
        <v>141</v>
      </c>
      <c r="B98" s="38">
        <v>43606</v>
      </c>
      <c r="C98" s="35"/>
      <c r="D98" s="40"/>
      <c r="E98" s="40"/>
      <c r="F98" s="123">
        <v>0.89289285714285738</v>
      </c>
    </row>
    <row r="99" spans="1:6" x14ac:dyDescent="0.25">
      <c r="A99" s="35">
        <v>142</v>
      </c>
      <c r="B99" s="38">
        <v>43607</v>
      </c>
      <c r="C99" s="35"/>
      <c r="D99" s="35"/>
      <c r="E99" s="40"/>
      <c r="F99" s="123">
        <v>0.90004285714285737</v>
      </c>
    </row>
    <row r="100" spans="1:6" x14ac:dyDescent="0.25">
      <c r="A100" s="35">
        <v>143</v>
      </c>
      <c r="B100" s="38">
        <v>43608</v>
      </c>
      <c r="C100" s="35"/>
      <c r="D100" s="35"/>
      <c r="E100" s="40"/>
      <c r="F100" s="123">
        <v>0.90719285714285747</v>
      </c>
    </row>
    <row r="101" spans="1:6" x14ac:dyDescent="0.25">
      <c r="A101" s="35">
        <v>144</v>
      </c>
      <c r="B101" s="38">
        <v>43609</v>
      </c>
      <c r="C101" s="35"/>
      <c r="D101" s="35"/>
      <c r="E101" s="40"/>
      <c r="F101" s="123">
        <v>0.91434285714285746</v>
      </c>
    </row>
    <row r="102" spans="1:6" x14ac:dyDescent="0.25">
      <c r="A102" s="35">
        <v>145</v>
      </c>
      <c r="B102" s="38">
        <v>43610</v>
      </c>
      <c r="C102" s="35"/>
      <c r="D102" s="35"/>
      <c r="E102" s="40"/>
      <c r="F102" s="123">
        <v>0.92149285714285745</v>
      </c>
    </row>
    <row r="103" spans="1:6" x14ac:dyDescent="0.25">
      <c r="A103" s="35">
        <v>146</v>
      </c>
      <c r="B103" s="38">
        <v>43611</v>
      </c>
      <c r="C103" s="35"/>
      <c r="D103" s="35"/>
      <c r="E103" s="40"/>
      <c r="F103" s="123">
        <v>0.92864285714285755</v>
      </c>
    </row>
    <row r="104" spans="1:6" x14ac:dyDescent="0.25">
      <c r="A104" s="35">
        <v>147</v>
      </c>
      <c r="B104" s="38">
        <v>43612</v>
      </c>
      <c r="C104" s="35"/>
      <c r="D104" s="35"/>
      <c r="E104" s="40"/>
      <c r="F104" s="123">
        <v>0.93579285714285754</v>
      </c>
    </row>
    <row r="105" spans="1:6" x14ac:dyDescent="0.25">
      <c r="A105" s="35">
        <v>148</v>
      </c>
      <c r="B105" s="38">
        <v>43613</v>
      </c>
      <c r="C105" s="35"/>
      <c r="D105" s="35"/>
      <c r="E105" s="40"/>
      <c r="F105" s="123">
        <v>0.94294285714285764</v>
      </c>
    </row>
    <row r="106" spans="1:6" x14ac:dyDescent="0.25">
      <c r="A106" s="35">
        <v>149</v>
      </c>
      <c r="B106" s="38">
        <v>43614</v>
      </c>
      <c r="C106" s="35"/>
      <c r="D106" s="35"/>
      <c r="E106" s="40"/>
      <c r="F106" s="123">
        <v>0.95009285714285763</v>
      </c>
    </row>
    <row r="107" spans="1:6" x14ac:dyDescent="0.25">
      <c r="A107" s="35">
        <v>150</v>
      </c>
      <c r="B107" s="38">
        <v>43615</v>
      </c>
      <c r="C107" s="35"/>
      <c r="D107" s="35"/>
      <c r="E107" s="40"/>
      <c r="F107" s="123">
        <v>0.95724285714285762</v>
      </c>
    </row>
    <row r="108" spans="1:6" x14ac:dyDescent="0.25">
      <c r="A108" s="35">
        <v>151</v>
      </c>
      <c r="B108" s="38">
        <v>43616</v>
      </c>
      <c r="C108" s="35"/>
      <c r="D108" s="35"/>
      <c r="E108" s="40"/>
      <c r="F108" s="123">
        <v>0.96439285714285772</v>
      </c>
    </row>
    <row r="109" spans="1:6" x14ac:dyDescent="0.25">
      <c r="A109" s="35">
        <v>152</v>
      </c>
      <c r="B109" s="38">
        <v>43617</v>
      </c>
      <c r="C109" s="35"/>
      <c r="D109" s="35"/>
      <c r="E109" s="40"/>
      <c r="F109" s="123">
        <v>0.97154285714285771</v>
      </c>
    </row>
    <row r="110" spans="1:6" x14ac:dyDescent="0.25">
      <c r="A110" s="35">
        <v>153</v>
      </c>
      <c r="B110" s="38">
        <v>43618</v>
      </c>
      <c r="C110" s="35"/>
      <c r="D110" s="35"/>
      <c r="E110" s="40"/>
      <c r="F110" s="123">
        <v>0.97869285714285781</v>
      </c>
    </row>
    <row r="111" spans="1:6" x14ac:dyDescent="0.25">
      <c r="A111" s="35">
        <v>154</v>
      </c>
      <c r="B111" s="38">
        <v>43619</v>
      </c>
      <c r="C111" s="35"/>
      <c r="D111" s="35"/>
      <c r="E111" s="40"/>
      <c r="F111" s="123">
        <v>0.9858428571428578</v>
      </c>
    </row>
    <row r="112" spans="1:6" x14ac:dyDescent="0.25">
      <c r="A112" s="35">
        <v>155</v>
      </c>
      <c r="B112" s="38">
        <v>43620</v>
      </c>
      <c r="C112" s="35"/>
      <c r="D112" s="35"/>
      <c r="E112" s="40"/>
      <c r="F112" s="123">
        <v>0.99299285714285779</v>
      </c>
    </row>
    <row r="113" spans="1:6" x14ac:dyDescent="0.25">
      <c r="A113" s="35">
        <v>156</v>
      </c>
      <c r="B113" s="38">
        <v>43621</v>
      </c>
      <c r="C113" s="35"/>
      <c r="D113" s="35"/>
      <c r="E113" s="40"/>
      <c r="F113" s="123">
        <v>1</v>
      </c>
    </row>
    <row r="114" spans="1:6" x14ac:dyDescent="0.25">
      <c r="A114" s="35">
        <v>157</v>
      </c>
      <c r="B114" s="38">
        <v>43622</v>
      </c>
      <c r="C114" s="35"/>
      <c r="D114" s="35"/>
      <c r="E114" s="40"/>
      <c r="F114" s="123">
        <v>1</v>
      </c>
    </row>
    <row r="115" spans="1:6" x14ac:dyDescent="0.25">
      <c r="A115" s="35">
        <v>158</v>
      </c>
      <c r="B115" s="38">
        <v>43623</v>
      </c>
      <c r="C115" s="35"/>
      <c r="D115" s="35"/>
      <c r="E115" s="40"/>
      <c r="F115" s="123">
        <v>1</v>
      </c>
    </row>
    <row r="116" spans="1:6" x14ac:dyDescent="0.25">
      <c r="A116" s="35">
        <v>159</v>
      </c>
      <c r="B116" s="38">
        <v>43624</v>
      </c>
      <c r="C116" s="35"/>
      <c r="D116" s="35"/>
      <c r="E116" s="40"/>
      <c r="F116" s="123">
        <v>1</v>
      </c>
    </row>
    <row r="117" spans="1:6" x14ac:dyDescent="0.25">
      <c r="A117" s="35">
        <v>160</v>
      </c>
      <c r="B117" s="38">
        <v>43625</v>
      </c>
      <c r="C117" s="35"/>
      <c r="D117" s="35"/>
      <c r="E117" s="40"/>
      <c r="F117" s="123">
        <v>1</v>
      </c>
    </row>
    <row r="118" spans="1:6" x14ac:dyDescent="0.25">
      <c r="A118" s="35">
        <v>161</v>
      </c>
      <c r="B118" s="38">
        <v>43626</v>
      </c>
      <c r="C118" s="35"/>
      <c r="D118" s="35"/>
      <c r="E118" s="41"/>
      <c r="F118" s="123">
        <v>1</v>
      </c>
    </row>
    <row r="119" spans="1:6" x14ac:dyDescent="0.25">
      <c r="A119" s="35">
        <v>162</v>
      </c>
      <c r="B119" s="38">
        <v>43627</v>
      </c>
      <c r="C119" s="35"/>
      <c r="D119" s="35"/>
      <c r="E119" s="40"/>
      <c r="F119" s="123">
        <v>1</v>
      </c>
    </row>
    <row r="120" spans="1:6" x14ac:dyDescent="0.25">
      <c r="A120" s="35">
        <v>163</v>
      </c>
      <c r="B120" s="38">
        <v>43628</v>
      </c>
      <c r="C120" s="35"/>
      <c r="D120" s="35"/>
      <c r="E120" s="40"/>
      <c r="F120" s="133">
        <v>1</v>
      </c>
    </row>
    <row r="121" spans="1:6" x14ac:dyDescent="0.25">
      <c r="A121" s="35">
        <v>164</v>
      </c>
      <c r="B121" s="38">
        <v>43629</v>
      </c>
      <c r="C121" s="35"/>
      <c r="D121" s="35"/>
      <c r="E121" s="40"/>
      <c r="F121" s="133">
        <v>1</v>
      </c>
    </row>
    <row r="122" spans="1:6" x14ac:dyDescent="0.25">
      <c r="A122" s="35">
        <v>165</v>
      </c>
      <c r="B122" s="38">
        <v>43630</v>
      </c>
      <c r="C122" s="35"/>
      <c r="D122" s="35"/>
      <c r="E122" s="40"/>
      <c r="F122" s="133">
        <v>1</v>
      </c>
    </row>
    <row r="123" spans="1:6" x14ac:dyDescent="0.25">
      <c r="A123" s="35">
        <v>166</v>
      </c>
      <c r="B123" s="38">
        <v>43631</v>
      </c>
      <c r="C123" s="35"/>
      <c r="D123" s="35"/>
      <c r="E123" s="40"/>
      <c r="F123" s="133">
        <v>1</v>
      </c>
    </row>
    <row r="124" spans="1:6" x14ac:dyDescent="0.25">
      <c r="A124" s="35">
        <v>167</v>
      </c>
      <c r="B124" s="38">
        <v>43632</v>
      </c>
      <c r="C124" s="35"/>
      <c r="D124" s="35"/>
      <c r="E124" s="40"/>
      <c r="F124" s="133">
        <v>1</v>
      </c>
    </row>
    <row r="125" spans="1:6" x14ac:dyDescent="0.25">
      <c r="A125" s="35">
        <v>168</v>
      </c>
      <c r="B125" s="38">
        <v>43633</v>
      </c>
      <c r="C125" s="35"/>
      <c r="D125" s="35"/>
      <c r="E125" s="40"/>
      <c r="F125" s="133">
        <v>1</v>
      </c>
    </row>
    <row r="126" spans="1:6" x14ac:dyDescent="0.25">
      <c r="A126" s="35">
        <v>169</v>
      </c>
      <c r="B126" s="38">
        <v>43634</v>
      </c>
      <c r="C126" s="35"/>
      <c r="D126" s="35"/>
      <c r="E126" s="40"/>
      <c r="F126" s="133">
        <v>1</v>
      </c>
    </row>
    <row r="127" spans="1:6" x14ac:dyDescent="0.25">
      <c r="A127" s="35">
        <v>170</v>
      </c>
      <c r="B127" s="38">
        <v>43635</v>
      </c>
      <c r="C127" s="35"/>
      <c r="D127" s="35"/>
      <c r="E127" s="40"/>
      <c r="F127" s="42"/>
    </row>
    <row r="128" spans="1:6" x14ac:dyDescent="0.25">
      <c r="A128" s="35">
        <v>171</v>
      </c>
      <c r="B128" s="38">
        <v>43636</v>
      </c>
      <c r="C128" s="35"/>
      <c r="D128" s="35"/>
      <c r="E128" s="40"/>
      <c r="F128" s="42"/>
    </row>
    <row r="129" spans="1:6" x14ac:dyDescent="0.25">
      <c r="A129" s="35">
        <v>172</v>
      </c>
      <c r="B129" s="38">
        <v>43637</v>
      </c>
      <c r="C129" s="35"/>
      <c r="D129" s="35"/>
      <c r="E129" s="40"/>
      <c r="F129" s="42"/>
    </row>
    <row r="130" spans="1:6" x14ac:dyDescent="0.25">
      <c r="A130" s="35">
        <v>173</v>
      </c>
      <c r="B130" s="38">
        <v>43638</v>
      </c>
      <c r="C130" s="35"/>
      <c r="D130" s="35"/>
      <c r="E130" s="40"/>
      <c r="F130" s="42"/>
    </row>
    <row r="131" spans="1:6" x14ac:dyDescent="0.25">
      <c r="A131" s="35">
        <v>174</v>
      </c>
      <c r="B131" s="38">
        <v>43639</v>
      </c>
      <c r="C131" s="35"/>
      <c r="D131" s="39"/>
      <c r="E131" s="41"/>
      <c r="F131" s="42"/>
    </row>
    <row r="132" spans="1:6" x14ac:dyDescent="0.25">
      <c r="A132" s="35">
        <v>175</v>
      </c>
      <c r="B132" s="38">
        <v>43640</v>
      </c>
      <c r="C132" s="35"/>
      <c r="D132" s="39"/>
      <c r="E132" s="40"/>
      <c r="F132" s="42"/>
    </row>
    <row r="133" spans="1:6" x14ac:dyDescent="0.25">
      <c r="A133" s="35">
        <v>176</v>
      </c>
      <c r="B133" s="38">
        <v>43641</v>
      </c>
      <c r="C133" s="35"/>
      <c r="D133" s="39"/>
      <c r="E133" s="40"/>
      <c r="F133" s="42"/>
    </row>
    <row r="134" spans="1:6" x14ac:dyDescent="0.25">
      <c r="A134" s="35">
        <v>177</v>
      </c>
      <c r="B134" s="38">
        <v>43642</v>
      </c>
      <c r="C134" s="35"/>
      <c r="D134" s="39"/>
      <c r="E134" s="40"/>
      <c r="F134" s="42"/>
    </row>
    <row r="135" spans="1:6" x14ac:dyDescent="0.25">
      <c r="A135" s="35">
        <v>178</v>
      </c>
      <c r="B135" s="38">
        <v>43643</v>
      </c>
      <c r="C135" s="35"/>
      <c r="D135" s="39"/>
      <c r="E135" s="40"/>
      <c r="F135" s="42"/>
    </row>
    <row r="136" spans="1:6" x14ac:dyDescent="0.25">
      <c r="A136" s="35">
        <v>179</v>
      </c>
      <c r="B136" s="38">
        <v>43644</v>
      </c>
      <c r="C136" s="35"/>
      <c r="D136" s="39"/>
      <c r="E136" s="40"/>
      <c r="F136" s="42"/>
    </row>
    <row r="137" spans="1:6" x14ac:dyDescent="0.25">
      <c r="A137" s="35">
        <v>180</v>
      </c>
      <c r="B137" s="38">
        <v>43645</v>
      </c>
      <c r="C137" s="35"/>
      <c r="D137" s="35"/>
      <c r="E137" s="35"/>
      <c r="F137" s="42"/>
    </row>
    <row r="138" spans="1:6" x14ac:dyDescent="0.25">
      <c r="A138" s="35">
        <v>181</v>
      </c>
      <c r="B138" s="38">
        <v>43646</v>
      </c>
      <c r="C138" s="35"/>
      <c r="D138" s="35"/>
      <c r="E138" s="35"/>
      <c r="F138" s="35"/>
    </row>
    <row r="140" spans="1:6" x14ac:dyDescent="0.25">
      <c r="B140" s="103"/>
      <c r="C140" s="117"/>
      <c r="D140" s="61"/>
      <c r="E140" s="117" t="s">
        <v>121</v>
      </c>
      <c r="F140" s="134">
        <f>C78</f>
        <v>30</v>
      </c>
    </row>
    <row r="141" spans="1:6" x14ac:dyDescent="0.25">
      <c r="B141" s="103"/>
      <c r="C141" s="117" t="s">
        <v>120</v>
      </c>
      <c r="D141" s="61">
        <f>D142*0.81*2</f>
        <v>67.934144667399053</v>
      </c>
      <c r="E141" s="117" t="s">
        <v>122</v>
      </c>
      <c r="F141" s="134">
        <f>(F140)*0.81*2</f>
        <v>48.6</v>
      </c>
    </row>
    <row r="142" spans="1:6" x14ac:dyDescent="0.25">
      <c r="B142" s="103"/>
      <c r="C142" s="117" t="s">
        <v>114</v>
      </c>
      <c r="D142" s="61">
        <f>G78</f>
        <v>41.93465720209818</v>
      </c>
      <c r="E142" s="117" t="s">
        <v>123</v>
      </c>
      <c r="F142" s="135">
        <f>(D142)*0.81*2</f>
        <v>67.934144667399053</v>
      </c>
    </row>
    <row r="143" spans="1:6" x14ac:dyDescent="0.25">
      <c r="B143" s="103"/>
    </row>
    <row r="144" spans="1:6" x14ac:dyDescent="0.25">
      <c r="B144" s="103"/>
      <c r="C144" s="106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5"/>
  <sheetViews>
    <sheetView topLeftCell="A121" workbookViewId="0">
      <selection activeCell="D140" sqref="D140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3" customWidth="1"/>
    <col min="6" max="6" width="20.570312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35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5"/>
      <c r="D6" s="35"/>
      <c r="E6" s="35"/>
      <c r="F6" s="35"/>
    </row>
    <row r="7" spans="1:6" x14ac:dyDescent="0.25">
      <c r="A7" s="35">
        <v>50</v>
      </c>
      <c r="B7" s="38">
        <v>43515</v>
      </c>
      <c r="C7" s="35"/>
      <c r="D7" s="35"/>
      <c r="E7" s="35"/>
      <c r="F7" s="35"/>
    </row>
    <row r="8" spans="1:6" x14ac:dyDescent="0.25">
      <c r="A8" s="35">
        <v>51</v>
      </c>
      <c r="B8" s="38">
        <v>43516</v>
      </c>
      <c r="C8" s="35"/>
      <c r="D8" s="35"/>
      <c r="E8" s="35"/>
      <c r="F8" s="35"/>
    </row>
    <row r="9" spans="1:6" x14ac:dyDescent="0.25">
      <c r="A9" s="35">
        <v>52</v>
      </c>
      <c r="B9" s="38">
        <v>43517</v>
      </c>
      <c r="C9" s="35"/>
      <c r="D9" s="35"/>
      <c r="E9" s="35"/>
      <c r="F9" s="35"/>
    </row>
    <row r="10" spans="1:6" x14ac:dyDescent="0.25">
      <c r="A10" s="35">
        <v>53</v>
      </c>
      <c r="B10" s="38">
        <v>43518</v>
      </c>
      <c r="C10" s="35"/>
      <c r="D10" s="35"/>
      <c r="E10" s="35"/>
      <c r="F10" s="35"/>
    </row>
    <row r="11" spans="1:6" x14ac:dyDescent="0.25">
      <c r="A11" s="35">
        <v>54</v>
      </c>
      <c r="B11" s="38">
        <v>43519</v>
      </c>
      <c r="C11" s="35"/>
      <c r="D11" s="35"/>
      <c r="E11" s="35"/>
      <c r="F11" s="35"/>
    </row>
    <row r="12" spans="1:6" x14ac:dyDescent="0.25">
      <c r="A12" s="35">
        <v>55</v>
      </c>
      <c r="B12" s="38">
        <v>43520</v>
      </c>
      <c r="C12" s="35"/>
      <c r="D12" s="35"/>
      <c r="E12" s="35"/>
      <c r="F12" s="35"/>
    </row>
    <row r="13" spans="1:6" x14ac:dyDescent="0.25">
      <c r="A13" s="35">
        <v>56</v>
      </c>
      <c r="B13" s="38">
        <v>43521</v>
      </c>
      <c r="C13" s="35"/>
      <c r="D13" s="35"/>
      <c r="E13" s="35"/>
      <c r="F13" s="35"/>
    </row>
    <row r="14" spans="1:6" x14ac:dyDescent="0.25">
      <c r="A14" s="35">
        <v>57</v>
      </c>
      <c r="B14" s="38">
        <v>43522</v>
      </c>
      <c r="C14" s="35"/>
      <c r="D14" s="35"/>
      <c r="E14" s="35"/>
      <c r="F14" s="133">
        <v>0</v>
      </c>
    </row>
    <row r="15" spans="1:6" x14ac:dyDescent="0.25">
      <c r="A15" s="35">
        <v>58</v>
      </c>
      <c r="B15" s="38">
        <v>43523</v>
      </c>
      <c r="C15" s="35"/>
      <c r="D15" s="40"/>
      <c r="E15" s="40"/>
      <c r="F15" s="133">
        <v>2.976190476190476E-3</v>
      </c>
    </row>
    <row r="16" spans="1:6" x14ac:dyDescent="0.25">
      <c r="A16" s="35">
        <v>59</v>
      </c>
      <c r="B16" s="38">
        <v>43524</v>
      </c>
      <c r="C16" s="35"/>
      <c r="D16" s="35"/>
      <c r="E16" s="40"/>
      <c r="F16" s="133">
        <v>5.9553571428571416E-3</v>
      </c>
    </row>
    <row r="17" spans="1:8" x14ac:dyDescent="0.25">
      <c r="A17" s="35">
        <v>60</v>
      </c>
      <c r="B17" s="38">
        <v>43525</v>
      </c>
      <c r="C17" s="35"/>
      <c r="D17" s="46"/>
      <c r="E17" s="40"/>
      <c r="F17" s="133">
        <v>8.9345238095238089E-3</v>
      </c>
    </row>
    <row r="18" spans="1:8" x14ac:dyDescent="0.25">
      <c r="A18" s="35">
        <v>61</v>
      </c>
      <c r="B18" s="38">
        <v>43526</v>
      </c>
      <c r="C18" s="35"/>
      <c r="D18" s="46"/>
      <c r="E18" s="40"/>
      <c r="F18" s="133">
        <v>1.1913690476190475E-2</v>
      </c>
    </row>
    <row r="19" spans="1:8" x14ac:dyDescent="0.25">
      <c r="A19" s="35">
        <v>62</v>
      </c>
      <c r="B19" s="38">
        <v>43527</v>
      </c>
      <c r="C19" s="35"/>
      <c r="D19" s="46"/>
      <c r="E19" s="40"/>
      <c r="F19" s="133">
        <v>1.4892857142857143E-2</v>
      </c>
    </row>
    <row r="20" spans="1:8" x14ac:dyDescent="0.25">
      <c r="A20" s="35">
        <v>63</v>
      </c>
      <c r="B20" s="38">
        <v>43528</v>
      </c>
      <c r="C20" s="35"/>
      <c r="D20" s="46"/>
      <c r="E20" s="40"/>
      <c r="F20" s="133">
        <v>1.787202380952381E-2</v>
      </c>
    </row>
    <row r="21" spans="1:8" x14ac:dyDescent="0.25">
      <c r="A21" s="35">
        <v>64</v>
      </c>
      <c r="B21" s="38">
        <v>43529</v>
      </c>
      <c r="C21" s="35"/>
      <c r="D21" s="46"/>
      <c r="E21" s="41"/>
      <c r="F21" s="133">
        <v>2.0833333333333332E-2</v>
      </c>
    </row>
    <row r="22" spans="1:8" x14ac:dyDescent="0.25">
      <c r="A22" s="35">
        <v>65</v>
      </c>
      <c r="B22" s="38">
        <v>43530</v>
      </c>
      <c r="C22" s="35"/>
      <c r="D22" s="40"/>
      <c r="E22" s="40"/>
      <c r="F22" s="133">
        <v>2.7146464646464644E-2</v>
      </c>
    </row>
    <row r="23" spans="1:8" x14ac:dyDescent="0.25">
      <c r="A23" s="35">
        <v>66</v>
      </c>
      <c r="B23" s="38">
        <v>43531</v>
      </c>
      <c r="C23" s="35">
        <v>0</v>
      </c>
      <c r="D23" s="35"/>
      <c r="E23" s="40">
        <v>0</v>
      </c>
      <c r="F23" s="133">
        <v>3.3458964646464646E-2</v>
      </c>
      <c r="G23">
        <f>E23/F23</f>
        <v>0</v>
      </c>
      <c r="H23">
        <f>E23/F23</f>
        <v>0</v>
      </c>
    </row>
    <row r="24" spans="1:8" x14ac:dyDescent="0.25">
      <c r="A24" s="35">
        <v>67</v>
      </c>
      <c r="B24" s="38">
        <v>43532</v>
      </c>
      <c r="C24" s="35"/>
      <c r="D24" s="35">
        <f>(C52-C23)/(A52-A23)</f>
        <v>0.13793103448275862</v>
      </c>
      <c r="E24" s="40">
        <f>D24+E23</f>
        <v>0.13793103448275862</v>
      </c>
      <c r="F24" s="133">
        <v>3.9771464646464645E-2</v>
      </c>
      <c r="H24">
        <f t="shared" ref="H24:H77" si="0">E24/F24</f>
        <v>3.4680903936742382</v>
      </c>
    </row>
    <row r="25" spans="1:8" x14ac:dyDescent="0.25">
      <c r="A25" s="35">
        <v>68</v>
      </c>
      <c r="B25" s="38">
        <v>43533</v>
      </c>
      <c r="C25" s="35"/>
      <c r="D25" s="35">
        <v>0.13793103448275862</v>
      </c>
      <c r="E25" s="40">
        <f t="shared" ref="E25:E51" si="1">D25+E24</f>
        <v>0.27586206896551724</v>
      </c>
      <c r="F25" s="133">
        <v>4.6083964646464644E-2</v>
      </c>
      <c r="H25">
        <f t="shared" si="0"/>
        <v>5.9860750063890205</v>
      </c>
    </row>
    <row r="26" spans="1:8" x14ac:dyDescent="0.25">
      <c r="A26" s="35">
        <v>69</v>
      </c>
      <c r="B26" s="38">
        <v>43534</v>
      </c>
      <c r="C26" s="35"/>
      <c r="D26" s="118">
        <v>0.13793103448275862</v>
      </c>
      <c r="E26" s="40">
        <f t="shared" si="1"/>
        <v>0.41379310344827586</v>
      </c>
      <c r="F26" s="133">
        <v>5.2396464646464642E-2</v>
      </c>
      <c r="H26">
        <f t="shared" si="0"/>
        <v>7.8973477741345244</v>
      </c>
    </row>
    <row r="27" spans="1:8" x14ac:dyDescent="0.25">
      <c r="A27" s="35">
        <v>70</v>
      </c>
      <c r="B27" s="38">
        <v>43535</v>
      </c>
      <c r="C27" s="35"/>
      <c r="D27" s="118">
        <v>0.13793103448275862</v>
      </c>
      <c r="E27" s="40">
        <f t="shared" si="1"/>
        <v>0.55172413793103448</v>
      </c>
      <c r="F27" s="133">
        <v>5.8708964646464641E-2</v>
      </c>
      <c r="H27">
        <f t="shared" si="0"/>
        <v>9.3976131456826568</v>
      </c>
    </row>
    <row r="28" spans="1:8" x14ac:dyDescent="0.25">
      <c r="A28" s="35">
        <v>71</v>
      </c>
      <c r="B28" s="38">
        <v>43536</v>
      </c>
      <c r="C28" s="35"/>
      <c r="D28" s="118">
        <v>0.13793103448275862</v>
      </c>
      <c r="E28" s="40">
        <f t="shared" si="1"/>
        <v>0.68965517241379315</v>
      </c>
      <c r="F28" s="133">
        <v>6.5021464646464647E-2</v>
      </c>
      <c r="H28">
        <f t="shared" si="0"/>
        <v>10.606577015199413</v>
      </c>
    </row>
    <row r="29" spans="1:8" x14ac:dyDescent="0.25">
      <c r="A29" s="35">
        <v>72</v>
      </c>
      <c r="B29" s="38">
        <v>43537</v>
      </c>
      <c r="C29" s="35"/>
      <c r="D29" s="118">
        <v>0.13793103448275862</v>
      </c>
      <c r="E29" s="40">
        <f t="shared" si="1"/>
        <v>0.82758620689655182</v>
      </c>
      <c r="F29" s="133">
        <v>7.1333964646464645E-2</v>
      </c>
      <c r="H29">
        <f t="shared" si="0"/>
        <v>11.601573121557426</v>
      </c>
    </row>
    <row r="30" spans="1:8" x14ac:dyDescent="0.25">
      <c r="A30" s="35">
        <v>73</v>
      </c>
      <c r="B30" s="38">
        <v>43538</v>
      </c>
      <c r="C30" s="35"/>
      <c r="D30" s="118">
        <v>0.13793103448275862</v>
      </c>
      <c r="E30" s="40">
        <f t="shared" si="1"/>
        <v>0.9655172413793105</v>
      </c>
      <c r="F30" s="133">
        <v>7.7646464646464644E-2</v>
      </c>
      <c r="H30">
        <f t="shared" si="0"/>
        <v>12.434786899512391</v>
      </c>
    </row>
    <row r="31" spans="1:8" x14ac:dyDescent="0.25">
      <c r="A31" s="35">
        <v>74</v>
      </c>
      <c r="B31" s="38">
        <v>43539</v>
      </c>
      <c r="C31" s="35"/>
      <c r="D31" s="118">
        <v>0.13793103448275862</v>
      </c>
      <c r="E31" s="40">
        <f t="shared" si="1"/>
        <v>1.1034482758620692</v>
      </c>
      <c r="F31" s="137">
        <v>8.3958964646464643E-2</v>
      </c>
      <c r="H31">
        <f t="shared" si="0"/>
        <v>13.142709423686698</v>
      </c>
    </row>
    <row r="32" spans="1:8" x14ac:dyDescent="0.25">
      <c r="A32" s="35">
        <v>75</v>
      </c>
      <c r="B32" s="38">
        <v>43540</v>
      </c>
      <c r="C32" s="35"/>
      <c r="D32" s="118">
        <v>0.13793103448275862</v>
      </c>
      <c r="E32" s="40">
        <f t="shared" si="1"/>
        <v>1.2413793103448278</v>
      </c>
      <c r="F32" s="137">
        <v>9.0271464646464641E-2</v>
      </c>
      <c r="H32">
        <f t="shared" si="0"/>
        <v>13.75162478205614</v>
      </c>
    </row>
    <row r="33" spans="1:8" x14ac:dyDescent="0.25">
      <c r="A33" s="35">
        <v>76</v>
      </c>
      <c r="B33" s="38">
        <v>43541</v>
      </c>
      <c r="C33" s="35"/>
      <c r="D33" s="118">
        <v>0.13793103448275862</v>
      </c>
      <c r="E33" s="40">
        <f t="shared" si="1"/>
        <v>1.3793103448275865</v>
      </c>
      <c r="F33" s="137">
        <v>9.658396464646464E-2</v>
      </c>
      <c r="H33">
        <f t="shared" si="0"/>
        <v>14.280945598748257</v>
      </c>
    </row>
    <row r="34" spans="1:8" x14ac:dyDescent="0.25">
      <c r="A34" s="35">
        <v>77</v>
      </c>
      <c r="B34" s="38">
        <v>43542</v>
      </c>
      <c r="C34" s="35"/>
      <c r="D34" s="118">
        <v>0.13793103448275862</v>
      </c>
      <c r="E34" s="40">
        <f t="shared" si="1"/>
        <v>1.5172413793103452</v>
      </c>
      <c r="F34" s="137">
        <v>0.10289646464646464</v>
      </c>
      <c r="H34">
        <f t="shared" si="0"/>
        <v>14.745320789429817</v>
      </c>
    </row>
    <row r="35" spans="1:8" x14ac:dyDescent="0.25">
      <c r="A35" s="35">
        <v>78</v>
      </c>
      <c r="B35" s="38">
        <v>43543</v>
      </c>
      <c r="C35" s="35"/>
      <c r="D35" s="118">
        <v>0.13793103448275862</v>
      </c>
      <c r="E35" s="40">
        <f t="shared" si="1"/>
        <v>1.6551724137931039</v>
      </c>
      <c r="F35" s="137">
        <v>0.10920896464646464</v>
      </c>
      <c r="H35">
        <f t="shared" si="0"/>
        <v>15.156012321436158</v>
      </c>
    </row>
    <row r="36" spans="1:8" x14ac:dyDescent="0.25">
      <c r="A36" s="35">
        <v>79</v>
      </c>
      <c r="B36" s="38">
        <v>43544</v>
      </c>
      <c r="C36" s="35"/>
      <c r="D36" s="118">
        <v>0.13793103448275862</v>
      </c>
      <c r="E36" s="40">
        <f t="shared" si="1"/>
        <v>1.7931034482758625</v>
      </c>
      <c r="F36" s="137">
        <v>0.11552146464646464</v>
      </c>
      <c r="H36">
        <f t="shared" si="0"/>
        <v>15.521820587744235</v>
      </c>
    </row>
    <row r="37" spans="1:8" x14ac:dyDescent="0.25">
      <c r="A37" s="35">
        <v>80</v>
      </c>
      <c r="B37" s="38">
        <v>43545</v>
      </c>
      <c r="C37" s="35"/>
      <c r="D37" s="118">
        <v>0.13793103448275862</v>
      </c>
      <c r="E37" s="40">
        <f t="shared" si="1"/>
        <v>1.9310344827586212</v>
      </c>
      <c r="F37" s="137">
        <v>0.12183396464646463</v>
      </c>
      <c r="H37">
        <f t="shared" si="0"/>
        <v>15.849722106327727</v>
      </c>
    </row>
    <row r="38" spans="1:8" x14ac:dyDescent="0.25">
      <c r="A38" s="35">
        <v>81</v>
      </c>
      <c r="B38" s="38">
        <v>43546</v>
      </c>
      <c r="C38" s="35"/>
      <c r="D38" s="118">
        <v>0.13793103448275862</v>
      </c>
      <c r="E38" s="40">
        <f t="shared" si="1"/>
        <v>2.0689655172413799</v>
      </c>
      <c r="F38" s="137">
        <v>0.12814646464646465</v>
      </c>
      <c r="H38">
        <f t="shared" si="0"/>
        <v>16.145318740936951</v>
      </c>
    </row>
    <row r="39" spans="1:8" x14ac:dyDescent="0.25">
      <c r="A39" s="35">
        <v>82</v>
      </c>
      <c r="B39" s="38">
        <v>43547</v>
      </c>
      <c r="C39" s="35"/>
      <c r="D39" s="118">
        <v>0.13793103448275862</v>
      </c>
      <c r="E39" s="40">
        <f t="shared" si="1"/>
        <v>2.2068965517241383</v>
      </c>
      <c r="F39" s="137">
        <v>0.13445896464646465</v>
      </c>
      <c r="H39">
        <f t="shared" si="0"/>
        <v>16.41316038336879</v>
      </c>
    </row>
    <row r="40" spans="1:8" x14ac:dyDescent="0.25">
      <c r="A40" s="35">
        <v>83</v>
      </c>
      <c r="B40" s="38">
        <v>43548</v>
      </c>
      <c r="C40" s="35"/>
      <c r="D40" s="118">
        <v>0.13793103448275862</v>
      </c>
      <c r="E40" s="40">
        <f t="shared" si="1"/>
        <v>2.3448275862068968</v>
      </c>
      <c r="F40" s="137">
        <v>0.14077146464646464</v>
      </c>
      <c r="H40">
        <f t="shared" si="0"/>
        <v>16.656980817069201</v>
      </c>
    </row>
    <row r="41" spans="1:8" x14ac:dyDescent="0.25">
      <c r="A41" s="35">
        <v>84</v>
      </c>
      <c r="B41" s="38">
        <v>43549</v>
      </c>
      <c r="C41" s="35"/>
      <c r="D41" s="118">
        <v>0.13793103448275862</v>
      </c>
      <c r="E41" s="40">
        <f t="shared" si="1"/>
        <v>2.4827586206896552</v>
      </c>
      <c r="F41" s="137">
        <v>0.14708396464646464</v>
      </c>
      <c r="H41">
        <f t="shared" si="0"/>
        <v>16.879872844448318</v>
      </c>
    </row>
    <row r="42" spans="1:8" x14ac:dyDescent="0.25">
      <c r="A42" s="35">
        <v>85</v>
      </c>
      <c r="B42" s="38">
        <v>43550</v>
      </c>
      <c r="C42" s="35"/>
      <c r="D42" s="118">
        <v>0.13793103448275862</v>
      </c>
      <c r="E42" s="40">
        <f t="shared" si="1"/>
        <v>2.6206896551724137</v>
      </c>
      <c r="F42" s="137">
        <v>0.15339646464646464</v>
      </c>
      <c r="H42">
        <f t="shared" si="0"/>
        <v>17.084420173648464</v>
      </c>
    </row>
    <row r="43" spans="1:8" x14ac:dyDescent="0.25">
      <c r="A43" s="35">
        <v>86</v>
      </c>
      <c r="B43" s="38">
        <v>43551</v>
      </c>
      <c r="C43" s="35"/>
      <c r="D43" s="118">
        <v>0.13793103448275862</v>
      </c>
      <c r="E43" s="40">
        <f t="shared" si="1"/>
        <v>2.7586206896551722</v>
      </c>
      <c r="F43" s="137">
        <v>0.15970896464646464</v>
      </c>
      <c r="H43">
        <f t="shared" si="0"/>
        <v>17.27279802834936</v>
      </c>
    </row>
    <row r="44" spans="1:8" x14ac:dyDescent="0.25">
      <c r="A44" s="35">
        <v>87</v>
      </c>
      <c r="B44" s="38">
        <v>43552</v>
      </c>
      <c r="C44" s="35"/>
      <c r="D44" s="118">
        <v>0.13793103448275862</v>
      </c>
      <c r="E44" s="40">
        <f t="shared" si="1"/>
        <v>2.8965517241379306</v>
      </c>
      <c r="F44" s="137">
        <v>0.16602146464646464</v>
      </c>
      <c r="H44">
        <f t="shared" si="0"/>
        <v>17.446850805141427</v>
      </c>
    </row>
    <row r="45" spans="1:8" x14ac:dyDescent="0.25">
      <c r="A45" s="35">
        <v>88</v>
      </c>
      <c r="B45" s="38">
        <v>43553</v>
      </c>
      <c r="C45" s="35"/>
      <c r="D45" s="118">
        <v>0.13793103448275862</v>
      </c>
      <c r="E45" s="40">
        <f t="shared" si="1"/>
        <v>3.0344827586206891</v>
      </c>
      <c r="F45" s="137">
        <v>0.17233396464646464</v>
      </c>
      <c r="H45">
        <f t="shared" si="0"/>
        <v>17.608152663613314</v>
      </c>
    </row>
    <row r="46" spans="1:8" x14ac:dyDescent="0.25">
      <c r="A46" s="35">
        <v>89</v>
      </c>
      <c r="B46" s="38">
        <v>43554</v>
      </c>
      <c r="C46" s="35"/>
      <c r="D46" s="118">
        <v>0.13793103448275862</v>
      </c>
      <c r="E46" s="40">
        <f t="shared" si="1"/>
        <v>3.1724137931034475</v>
      </c>
      <c r="F46" s="137">
        <v>0.17864646464646464</v>
      </c>
      <c r="H46">
        <f t="shared" si="0"/>
        <v>17.758055270679709</v>
      </c>
    </row>
    <row r="47" spans="1:8" x14ac:dyDescent="0.25">
      <c r="A47" s="35">
        <v>90</v>
      </c>
      <c r="B47" s="38">
        <v>43555</v>
      </c>
      <c r="C47" s="35"/>
      <c r="D47" s="118">
        <v>0.13793103448275862</v>
      </c>
      <c r="E47" s="40">
        <f t="shared" si="1"/>
        <v>3.310344827586206</v>
      </c>
      <c r="F47" s="137">
        <v>0.18495896464646466</v>
      </c>
      <c r="H47">
        <f t="shared" si="0"/>
        <v>17.897725768057171</v>
      </c>
    </row>
    <row r="48" spans="1:8" x14ac:dyDescent="0.25">
      <c r="A48" s="35">
        <v>91</v>
      </c>
      <c r="B48" s="38">
        <v>43556</v>
      </c>
      <c r="C48" s="35"/>
      <c r="D48" s="118">
        <v>0.13793103448275862</v>
      </c>
      <c r="E48" s="40">
        <f t="shared" si="1"/>
        <v>3.4482758620689644</v>
      </c>
      <c r="F48" s="137">
        <v>0.19127146464646469</v>
      </c>
      <c r="H48">
        <f t="shared" si="0"/>
        <v>18.028177221534648</v>
      </c>
    </row>
    <row r="49" spans="1:8" x14ac:dyDescent="0.25">
      <c r="A49" s="35">
        <v>92</v>
      </c>
      <c r="B49" s="38">
        <v>43557</v>
      </c>
      <c r="C49" s="35"/>
      <c r="D49" s="118">
        <v>0.13793103448275862</v>
      </c>
      <c r="E49" s="40">
        <f t="shared" si="1"/>
        <v>3.5862068965517229</v>
      </c>
      <c r="F49" s="137">
        <v>0.19758396464646469</v>
      </c>
      <c r="H49">
        <f t="shared" si="0"/>
        <v>18.150293233403289</v>
      </c>
    </row>
    <row r="50" spans="1:8" x14ac:dyDescent="0.25">
      <c r="A50" s="35">
        <v>93</v>
      </c>
      <c r="B50" s="38">
        <v>43558</v>
      </c>
      <c r="C50" s="35"/>
      <c r="D50" s="118">
        <v>0.13793103448275862</v>
      </c>
      <c r="E50" s="40">
        <f t="shared" si="1"/>
        <v>3.7241379310344813</v>
      </c>
      <c r="F50" s="137">
        <v>0.20389646464646471</v>
      </c>
      <c r="H50">
        <f t="shared" si="0"/>
        <v>18.264847982978761</v>
      </c>
    </row>
    <row r="51" spans="1:8" x14ac:dyDescent="0.25">
      <c r="A51" s="35">
        <v>94</v>
      </c>
      <c r="B51" s="38">
        <v>43559</v>
      </c>
      <c r="C51" s="35"/>
      <c r="D51" s="118">
        <v>0.13793103448275862</v>
      </c>
      <c r="E51" s="40">
        <f t="shared" si="1"/>
        <v>3.8620689655172398</v>
      </c>
      <c r="F51" s="137">
        <v>0.21020896464646474</v>
      </c>
      <c r="H51">
        <f t="shared" si="0"/>
        <v>18.372522656265275</v>
      </c>
    </row>
    <row r="52" spans="1:8" x14ac:dyDescent="0.25">
      <c r="A52" s="35">
        <v>95</v>
      </c>
      <c r="B52" s="38">
        <v>43560</v>
      </c>
      <c r="C52" s="35">
        <v>4</v>
      </c>
      <c r="D52" s="84"/>
      <c r="E52" s="40">
        <v>4</v>
      </c>
      <c r="F52" s="137">
        <v>0.21652146464646474</v>
      </c>
      <c r="G52">
        <f>E52/F52</f>
        <v>18.473919001661944</v>
      </c>
      <c r="H52">
        <f t="shared" si="0"/>
        <v>18.473919001661944</v>
      </c>
    </row>
    <row r="53" spans="1:8" x14ac:dyDescent="0.25">
      <c r="A53" s="35">
        <v>96</v>
      </c>
      <c r="B53" s="38">
        <v>43561</v>
      </c>
      <c r="C53" s="35"/>
      <c r="D53" s="84">
        <f>(C62-C52)/(A62-A52)</f>
        <v>0.5</v>
      </c>
      <c r="E53" s="40">
        <f>D53+E52</f>
        <v>4.5</v>
      </c>
      <c r="F53" s="137">
        <v>0.22283396464646477</v>
      </c>
      <c r="H53">
        <f t="shared" si="0"/>
        <v>20.194408007502066</v>
      </c>
    </row>
    <row r="54" spans="1:8" x14ac:dyDescent="0.25">
      <c r="A54" s="35">
        <v>97</v>
      </c>
      <c r="B54" s="38">
        <v>43562</v>
      </c>
      <c r="C54" s="35"/>
      <c r="D54" s="84">
        <v>0.5</v>
      </c>
      <c r="E54" s="40">
        <f t="shared" ref="E54:E61" si="2">D54+E53</f>
        <v>5</v>
      </c>
      <c r="F54" s="137">
        <v>0.22916666666666666</v>
      </c>
      <c r="H54">
        <f t="shared" si="0"/>
        <v>21.81818181818182</v>
      </c>
    </row>
    <row r="55" spans="1:8" x14ac:dyDescent="0.25">
      <c r="A55" s="35">
        <v>98</v>
      </c>
      <c r="B55" s="38">
        <v>43563</v>
      </c>
      <c r="C55" s="35"/>
      <c r="D55" s="118">
        <v>0.5</v>
      </c>
      <c r="E55" s="40">
        <f t="shared" si="2"/>
        <v>5.5</v>
      </c>
      <c r="F55" s="137">
        <v>0.2421875</v>
      </c>
      <c r="H55">
        <f t="shared" si="0"/>
        <v>22.70967741935484</v>
      </c>
    </row>
    <row r="56" spans="1:8" x14ac:dyDescent="0.25">
      <c r="A56" s="35">
        <v>99</v>
      </c>
      <c r="B56" s="38">
        <v>43564</v>
      </c>
      <c r="C56" s="35"/>
      <c r="D56" s="118">
        <v>0.5</v>
      </c>
      <c r="E56" s="40">
        <f t="shared" si="2"/>
        <v>6</v>
      </c>
      <c r="F56" s="137">
        <v>0.25520833333333331</v>
      </c>
      <c r="H56">
        <f t="shared" si="0"/>
        <v>23.510204081632654</v>
      </c>
    </row>
    <row r="57" spans="1:8" x14ac:dyDescent="0.25">
      <c r="A57" s="35">
        <v>100</v>
      </c>
      <c r="B57" s="38">
        <v>43565</v>
      </c>
      <c r="C57" s="35"/>
      <c r="D57" s="118">
        <v>0.5</v>
      </c>
      <c r="E57" s="40">
        <f t="shared" si="2"/>
        <v>6.5</v>
      </c>
      <c r="F57" s="137">
        <v>0.26822916666666669</v>
      </c>
      <c r="H57">
        <f t="shared" si="0"/>
        <v>24.233009708737864</v>
      </c>
    </row>
    <row r="58" spans="1:8" x14ac:dyDescent="0.25">
      <c r="A58" s="35">
        <v>101</v>
      </c>
      <c r="B58" s="38">
        <v>43566</v>
      </c>
      <c r="C58" s="35"/>
      <c r="D58" s="118">
        <v>0.5</v>
      </c>
      <c r="E58" s="40">
        <f t="shared" si="2"/>
        <v>7</v>
      </c>
      <c r="F58" s="137">
        <v>0.28125</v>
      </c>
      <c r="H58">
        <f t="shared" si="0"/>
        <v>24.888888888888889</v>
      </c>
    </row>
    <row r="59" spans="1:8" x14ac:dyDescent="0.25">
      <c r="A59" s="35">
        <v>102</v>
      </c>
      <c r="B59" s="38">
        <v>43567</v>
      </c>
      <c r="C59" s="35"/>
      <c r="D59" s="118">
        <v>0.5</v>
      </c>
      <c r="E59" s="40">
        <f t="shared" si="2"/>
        <v>7.5</v>
      </c>
      <c r="F59" s="137">
        <v>0.29427083333333331</v>
      </c>
      <c r="H59">
        <f t="shared" si="0"/>
        <v>25.486725663716815</v>
      </c>
    </row>
    <row r="60" spans="1:8" x14ac:dyDescent="0.25">
      <c r="A60" s="35">
        <v>103</v>
      </c>
      <c r="B60" s="38">
        <v>43568</v>
      </c>
      <c r="C60" s="35"/>
      <c r="D60" s="118">
        <v>0.5</v>
      </c>
      <c r="E60" s="40">
        <f t="shared" si="2"/>
        <v>8</v>
      </c>
      <c r="F60" s="137">
        <v>0.30729166666666669</v>
      </c>
      <c r="H60">
        <f t="shared" si="0"/>
        <v>26.033898305084744</v>
      </c>
    </row>
    <row r="61" spans="1:8" x14ac:dyDescent="0.25">
      <c r="A61" s="35">
        <v>104</v>
      </c>
      <c r="B61" s="38">
        <v>43569</v>
      </c>
      <c r="C61" s="35"/>
      <c r="D61" s="118">
        <v>0.5</v>
      </c>
      <c r="E61" s="40">
        <f t="shared" si="2"/>
        <v>8.5</v>
      </c>
      <c r="F61" s="137">
        <v>0.3203125</v>
      </c>
      <c r="H61">
        <f t="shared" si="0"/>
        <v>26.536585365853657</v>
      </c>
    </row>
    <row r="62" spans="1:8" x14ac:dyDescent="0.25">
      <c r="A62" s="35">
        <v>105</v>
      </c>
      <c r="B62" s="38">
        <v>43570</v>
      </c>
      <c r="C62" s="35">
        <v>9</v>
      </c>
      <c r="D62" s="84"/>
      <c r="E62" s="40">
        <v>9</v>
      </c>
      <c r="F62" s="137">
        <v>0.33333333333333331</v>
      </c>
      <c r="G62">
        <f>E62/F62</f>
        <v>27</v>
      </c>
      <c r="H62">
        <f t="shared" si="0"/>
        <v>27</v>
      </c>
    </row>
    <row r="63" spans="1:8" x14ac:dyDescent="0.25">
      <c r="A63" s="35">
        <v>106</v>
      </c>
      <c r="B63" s="38">
        <v>43571</v>
      </c>
      <c r="C63" s="35"/>
      <c r="D63" s="84">
        <f>(C77-C62)/(A77-A62)</f>
        <v>0.46666666666666667</v>
      </c>
      <c r="E63" s="40">
        <f>D63+E62</f>
        <v>9.4666666666666668</v>
      </c>
      <c r="F63" s="137">
        <v>0.34635416666666669</v>
      </c>
      <c r="H63">
        <f t="shared" si="0"/>
        <v>27.332330827067668</v>
      </c>
    </row>
    <row r="64" spans="1:8" x14ac:dyDescent="0.25">
      <c r="A64" s="35">
        <v>107</v>
      </c>
      <c r="B64" s="38">
        <v>43572</v>
      </c>
      <c r="C64" s="35"/>
      <c r="D64" s="84">
        <v>0.46666666666666667</v>
      </c>
      <c r="E64" s="40">
        <f t="shared" ref="E64:E76" si="3">D64+E63</f>
        <v>9.9333333333333336</v>
      </c>
      <c r="F64" s="137">
        <v>0.359375</v>
      </c>
      <c r="H64">
        <f t="shared" si="0"/>
        <v>27.640579710144927</v>
      </c>
    </row>
    <row r="65" spans="1:8" x14ac:dyDescent="0.25">
      <c r="A65" s="35">
        <v>108</v>
      </c>
      <c r="B65" s="38">
        <v>43573</v>
      </c>
      <c r="C65" s="35"/>
      <c r="D65" s="118">
        <v>0.46666666666666667</v>
      </c>
      <c r="E65" s="40">
        <f t="shared" si="3"/>
        <v>10.4</v>
      </c>
      <c r="F65" s="137">
        <v>0.37239583333333331</v>
      </c>
      <c r="H65">
        <f t="shared" si="0"/>
        <v>27.927272727272729</v>
      </c>
    </row>
    <row r="66" spans="1:8" x14ac:dyDescent="0.25">
      <c r="A66" s="35">
        <v>109</v>
      </c>
      <c r="B66" s="38">
        <v>43574</v>
      </c>
      <c r="C66" s="35"/>
      <c r="D66" s="118">
        <v>0.46666666666666667</v>
      </c>
      <c r="E66" s="40">
        <f t="shared" si="3"/>
        <v>10.866666666666667</v>
      </c>
      <c r="F66" s="137">
        <v>0.38541666666666669</v>
      </c>
      <c r="H66">
        <f t="shared" si="0"/>
        <v>28.194594594594594</v>
      </c>
    </row>
    <row r="67" spans="1:8" x14ac:dyDescent="0.25">
      <c r="A67" s="35">
        <v>110</v>
      </c>
      <c r="B67" s="38">
        <v>43575</v>
      </c>
      <c r="C67" s="35"/>
      <c r="D67" s="118">
        <v>0.46666666666666667</v>
      </c>
      <c r="E67" s="40">
        <f t="shared" si="3"/>
        <v>11.333333333333334</v>
      </c>
      <c r="F67" s="137">
        <v>0.3984375</v>
      </c>
      <c r="H67">
        <f t="shared" si="0"/>
        <v>28.444444444444446</v>
      </c>
    </row>
    <row r="68" spans="1:8" x14ac:dyDescent="0.25">
      <c r="A68" s="35">
        <v>111</v>
      </c>
      <c r="B68" s="38">
        <v>43576</v>
      </c>
      <c r="C68" s="35"/>
      <c r="D68" s="118">
        <v>0.46666666666666667</v>
      </c>
      <c r="E68" s="40">
        <f t="shared" si="3"/>
        <v>11.8</v>
      </c>
      <c r="F68" s="137">
        <v>0.41145833333333331</v>
      </c>
      <c r="H68">
        <f t="shared" si="0"/>
        <v>28.678481012658231</v>
      </c>
    </row>
    <row r="69" spans="1:8" x14ac:dyDescent="0.25">
      <c r="A69" s="35">
        <v>112</v>
      </c>
      <c r="B69" s="38">
        <v>43577</v>
      </c>
      <c r="C69" s="35"/>
      <c r="D69" s="118">
        <v>0.46666666666666667</v>
      </c>
      <c r="E69" s="40">
        <f t="shared" si="3"/>
        <v>12.266666666666667</v>
      </c>
      <c r="F69" s="137">
        <v>0.42447916666666669</v>
      </c>
      <c r="H69">
        <f t="shared" si="0"/>
        <v>28.898159509202454</v>
      </c>
    </row>
    <row r="70" spans="1:8" x14ac:dyDescent="0.25">
      <c r="A70" s="35">
        <v>113</v>
      </c>
      <c r="B70" s="38">
        <v>43578</v>
      </c>
      <c r="C70" s="35"/>
      <c r="D70" s="118">
        <v>0.46666666666666667</v>
      </c>
      <c r="E70" s="40">
        <f t="shared" si="3"/>
        <v>12.733333333333334</v>
      </c>
      <c r="F70" s="137">
        <v>0.4375</v>
      </c>
      <c r="H70">
        <f t="shared" si="0"/>
        <v>29.104761904761908</v>
      </c>
    </row>
    <row r="71" spans="1:8" x14ac:dyDescent="0.25">
      <c r="A71" s="35">
        <v>114</v>
      </c>
      <c r="B71" s="38">
        <v>43579</v>
      </c>
      <c r="C71" s="35"/>
      <c r="D71" s="118">
        <v>0.46666666666666667</v>
      </c>
      <c r="E71" s="40">
        <f t="shared" si="3"/>
        <v>13.200000000000001</v>
      </c>
      <c r="F71" s="137">
        <v>0.45723684210526311</v>
      </c>
      <c r="H71">
        <f t="shared" si="0"/>
        <v>28.869064748201446</v>
      </c>
    </row>
    <row r="72" spans="1:8" x14ac:dyDescent="0.25">
      <c r="A72" s="35">
        <v>115</v>
      </c>
      <c r="B72" s="38">
        <v>43580</v>
      </c>
      <c r="C72" s="35"/>
      <c r="D72" s="118">
        <v>0.46666666666666667</v>
      </c>
      <c r="E72" s="40">
        <f t="shared" si="3"/>
        <v>13.666666666666668</v>
      </c>
      <c r="F72" s="137">
        <v>0.47696600877192979</v>
      </c>
      <c r="H72">
        <f t="shared" si="0"/>
        <v>28.653334651362211</v>
      </c>
    </row>
    <row r="73" spans="1:8" x14ac:dyDescent="0.25">
      <c r="A73" s="35">
        <v>116</v>
      </c>
      <c r="B73" s="38">
        <v>43581</v>
      </c>
      <c r="C73" s="35"/>
      <c r="D73" s="118">
        <v>0.46666666666666667</v>
      </c>
      <c r="E73" s="40">
        <f t="shared" si="3"/>
        <v>14.133333333333335</v>
      </c>
      <c r="F73" s="137">
        <v>0.49669517543859643</v>
      </c>
      <c r="H73">
        <f t="shared" si="0"/>
        <v>28.454742530674242</v>
      </c>
    </row>
    <row r="74" spans="1:8" x14ac:dyDescent="0.25">
      <c r="A74" s="35">
        <v>117</v>
      </c>
      <c r="B74" s="38">
        <v>43582</v>
      </c>
      <c r="C74" s="35"/>
      <c r="D74" s="118">
        <v>0.46666666666666667</v>
      </c>
      <c r="E74" s="40">
        <f t="shared" si="3"/>
        <v>14.600000000000001</v>
      </c>
      <c r="F74" s="137">
        <v>0.51642434210526311</v>
      </c>
      <c r="H74">
        <f t="shared" si="0"/>
        <v>28.27132419916812</v>
      </c>
    </row>
    <row r="75" spans="1:8" x14ac:dyDescent="0.25">
      <c r="A75" s="35">
        <v>118</v>
      </c>
      <c r="B75" s="38">
        <v>43583</v>
      </c>
      <c r="C75" s="35"/>
      <c r="D75" s="118">
        <v>0.46666666666666667</v>
      </c>
      <c r="E75" s="40">
        <f t="shared" si="3"/>
        <v>15.066666666666668</v>
      </c>
      <c r="F75" s="137">
        <v>0.53615350877192969</v>
      </c>
      <c r="H75">
        <f t="shared" si="0"/>
        <v>28.101404579403329</v>
      </c>
    </row>
    <row r="76" spans="1:8" x14ac:dyDescent="0.25">
      <c r="A76" s="35">
        <v>119</v>
      </c>
      <c r="B76" s="38">
        <v>43584</v>
      </c>
      <c r="C76" s="35"/>
      <c r="D76" s="118">
        <v>0.46666666666666667</v>
      </c>
      <c r="E76" s="40">
        <f t="shared" si="3"/>
        <v>15.533333333333335</v>
      </c>
      <c r="F76" s="137">
        <v>0.55588267543859637</v>
      </c>
      <c r="H76">
        <f t="shared" si="0"/>
        <v>27.943546398666584</v>
      </c>
    </row>
    <row r="77" spans="1:8" x14ac:dyDescent="0.25">
      <c r="A77" s="35">
        <v>120</v>
      </c>
      <c r="B77" s="38">
        <v>43585</v>
      </c>
      <c r="C77" s="35">
        <v>16</v>
      </c>
      <c r="D77" s="40"/>
      <c r="E77" s="40">
        <v>16</v>
      </c>
      <c r="F77" s="137">
        <v>0.57561184210526306</v>
      </c>
      <c r="G77">
        <f>E77/F77</f>
        <v>27.796509435040523</v>
      </c>
      <c r="H77">
        <f t="shared" si="0"/>
        <v>27.796509435040523</v>
      </c>
    </row>
    <row r="78" spans="1:8" x14ac:dyDescent="0.25">
      <c r="A78" s="35">
        <v>121</v>
      </c>
      <c r="B78" s="38">
        <v>43586</v>
      </c>
      <c r="C78" s="35"/>
      <c r="D78" s="40"/>
      <c r="E78" s="40"/>
      <c r="F78" s="137">
        <v>0.59534100877192964</v>
      </c>
    </row>
    <row r="79" spans="1:8" x14ac:dyDescent="0.25">
      <c r="A79" s="35">
        <v>122</v>
      </c>
      <c r="B79" s="38">
        <v>43587</v>
      </c>
      <c r="C79" s="35"/>
      <c r="D79" s="40"/>
      <c r="E79" s="40"/>
      <c r="F79" s="137">
        <v>0.61507017543859632</v>
      </c>
    </row>
    <row r="80" spans="1:8" x14ac:dyDescent="0.25">
      <c r="A80" s="35">
        <v>123</v>
      </c>
      <c r="B80" s="38">
        <v>43588</v>
      </c>
      <c r="C80" s="35"/>
      <c r="D80" s="40"/>
      <c r="E80" s="40"/>
      <c r="F80" s="137">
        <v>0.63479934210526301</v>
      </c>
    </row>
    <row r="81" spans="1:6" x14ac:dyDescent="0.25">
      <c r="A81" s="35">
        <v>124</v>
      </c>
      <c r="B81" s="38">
        <v>43589</v>
      </c>
      <c r="C81" s="35"/>
      <c r="D81" s="40"/>
      <c r="E81" s="40"/>
      <c r="F81" s="137">
        <v>0.65452850877192958</v>
      </c>
    </row>
    <row r="82" spans="1:6" x14ac:dyDescent="0.25">
      <c r="A82" s="35">
        <v>125</v>
      </c>
      <c r="B82" s="38">
        <v>43590</v>
      </c>
      <c r="C82" s="35"/>
      <c r="D82" s="40"/>
      <c r="E82" s="40"/>
      <c r="F82" s="137">
        <v>0.67425767543859638</v>
      </c>
    </row>
    <row r="83" spans="1:6" x14ac:dyDescent="0.25">
      <c r="A83" s="35">
        <v>126</v>
      </c>
      <c r="B83" s="38">
        <v>43591</v>
      </c>
      <c r="C83" s="35"/>
      <c r="D83" s="40"/>
      <c r="E83" s="40"/>
      <c r="F83" s="137">
        <v>0.69398684210526307</v>
      </c>
    </row>
    <row r="84" spans="1:6" x14ac:dyDescent="0.25">
      <c r="A84" s="35">
        <v>127</v>
      </c>
      <c r="B84" s="38">
        <v>43592</v>
      </c>
      <c r="C84" s="35"/>
      <c r="D84" s="40"/>
      <c r="E84" s="40"/>
      <c r="F84" s="137">
        <v>0.71371600877192976</v>
      </c>
    </row>
    <row r="85" spans="1:6" x14ac:dyDescent="0.25">
      <c r="A85" s="35">
        <v>128</v>
      </c>
      <c r="B85" s="38">
        <v>43593</v>
      </c>
      <c r="C85" s="35"/>
      <c r="D85" s="40"/>
      <c r="E85" s="40"/>
      <c r="F85" s="137">
        <v>0.73344517543859655</v>
      </c>
    </row>
    <row r="86" spans="1:6" x14ac:dyDescent="0.25">
      <c r="A86" s="35">
        <v>129</v>
      </c>
      <c r="B86" s="38">
        <v>43594</v>
      </c>
      <c r="C86" s="35"/>
      <c r="D86" s="40"/>
      <c r="E86" s="40"/>
      <c r="F86" s="137">
        <v>0.75317434210526324</v>
      </c>
    </row>
    <row r="87" spans="1:6" x14ac:dyDescent="0.25">
      <c r="A87" s="35">
        <v>130</v>
      </c>
      <c r="B87" s="38">
        <v>43595</v>
      </c>
      <c r="C87" s="35"/>
      <c r="D87" s="40"/>
      <c r="E87" s="40"/>
      <c r="F87" s="137">
        <v>0.77290350877192993</v>
      </c>
    </row>
    <row r="88" spans="1:6" x14ac:dyDescent="0.25">
      <c r="A88" s="35">
        <v>131</v>
      </c>
      <c r="B88" s="38">
        <v>43596</v>
      </c>
      <c r="C88" s="35"/>
      <c r="D88" s="40"/>
      <c r="E88" s="40"/>
      <c r="F88" s="137">
        <v>0.79263267543859672</v>
      </c>
    </row>
    <row r="89" spans="1:6" x14ac:dyDescent="0.25">
      <c r="A89" s="35">
        <v>132</v>
      </c>
      <c r="B89" s="38">
        <v>43597</v>
      </c>
      <c r="C89" s="35"/>
      <c r="D89" s="40"/>
      <c r="E89" s="40"/>
      <c r="F89" s="137">
        <v>0.81236184210526341</v>
      </c>
    </row>
    <row r="90" spans="1:6" x14ac:dyDescent="0.25">
      <c r="A90" s="35">
        <v>133</v>
      </c>
      <c r="B90" s="38">
        <v>43598</v>
      </c>
      <c r="C90" s="35"/>
      <c r="D90" s="35"/>
      <c r="E90" s="35"/>
      <c r="F90" s="137">
        <v>0.8125</v>
      </c>
    </row>
    <row r="91" spans="1:6" x14ac:dyDescent="0.25">
      <c r="A91" s="35">
        <v>134</v>
      </c>
      <c r="B91" s="38">
        <v>43599</v>
      </c>
      <c r="C91" s="35"/>
      <c r="D91" s="40"/>
      <c r="E91" s="40"/>
      <c r="F91" s="137">
        <v>0.81824712643678155</v>
      </c>
    </row>
    <row r="92" spans="1:6" x14ac:dyDescent="0.25">
      <c r="A92" s="35">
        <v>135</v>
      </c>
      <c r="B92" s="38">
        <v>43600</v>
      </c>
      <c r="C92" s="35"/>
      <c r="D92" s="35"/>
      <c r="E92" s="40"/>
      <c r="F92" s="137">
        <v>0.82399712643678169</v>
      </c>
    </row>
    <row r="93" spans="1:6" x14ac:dyDescent="0.25">
      <c r="A93" s="35">
        <v>136</v>
      </c>
      <c r="B93" s="38">
        <v>43601</v>
      </c>
      <c r="C93" s="35"/>
      <c r="D93" s="35"/>
      <c r="E93" s="40"/>
      <c r="F93" s="137">
        <v>0.82974712643678172</v>
      </c>
    </row>
    <row r="94" spans="1:6" x14ac:dyDescent="0.25">
      <c r="A94" s="35">
        <v>137</v>
      </c>
      <c r="B94" s="38">
        <v>43602</v>
      </c>
      <c r="C94" s="35"/>
      <c r="D94" s="35"/>
      <c r="E94" s="40"/>
      <c r="F94" s="137">
        <v>0.83549712643678176</v>
      </c>
    </row>
    <row r="95" spans="1:6" x14ac:dyDescent="0.25">
      <c r="A95" s="35">
        <v>138</v>
      </c>
      <c r="B95" s="38">
        <v>43603</v>
      </c>
      <c r="C95" s="35"/>
      <c r="D95" s="35"/>
      <c r="E95" s="40"/>
      <c r="F95" s="137">
        <v>0.8412471264367819</v>
      </c>
    </row>
    <row r="96" spans="1:6" x14ac:dyDescent="0.25">
      <c r="A96" s="35">
        <v>139</v>
      </c>
      <c r="B96" s="38">
        <v>43604</v>
      </c>
      <c r="C96" s="35"/>
      <c r="D96" s="35"/>
      <c r="E96" s="40"/>
      <c r="F96" s="137">
        <v>0.84699712643678193</v>
      </c>
    </row>
    <row r="97" spans="1:6" x14ac:dyDescent="0.25">
      <c r="A97" s="35">
        <v>140</v>
      </c>
      <c r="B97" s="38">
        <v>43605</v>
      </c>
      <c r="C97" s="35"/>
      <c r="D97" s="35"/>
      <c r="E97" s="40"/>
      <c r="F97" s="137">
        <v>0.85274712643678197</v>
      </c>
    </row>
    <row r="98" spans="1:6" x14ac:dyDescent="0.25">
      <c r="A98" s="35">
        <v>141</v>
      </c>
      <c r="B98" s="38">
        <v>43606</v>
      </c>
      <c r="C98" s="35"/>
      <c r="D98" s="35"/>
      <c r="E98" s="40"/>
      <c r="F98" s="137">
        <v>0.85849712643678211</v>
      </c>
    </row>
    <row r="99" spans="1:6" x14ac:dyDescent="0.25">
      <c r="A99" s="35">
        <v>142</v>
      </c>
      <c r="B99" s="38">
        <v>43607</v>
      </c>
      <c r="C99" s="35"/>
      <c r="D99" s="35"/>
      <c r="E99" s="40"/>
      <c r="F99" s="137">
        <v>0.86424712643678214</v>
      </c>
    </row>
    <row r="100" spans="1:6" x14ac:dyDescent="0.25">
      <c r="A100" s="35">
        <v>143</v>
      </c>
      <c r="B100" s="38">
        <v>43608</v>
      </c>
      <c r="C100" s="35"/>
      <c r="D100" s="35"/>
      <c r="E100" s="40"/>
      <c r="F100" s="137">
        <v>0.86999712643678218</v>
      </c>
    </row>
    <row r="101" spans="1:6" x14ac:dyDescent="0.25">
      <c r="A101" s="35">
        <v>144</v>
      </c>
      <c r="B101" s="38">
        <v>43609</v>
      </c>
      <c r="C101" s="35"/>
      <c r="D101" s="35"/>
      <c r="E101" s="40"/>
      <c r="F101" s="137">
        <v>0.87574712643678232</v>
      </c>
    </row>
    <row r="102" spans="1:6" x14ac:dyDescent="0.25">
      <c r="A102" s="35">
        <v>145</v>
      </c>
      <c r="B102" s="38">
        <v>43610</v>
      </c>
      <c r="C102" s="35"/>
      <c r="D102" s="35"/>
      <c r="E102" s="40"/>
      <c r="F102" s="137">
        <v>0.88149712643678235</v>
      </c>
    </row>
    <row r="103" spans="1:6" x14ac:dyDescent="0.25">
      <c r="A103" s="35">
        <v>146</v>
      </c>
      <c r="B103" s="38">
        <v>43611</v>
      </c>
      <c r="C103" s="35"/>
      <c r="D103" s="35"/>
      <c r="E103" s="40"/>
      <c r="F103" s="137">
        <v>0.88724712643678239</v>
      </c>
    </row>
    <row r="104" spans="1:6" x14ac:dyDescent="0.25">
      <c r="A104" s="35">
        <v>147</v>
      </c>
      <c r="B104" s="38">
        <v>43612</v>
      </c>
      <c r="C104" s="35"/>
      <c r="D104" s="35"/>
      <c r="E104" s="40"/>
      <c r="F104" s="137">
        <v>0.89299712643678253</v>
      </c>
    </row>
    <row r="105" spans="1:6" x14ac:dyDescent="0.25">
      <c r="A105" s="35">
        <v>148</v>
      </c>
      <c r="B105" s="38">
        <v>43613</v>
      </c>
      <c r="C105" s="35"/>
      <c r="D105" s="35"/>
      <c r="E105" s="40"/>
      <c r="F105" s="137">
        <v>0.89874712643678256</v>
      </c>
    </row>
    <row r="106" spans="1:6" x14ac:dyDescent="0.25">
      <c r="A106" s="35">
        <v>149</v>
      </c>
      <c r="B106" s="38">
        <v>43614</v>
      </c>
      <c r="C106" s="35"/>
      <c r="D106" s="35"/>
      <c r="E106" s="40"/>
      <c r="F106" s="137">
        <v>0.90449712643678259</v>
      </c>
    </row>
    <row r="107" spans="1:6" x14ac:dyDescent="0.25">
      <c r="A107" s="35">
        <v>150</v>
      </c>
      <c r="B107" s="38">
        <v>43615</v>
      </c>
      <c r="C107" s="35"/>
      <c r="D107" s="35"/>
      <c r="E107" s="40"/>
      <c r="F107" s="137">
        <v>0.91024712643678274</v>
      </c>
    </row>
    <row r="108" spans="1:6" x14ac:dyDescent="0.25">
      <c r="A108" s="35">
        <v>151</v>
      </c>
      <c r="B108" s="38">
        <v>43616</v>
      </c>
      <c r="C108" s="35"/>
      <c r="D108" s="35"/>
      <c r="E108" s="40"/>
      <c r="F108" s="137">
        <v>0.91599712643678277</v>
      </c>
    </row>
    <row r="109" spans="1:6" x14ac:dyDescent="0.25">
      <c r="A109" s="35">
        <v>152</v>
      </c>
      <c r="B109" s="38">
        <v>43617</v>
      </c>
      <c r="C109" s="35"/>
      <c r="D109" s="35"/>
      <c r="E109" s="40"/>
      <c r="F109" s="137">
        <v>0.9217471264367828</v>
      </c>
    </row>
    <row r="110" spans="1:6" x14ac:dyDescent="0.25">
      <c r="A110" s="35">
        <v>153</v>
      </c>
      <c r="B110" s="38">
        <v>43618</v>
      </c>
      <c r="C110" s="35"/>
      <c r="D110" s="35"/>
      <c r="E110" s="40"/>
      <c r="F110" s="137">
        <v>0.92749712643678295</v>
      </c>
    </row>
    <row r="111" spans="1:6" x14ac:dyDescent="0.25">
      <c r="A111" s="35">
        <v>154</v>
      </c>
      <c r="B111" s="38">
        <v>43619</v>
      </c>
      <c r="C111" s="35"/>
      <c r="D111" s="35"/>
      <c r="E111" s="40"/>
      <c r="F111" s="137">
        <v>0.93324712643678298</v>
      </c>
    </row>
    <row r="112" spans="1:6" x14ac:dyDescent="0.25">
      <c r="A112" s="35">
        <v>155</v>
      </c>
      <c r="B112" s="38">
        <v>43620</v>
      </c>
      <c r="C112" s="35"/>
      <c r="D112" s="35"/>
      <c r="E112" s="40"/>
      <c r="F112" s="137">
        <v>0.93899712643678301</v>
      </c>
    </row>
    <row r="113" spans="1:6" x14ac:dyDescent="0.25">
      <c r="A113" s="35">
        <v>156</v>
      </c>
      <c r="B113" s="38">
        <v>43621</v>
      </c>
      <c r="C113" s="35"/>
      <c r="D113" s="35"/>
      <c r="E113" s="40"/>
      <c r="F113" s="137">
        <v>0.94474712643678316</v>
      </c>
    </row>
    <row r="114" spans="1:6" x14ac:dyDescent="0.25">
      <c r="A114" s="35">
        <v>157</v>
      </c>
      <c r="B114" s="38">
        <v>43622</v>
      </c>
      <c r="C114" s="35"/>
      <c r="D114" s="35"/>
      <c r="E114" s="40"/>
      <c r="F114" s="137">
        <v>0.95049712643678319</v>
      </c>
    </row>
    <row r="115" spans="1:6" x14ac:dyDescent="0.25">
      <c r="A115" s="35">
        <v>158</v>
      </c>
      <c r="B115" s="38">
        <v>43623</v>
      </c>
      <c r="C115" s="35"/>
      <c r="D115" s="35"/>
      <c r="E115" s="40"/>
      <c r="F115" s="137">
        <v>0.95624712643678322</v>
      </c>
    </row>
    <row r="116" spans="1:6" x14ac:dyDescent="0.25">
      <c r="A116" s="35">
        <v>159</v>
      </c>
      <c r="B116" s="38">
        <v>43624</v>
      </c>
      <c r="C116" s="35"/>
      <c r="D116" s="35"/>
      <c r="E116" s="40"/>
      <c r="F116" s="137">
        <v>0.96199712643678337</v>
      </c>
    </row>
    <row r="117" spans="1:6" x14ac:dyDescent="0.25">
      <c r="A117" s="35">
        <v>160</v>
      </c>
      <c r="B117" s="38">
        <v>43625</v>
      </c>
      <c r="C117" s="35"/>
      <c r="D117" s="35"/>
      <c r="E117" s="40"/>
      <c r="F117" s="137">
        <v>0.9677471264367834</v>
      </c>
    </row>
    <row r="118" spans="1:6" x14ac:dyDescent="0.25">
      <c r="A118" s="35">
        <v>161</v>
      </c>
      <c r="B118" s="38">
        <v>43626</v>
      </c>
      <c r="C118" s="35"/>
      <c r="D118" s="35"/>
      <c r="E118" s="40"/>
      <c r="F118" s="137">
        <v>0.97349712643678343</v>
      </c>
    </row>
    <row r="119" spans="1:6" x14ac:dyDescent="0.25">
      <c r="A119" s="35">
        <v>162</v>
      </c>
      <c r="B119" s="38">
        <v>43627</v>
      </c>
      <c r="C119" s="35"/>
      <c r="D119" s="35"/>
      <c r="E119" s="40"/>
      <c r="F119" s="133">
        <v>0.97924712643678358</v>
      </c>
    </row>
    <row r="120" spans="1:6" x14ac:dyDescent="0.25">
      <c r="A120" s="35">
        <v>163</v>
      </c>
      <c r="B120" s="38">
        <v>43628</v>
      </c>
      <c r="C120" s="35"/>
      <c r="D120" s="35"/>
      <c r="E120" s="35"/>
      <c r="F120" s="133">
        <v>0.97916666666666663</v>
      </c>
    </row>
    <row r="121" spans="1:6" x14ac:dyDescent="0.25">
      <c r="A121" s="35">
        <v>164</v>
      </c>
      <c r="B121" s="38">
        <v>43629</v>
      </c>
      <c r="C121" s="35"/>
      <c r="D121" s="40"/>
      <c r="E121" s="40"/>
      <c r="F121" s="133">
        <v>0.98039215686274517</v>
      </c>
    </row>
    <row r="122" spans="1:6" x14ac:dyDescent="0.25">
      <c r="A122" s="35">
        <v>165</v>
      </c>
      <c r="B122" s="38">
        <v>43630</v>
      </c>
      <c r="C122" s="35"/>
      <c r="D122" s="40"/>
      <c r="E122" s="40"/>
      <c r="F122" s="133">
        <v>0.98161715686274509</v>
      </c>
    </row>
    <row r="123" spans="1:6" x14ac:dyDescent="0.25">
      <c r="A123" s="35">
        <v>166</v>
      </c>
      <c r="B123" s="38">
        <v>43631</v>
      </c>
      <c r="C123" s="35"/>
      <c r="D123" s="40"/>
      <c r="E123" s="40"/>
      <c r="F123" s="133">
        <v>0.98284215686274512</v>
      </c>
    </row>
    <row r="124" spans="1:6" x14ac:dyDescent="0.25">
      <c r="A124" s="35">
        <v>167</v>
      </c>
      <c r="B124" s="38">
        <v>43632</v>
      </c>
      <c r="C124" s="35"/>
      <c r="D124" s="40"/>
      <c r="E124" s="40"/>
      <c r="F124" s="133">
        <v>0.98406715686274504</v>
      </c>
    </row>
    <row r="125" spans="1:6" x14ac:dyDescent="0.25">
      <c r="A125" s="35">
        <v>168</v>
      </c>
      <c r="B125" s="38">
        <v>43633</v>
      </c>
      <c r="C125" s="35"/>
      <c r="D125" s="40"/>
      <c r="E125" s="40"/>
      <c r="F125" s="133">
        <v>0.98529215686274496</v>
      </c>
    </row>
    <row r="126" spans="1:6" x14ac:dyDescent="0.25">
      <c r="A126" s="35">
        <v>169</v>
      </c>
      <c r="B126" s="38">
        <v>43634</v>
      </c>
      <c r="C126" s="35"/>
      <c r="D126" s="40"/>
      <c r="E126" s="40"/>
      <c r="F126" s="133">
        <v>0.98651715686274499</v>
      </c>
    </row>
    <row r="127" spans="1:6" x14ac:dyDescent="0.25">
      <c r="A127" s="35">
        <v>170</v>
      </c>
      <c r="B127" s="38">
        <v>43635</v>
      </c>
      <c r="C127" s="35"/>
      <c r="D127" s="40"/>
      <c r="E127" s="40"/>
      <c r="F127" s="133">
        <v>0.98774215686274491</v>
      </c>
    </row>
    <row r="128" spans="1:6" x14ac:dyDescent="0.25">
      <c r="A128" s="35">
        <v>171</v>
      </c>
      <c r="B128" s="38">
        <v>43636</v>
      </c>
      <c r="C128" s="35"/>
      <c r="D128" s="40"/>
      <c r="E128" s="40"/>
      <c r="F128" s="133">
        <v>0.98896715686274483</v>
      </c>
    </row>
    <row r="129" spans="1:6" x14ac:dyDescent="0.25">
      <c r="A129" s="35">
        <v>172</v>
      </c>
      <c r="B129" s="38">
        <v>43637</v>
      </c>
      <c r="C129" s="35"/>
      <c r="D129" s="40"/>
      <c r="E129" s="40"/>
      <c r="F129" s="133">
        <v>0.99019215686274487</v>
      </c>
    </row>
    <row r="130" spans="1:6" x14ac:dyDescent="0.25">
      <c r="A130" s="35">
        <v>173</v>
      </c>
      <c r="B130" s="38">
        <v>43638</v>
      </c>
      <c r="C130" s="35"/>
      <c r="D130" s="40"/>
      <c r="E130" s="40"/>
      <c r="F130" s="133">
        <v>0.99141715686274479</v>
      </c>
    </row>
    <row r="131" spans="1:6" x14ac:dyDescent="0.25">
      <c r="A131" s="35">
        <v>174</v>
      </c>
      <c r="B131" s="38">
        <v>43639</v>
      </c>
      <c r="C131" s="35"/>
      <c r="D131" s="40"/>
      <c r="E131" s="40"/>
      <c r="F131" s="133">
        <v>0.99264215686274471</v>
      </c>
    </row>
    <row r="132" spans="1:6" x14ac:dyDescent="0.25">
      <c r="A132" s="35">
        <v>175</v>
      </c>
      <c r="B132" s="38">
        <v>43640</v>
      </c>
      <c r="C132" s="35"/>
      <c r="D132" s="40"/>
      <c r="E132" s="40"/>
      <c r="F132" s="133">
        <v>0.99386715686274474</v>
      </c>
    </row>
    <row r="133" spans="1:6" x14ac:dyDescent="0.25">
      <c r="A133" s="35">
        <v>176</v>
      </c>
      <c r="B133" s="38">
        <v>43641</v>
      </c>
      <c r="C133" s="35"/>
      <c r="D133" s="40"/>
      <c r="E133" s="40"/>
      <c r="F133" s="133">
        <v>0.99509215686274466</v>
      </c>
    </row>
    <row r="134" spans="1:6" x14ac:dyDescent="0.25">
      <c r="A134" s="35">
        <v>177</v>
      </c>
      <c r="B134" s="38">
        <v>43642</v>
      </c>
      <c r="C134" s="35"/>
      <c r="D134" s="40"/>
      <c r="E134" s="40"/>
      <c r="F134" s="133">
        <v>0.99631715686274458</v>
      </c>
    </row>
    <row r="135" spans="1:6" x14ac:dyDescent="0.25">
      <c r="A135" s="35">
        <v>178</v>
      </c>
      <c r="B135" s="38">
        <v>43643</v>
      </c>
      <c r="C135" s="35"/>
      <c r="D135" s="40"/>
      <c r="E135" s="40"/>
      <c r="F135" s="133">
        <v>0.99754215686274461</v>
      </c>
    </row>
    <row r="136" spans="1:6" x14ac:dyDescent="0.25">
      <c r="A136" s="35">
        <v>179</v>
      </c>
      <c r="B136" s="38">
        <v>43644</v>
      </c>
      <c r="C136" s="35"/>
      <c r="D136" s="40"/>
      <c r="E136" s="40"/>
      <c r="F136" s="133">
        <v>0.99876715686274453</v>
      </c>
    </row>
    <row r="137" spans="1:6" x14ac:dyDescent="0.25">
      <c r="A137" s="35">
        <v>180</v>
      </c>
      <c r="B137" s="38">
        <v>43645</v>
      </c>
      <c r="C137" s="35"/>
      <c r="D137" s="35"/>
      <c r="E137" s="35"/>
      <c r="F137" s="133">
        <v>1</v>
      </c>
    </row>
    <row r="138" spans="1:6" x14ac:dyDescent="0.25">
      <c r="A138" s="35">
        <v>181</v>
      </c>
      <c r="B138" s="38">
        <v>43646</v>
      </c>
      <c r="F138" s="43"/>
    </row>
    <row r="139" spans="1:6" x14ac:dyDescent="0.25">
      <c r="F139" s="44"/>
    </row>
    <row r="140" spans="1:6" x14ac:dyDescent="0.25">
      <c r="B140" s="51"/>
      <c r="C140" s="117" t="s">
        <v>114</v>
      </c>
      <c r="D140" s="61">
        <f>H77</f>
        <v>27.796509435040523</v>
      </c>
      <c r="E140" s="117" t="s">
        <v>121</v>
      </c>
      <c r="F140" s="134">
        <f>C77</f>
        <v>16</v>
      </c>
    </row>
    <row r="141" spans="1:6" x14ac:dyDescent="0.25">
      <c r="C141" s="117" t="s">
        <v>115</v>
      </c>
      <c r="D141" s="61">
        <f>(D140)*0.81*2</f>
        <v>45.030345284765652</v>
      </c>
      <c r="E141" s="117" t="s">
        <v>122</v>
      </c>
      <c r="F141" s="134">
        <f>(F140)*0.81*2</f>
        <v>25.92</v>
      </c>
    </row>
    <row r="145" spans="6:6" x14ac:dyDescent="0.25">
      <c r="F145" s="51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1"/>
  <sheetViews>
    <sheetView workbookViewId="0">
      <selection activeCell="D140" sqref="D140"/>
    </sheetView>
  </sheetViews>
  <sheetFormatPr defaultRowHeight="15" x14ac:dyDescent="0.25"/>
  <cols>
    <col min="1" max="1" width="9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0.14062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36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5"/>
      <c r="D6" s="35"/>
      <c r="E6" s="35"/>
      <c r="F6" s="35"/>
    </row>
    <row r="7" spans="1:6" x14ac:dyDescent="0.25">
      <c r="A7" s="35">
        <v>50</v>
      </c>
      <c r="B7" s="38">
        <v>43515</v>
      </c>
      <c r="C7" s="35"/>
      <c r="D7" s="35"/>
      <c r="E7" s="35"/>
      <c r="F7" s="35"/>
    </row>
    <row r="8" spans="1:6" x14ac:dyDescent="0.25">
      <c r="A8" s="35">
        <v>51</v>
      </c>
      <c r="B8" s="38">
        <v>43516</v>
      </c>
      <c r="C8" s="35"/>
      <c r="D8" s="35"/>
      <c r="E8" s="35"/>
      <c r="F8" s="35"/>
    </row>
    <row r="9" spans="1:6" x14ac:dyDescent="0.25">
      <c r="A9" s="35">
        <v>52</v>
      </c>
      <c r="B9" s="38">
        <v>43517</v>
      </c>
      <c r="C9" s="35"/>
      <c r="D9" s="35"/>
      <c r="E9" s="35"/>
      <c r="F9" s="35"/>
    </row>
    <row r="10" spans="1:6" x14ac:dyDescent="0.25">
      <c r="A10" s="35">
        <v>53</v>
      </c>
      <c r="B10" s="38">
        <v>43518</v>
      </c>
      <c r="C10" s="35"/>
      <c r="D10" s="35"/>
      <c r="E10" s="35"/>
      <c r="F10" s="35"/>
    </row>
    <row r="11" spans="1:6" x14ac:dyDescent="0.25">
      <c r="A11" s="35">
        <v>54</v>
      </c>
      <c r="B11" s="38">
        <v>43519</v>
      </c>
      <c r="C11" s="35"/>
      <c r="D11" s="35"/>
      <c r="E11" s="35"/>
      <c r="F11" s="35"/>
    </row>
    <row r="12" spans="1:6" x14ac:dyDescent="0.25">
      <c r="A12" s="35">
        <v>55</v>
      </c>
      <c r="B12" s="38">
        <v>43520</v>
      </c>
      <c r="C12" s="35"/>
      <c r="D12" s="35"/>
      <c r="E12" s="35"/>
      <c r="F12" s="35"/>
    </row>
    <row r="13" spans="1:6" x14ac:dyDescent="0.25">
      <c r="A13" s="35">
        <v>56</v>
      </c>
      <c r="B13" s="38">
        <v>43521</v>
      </c>
      <c r="C13" s="35"/>
      <c r="D13" s="35"/>
      <c r="E13" s="35"/>
      <c r="F13" s="35"/>
    </row>
    <row r="14" spans="1:6" x14ac:dyDescent="0.25">
      <c r="A14" s="35">
        <v>57</v>
      </c>
      <c r="B14" s="38">
        <v>43522</v>
      </c>
      <c r="C14" s="35"/>
      <c r="D14" s="35"/>
      <c r="E14" s="35"/>
      <c r="F14" s="133">
        <v>0</v>
      </c>
    </row>
    <row r="15" spans="1:6" x14ac:dyDescent="0.25">
      <c r="A15" s="35">
        <v>58</v>
      </c>
      <c r="B15" s="38">
        <v>43523</v>
      </c>
      <c r="C15" s="35"/>
      <c r="D15" s="40"/>
      <c r="E15" s="40"/>
      <c r="F15" s="133">
        <v>5.8139534883720938E-3</v>
      </c>
    </row>
    <row r="16" spans="1:6" x14ac:dyDescent="0.25">
      <c r="A16" s="35">
        <v>59</v>
      </c>
      <c r="B16" s="38">
        <v>43524</v>
      </c>
      <c r="C16" s="35"/>
      <c r="D16" s="35"/>
      <c r="E16" s="40"/>
      <c r="F16" s="133">
        <v>1.1635382059800664E-2</v>
      </c>
    </row>
    <row r="17" spans="1:8" x14ac:dyDescent="0.25">
      <c r="A17" s="35">
        <v>60</v>
      </c>
      <c r="B17" s="38">
        <v>43525</v>
      </c>
      <c r="C17" s="35"/>
      <c r="D17" s="46"/>
      <c r="E17" s="40"/>
      <c r="F17" s="133">
        <v>1.7456810631229235E-2</v>
      </c>
    </row>
    <row r="18" spans="1:8" x14ac:dyDescent="0.25">
      <c r="A18" s="35">
        <v>61</v>
      </c>
      <c r="B18" s="38">
        <v>43526</v>
      </c>
      <c r="C18" s="35"/>
      <c r="D18" s="46"/>
      <c r="E18" s="40"/>
      <c r="F18" s="133">
        <v>2.327823920265781E-2</v>
      </c>
    </row>
    <row r="19" spans="1:8" x14ac:dyDescent="0.25">
      <c r="A19" s="35">
        <v>62</v>
      </c>
      <c r="B19" s="38">
        <v>43527</v>
      </c>
      <c r="C19" s="35"/>
      <c r="D19" s="46"/>
      <c r="E19" s="40"/>
      <c r="F19" s="133">
        <v>2.9099667774086381E-2</v>
      </c>
    </row>
    <row r="20" spans="1:8" x14ac:dyDescent="0.25">
      <c r="A20" s="35">
        <v>63</v>
      </c>
      <c r="B20" s="38">
        <v>43528</v>
      </c>
      <c r="C20" s="35"/>
      <c r="D20" s="46"/>
      <c r="E20" s="40"/>
      <c r="F20" s="133">
        <v>3.4921096345514956E-2</v>
      </c>
    </row>
    <row r="21" spans="1:8" x14ac:dyDescent="0.25">
      <c r="A21" s="35">
        <v>64</v>
      </c>
      <c r="B21" s="38">
        <v>43529</v>
      </c>
      <c r="C21" s="35"/>
      <c r="D21" s="46"/>
      <c r="E21" s="40"/>
      <c r="F21" s="133">
        <v>4.0742524916943523E-2</v>
      </c>
    </row>
    <row r="22" spans="1:8" x14ac:dyDescent="0.25">
      <c r="A22" s="35">
        <v>65</v>
      </c>
      <c r="B22" s="38">
        <v>43530</v>
      </c>
      <c r="C22" s="35"/>
      <c r="D22" s="46"/>
      <c r="E22" s="40"/>
      <c r="F22" s="133">
        <v>4.6563953488372098E-2</v>
      </c>
    </row>
    <row r="23" spans="1:8" x14ac:dyDescent="0.25">
      <c r="A23" s="35">
        <v>66</v>
      </c>
      <c r="B23" s="38">
        <v>43531</v>
      </c>
      <c r="C23" s="35"/>
      <c r="D23" s="46"/>
      <c r="E23" s="40"/>
      <c r="F23" s="133">
        <v>5.2385382059800666E-2</v>
      </c>
    </row>
    <row r="24" spans="1:8" x14ac:dyDescent="0.25">
      <c r="A24" s="35">
        <v>67</v>
      </c>
      <c r="B24" s="38">
        <v>43532</v>
      </c>
      <c r="C24" s="35"/>
      <c r="D24" s="46"/>
      <c r="E24" s="40"/>
      <c r="F24" s="133">
        <v>5.820681063122924E-2</v>
      </c>
    </row>
    <row r="25" spans="1:8" x14ac:dyDescent="0.25">
      <c r="A25" s="35">
        <v>68</v>
      </c>
      <c r="B25" s="38">
        <v>43533</v>
      </c>
      <c r="C25" s="35"/>
      <c r="D25" s="46"/>
      <c r="E25" s="40"/>
      <c r="F25" s="133">
        <v>6.4028239202657808E-2</v>
      </c>
    </row>
    <row r="26" spans="1:8" x14ac:dyDescent="0.25">
      <c r="A26" s="35">
        <v>69</v>
      </c>
      <c r="B26" s="38">
        <v>43534</v>
      </c>
      <c r="C26" s="35"/>
      <c r="D26" s="46"/>
      <c r="E26" s="40"/>
      <c r="F26" s="133">
        <v>6.9849667774086382E-2</v>
      </c>
    </row>
    <row r="27" spans="1:8" x14ac:dyDescent="0.25">
      <c r="A27" s="35">
        <v>70</v>
      </c>
      <c r="B27" s="38">
        <v>43535</v>
      </c>
      <c r="C27" s="35">
        <v>0</v>
      </c>
      <c r="D27" s="46"/>
      <c r="E27" s="40">
        <v>0</v>
      </c>
      <c r="F27" s="133">
        <v>7.5671096345514957E-2</v>
      </c>
      <c r="G27">
        <f>E27/F27</f>
        <v>0</v>
      </c>
      <c r="H27">
        <f>E27/F27</f>
        <v>0</v>
      </c>
    </row>
    <row r="28" spans="1:8" x14ac:dyDescent="0.25">
      <c r="A28" s="35">
        <v>71</v>
      </c>
      <c r="B28" s="38">
        <v>43536</v>
      </c>
      <c r="C28" s="35"/>
      <c r="D28" s="46">
        <f>(C49-C27)/(A49-A27)</f>
        <v>4.5454545454545456E-2</v>
      </c>
      <c r="E28" s="40">
        <f>D28+E27</f>
        <v>4.5454545454545456E-2</v>
      </c>
      <c r="F28" s="133">
        <v>8.1492524916943518E-2</v>
      </c>
      <c r="H28">
        <f t="shared" ref="H28:H62" si="0">E28/F28</f>
        <v>0.55777564262332446</v>
      </c>
    </row>
    <row r="29" spans="1:8" x14ac:dyDescent="0.25">
      <c r="A29" s="35">
        <v>72</v>
      </c>
      <c r="B29" s="38">
        <v>43537</v>
      </c>
      <c r="C29" s="35"/>
      <c r="D29" s="46">
        <v>4.5454545454545456E-2</v>
      </c>
      <c r="E29" s="40">
        <f t="shared" ref="E29:E48" si="1">D29+E28</f>
        <v>9.0909090909090912E-2</v>
      </c>
      <c r="F29" s="133">
        <v>8.7313953488372092E-2</v>
      </c>
      <c r="H29">
        <f t="shared" si="0"/>
        <v>1.0411748326250923</v>
      </c>
    </row>
    <row r="30" spans="1:8" x14ac:dyDescent="0.25">
      <c r="A30" s="35">
        <v>73</v>
      </c>
      <c r="B30" s="38">
        <v>43538</v>
      </c>
      <c r="C30" s="35"/>
      <c r="D30" s="118">
        <v>4.5454545454545456E-2</v>
      </c>
      <c r="E30" s="40">
        <f t="shared" si="1"/>
        <v>0.13636363636363635</v>
      </c>
      <c r="F30" s="133">
        <v>9.3135382059800653E-2</v>
      </c>
      <c r="H30">
        <f t="shared" si="0"/>
        <v>1.4641442741500708</v>
      </c>
    </row>
    <row r="31" spans="1:8" x14ac:dyDescent="0.25">
      <c r="A31" s="35">
        <v>74</v>
      </c>
      <c r="B31" s="38">
        <v>43539</v>
      </c>
      <c r="C31" s="35"/>
      <c r="D31" s="118">
        <v>4.5454545454545456E-2</v>
      </c>
      <c r="E31" s="40">
        <f t="shared" si="1"/>
        <v>0.18181818181818182</v>
      </c>
      <c r="F31" s="133">
        <v>9.8956810631229214E-2</v>
      </c>
      <c r="H31">
        <f t="shared" si="0"/>
        <v>1.837348846010634</v>
      </c>
    </row>
    <row r="32" spans="1:8" x14ac:dyDescent="0.25">
      <c r="A32" s="35">
        <v>75</v>
      </c>
      <c r="B32" s="38">
        <v>43540</v>
      </c>
      <c r="C32" s="35"/>
      <c r="D32" s="118">
        <v>4.5454545454545456E-2</v>
      </c>
      <c r="E32" s="40">
        <f t="shared" si="1"/>
        <v>0.22727272727272729</v>
      </c>
      <c r="F32" s="133">
        <v>0.10477823920265779</v>
      </c>
      <c r="H32">
        <f t="shared" si="0"/>
        <v>2.1690832848712573</v>
      </c>
    </row>
    <row r="33" spans="1:8" x14ac:dyDescent="0.25">
      <c r="A33" s="35">
        <v>76</v>
      </c>
      <c r="B33" s="38">
        <v>43541</v>
      </c>
      <c r="C33" s="35"/>
      <c r="D33" s="118">
        <v>4.5454545454545456E-2</v>
      </c>
      <c r="E33" s="40">
        <f t="shared" si="1"/>
        <v>0.27272727272727276</v>
      </c>
      <c r="F33" s="133">
        <v>0.11059966777408635</v>
      </c>
      <c r="H33">
        <f t="shared" si="0"/>
        <v>2.4658959490217667</v>
      </c>
    </row>
    <row r="34" spans="1:8" x14ac:dyDescent="0.25">
      <c r="A34" s="35">
        <v>77</v>
      </c>
      <c r="B34" s="38">
        <v>43542</v>
      </c>
      <c r="C34" s="35"/>
      <c r="D34" s="118">
        <v>4.5454545454545456E-2</v>
      </c>
      <c r="E34" s="40">
        <f t="shared" si="1"/>
        <v>0.31818181818181823</v>
      </c>
      <c r="F34" s="133">
        <v>0.11642109634551491</v>
      </c>
      <c r="H34">
        <f t="shared" si="0"/>
        <v>2.733025441003555</v>
      </c>
    </row>
    <row r="35" spans="1:8" x14ac:dyDescent="0.25">
      <c r="A35" s="35">
        <v>78</v>
      </c>
      <c r="B35" s="38">
        <v>43543</v>
      </c>
      <c r="C35" s="35"/>
      <c r="D35" s="118">
        <v>4.5454545454545456E-2</v>
      </c>
      <c r="E35" s="40">
        <f t="shared" si="1"/>
        <v>0.3636363636363637</v>
      </c>
      <c r="F35" s="133">
        <v>0.12224252491694347</v>
      </c>
      <c r="H35">
        <f t="shared" si="0"/>
        <v>2.9747124732856509</v>
      </c>
    </row>
    <row r="36" spans="1:8" x14ac:dyDescent="0.25">
      <c r="A36" s="35">
        <v>79</v>
      </c>
      <c r="B36" s="38">
        <v>43544</v>
      </c>
      <c r="C36" s="35"/>
      <c r="D36" s="118">
        <v>4.5454545454545456E-2</v>
      </c>
      <c r="E36" s="40">
        <f t="shared" si="1"/>
        <v>0.40909090909090917</v>
      </c>
      <c r="F36" s="133">
        <v>0.12806395348837205</v>
      </c>
      <c r="H36">
        <f t="shared" si="0"/>
        <v>3.1944266747008854</v>
      </c>
    </row>
    <row r="37" spans="1:8" x14ac:dyDescent="0.25">
      <c r="A37" s="35">
        <v>80</v>
      </c>
      <c r="B37" s="38">
        <v>43545</v>
      </c>
      <c r="C37" s="35"/>
      <c r="D37" s="118">
        <v>4.5454545454545456E-2</v>
      </c>
      <c r="E37" s="40">
        <f t="shared" si="1"/>
        <v>0.45454545454545464</v>
      </c>
      <c r="F37" s="133">
        <v>0.13388538205980061</v>
      </c>
      <c r="H37">
        <f t="shared" si="0"/>
        <v>3.3950342266822644</v>
      </c>
    </row>
    <row r="38" spans="1:8" x14ac:dyDescent="0.25">
      <c r="A38" s="35">
        <v>81</v>
      </c>
      <c r="B38" s="38">
        <v>43546</v>
      </c>
      <c r="C38" s="35"/>
      <c r="D38" s="118">
        <v>4.5454545454545456E-2</v>
      </c>
      <c r="E38" s="40">
        <f t="shared" si="1"/>
        <v>0.50000000000000011</v>
      </c>
      <c r="F38" s="133">
        <v>0.13970681063122917</v>
      </c>
      <c r="H38">
        <f t="shared" si="0"/>
        <v>3.5789235881978776</v>
      </c>
    </row>
    <row r="39" spans="1:8" x14ac:dyDescent="0.25">
      <c r="A39" s="35">
        <v>82</v>
      </c>
      <c r="B39" s="38">
        <v>43547</v>
      </c>
      <c r="C39" s="35"/>
      <c r="D39" s="118">
        <v>4.5454545454545456E-2</v>
      </c>
      <c r="E39" s="40">
        <f t="shared" si="1"/>
        <v>0.54545454545454553</v>
      </c>
      <c r="F39" s="133">
        <v>0.14552823920265776</v>
      </c>
      <c r="H39">
        <f t="shared" si="0"/>
        <v>3.7481010451515449</v>
      </c>
    </row>
    <row r="40" spans="1:8" x14ac:dyDescent="0.25">
      <c r="A40" s="35">
        <v>83</v>
      </c>
      <c r="B40" s="38">
        <v>43548</v>
      </c>
      <c r="C40" s="35"/>
      <c r="D40" s="118">
        <v>4.5454545454545456E-2</v>
      </c>
      <c r="E40" s="40">
        <f t="shared" si="1"/>
        <v>0.59090909090909094</v>
      </c>
      <c r="F40" s="133">
        <v>0.15134966777408634</v>
      </c>
      <c r="H40">
        <f t="shared" si="0"/>
        <v>3.9042642088327377</v>
      </c>
    </row>
    <row r="41" spans="1:8" x14ac:dyDescent="0.25">
      <c r="A41" s="35">
        <v>84</v>
      </c>
      <c r="B41" s="38">
        <v>43549</v>
      </c>
      <c r="C41" s="35"/>
      <c r="D41" s="118">
        <v>4.5454545454545456E-2</v>
      </c>
      <c r="E41" s="40">
        <f t="shared" si="1"/>
        <v>0.63636363636363635</v>
      </c>
      <c r="F41" s="133">
        <v>0.1571710963455149</v>
      </c>
      <c r="H41">
        <f t="shared" si="0"/>
        <v>4.0488591806008349</v>
      </c>
    </row>
    <row r="42" spans="1:8" x14ac:dyDescent="0.25">
      <c r="A42" s="35">
        <v>85</v>
      </c>
      <c r="B42" s="38">
        <v>43550</v>
      </c>
      <c r="C42" s="35"/>
      <c r="D42" s="118">
        <v>4.5454545454545456E-2</v>
      </c>
      <c r="E42" s="40">
        <f t="shared" si="1"/>
        <v>0.68181818181818177</v>
      </c>
      <c r="F42" s="133">
        <v>0.16299252491694349</v>
      </c>
      <c r="H42">
        <f t="shared" si="0"/>
        <v>4.1831254664323874</v>
      </c>
    </row>
    <row r="43" spans="1:8" x14ac:dyDescent="0.25">
      <c r="A43" s="35">
        <v>86</v>
      </c>
      <c r="B43" s="38">
        <v>43551</v>
      </c>
      <c r="C43" s="35"/>
      <c r="D43" s="118">
        <v>4.5454545454545456E-2</v>
      </c>
      <c r="E43" s="40">
        <f t="shared" si="1"/>
        <v>0.72727272727272718</v>
      </c>
      <c r="F43" s="133">
        <v>0.16881395348837208</v>
      </c>
      <c r="H43">
        <f t="shared" si="0"/>
        <v>4.3081315983919648</v>
      </c>
    </row>
    <row r="44" spans="1:8" x14ac:dyDescent="0.25">
      <c r="A44" s="35">
        <v>87</v>
      </c>
      <c r="B44" s="38">
        <v>43552</v>
      </c>
      <c r="C44" s="35"/>
      <c r="D44" s="118">
        <v>4.5454545454545456E-2</v>
      </c>
      <c r="E44" s="40">
        <f t="shared" si="1"/>
        <v>0.7727272727272726</v>
      </c>
      <c r="F44" s="133">
        <v>0.17463538205980064</v>
      </c>
      <c r="H44">
        <f t="shared" si="0"/>
        <v>4.4248036315038757</v>
      </c>
    </row>
    <row r="45" spans="1:8" x14ac:dyDescent="0.25">
      <c r="A45" s="35">
        <v>88</v>
      </c>
      <c r="B45" s="38">
        <v>43553</v>
      </c>
      <c r="C45" s="35"/>
      <c r="D45" s="118">
        <v>4.5454545454545456E-2</v>
      </c>
      <c r="E45" s="40">
        <f t="shared" si="1"/>
        <v>0.81818181818181801</v>
      </c>
      <c r="F45" s="133">
        <v>0.18045681063122923</v>
      </c>
      <c r="H45">
        <f t="shared" si="0"/>
        <v>4.5339481248718592</v>
      </c>
    </row>
    <row r="46" spans="1:8" x14ac:dyDescent="0.25">
      <c r="A46" s="35">
        <v>89</v>
      </c>
      <c r="B46" s="38">
        <v>43554</v>
      </c>
      <c r="C46" s="35"/>
      <c r="D46" s="118">
        <v>4.5454545454545456E-2</v>
      </c>
      <c r="E46" s="40">
        <f t="shared" si="1"/>
        <v>0.86363636363636342</v>
      </c>
      <c r="F46" s="133">
        <v>0.18627823920265782</v>
      </c>
      <c r="H46">
        <f t="shared" si="0"/>
        <v>4.6362708136659316</v>
      </c>
    </row>
    <row r="47" spans="1:8" x14ac:dyDescent="0.25">
      <c r="A47" s="35">
        <v>90</v>
      </c>
      <c r="B47" s="38">
        <v>43555</v>
      </c>
      <c r="C47" s="35"/>
      <c r="D47" s="118">
        <v>4.5454545454545456E-2</v>
      </c>
      <c r="E47" s="40">
        <f t="shared" si="1"/>
        <v>0.90909090909090884</v>
      </c>
      <c r="F47" s="133">
        <v>0.19209966777408641</v>
      </c>
      <c r="H47">
        <f t="shared" si="0"/>
        <v>4.7323918860704151</v>
      </c>
    </row>
    <row r="48" spans="1:8" x14ac:dyDescent="0.25">
      <c r="A48" s="35">
        <v>91</v>
      </c>
      <c r="B48" s="38">
        <v>43556</v>
      </c>
      <c r="C48" s="35"/>
      <c r="D48" s="118">
        <v>4.5454545454545456E-2</v>
      </c>
      <c r="E48" s="40">
        <f t="shared" si="1"/>
        <v>0.95454545454545425</v>
      </c>
      <c r="F48" s="133">
        <v>0.19792109634551497</v>
      </c>
      <c r="H48">
        <f t="shared" si="0"/>
        <v>4.8228585641981514</v>
      </c>
    </row>
    <row r="49" spans="1:8" x14ac:dyDescent="0.25">
      <c r="A49" s="35">
        <v>92</v>
      </c>
      <c r="B49" s="38">
        <v>43557</v>
      </c>
      <c r="C49" s="35">
        <v>1</v>
      </c>
      <c r="D49" s="46"/>
      <c r="E49" s="40">
        <v>1</v>
      </c>
      <c r="F49" s="133">
        <v>0.20374252491694356</v>
      </c>
      <c r="G49">
        <f>E49/F49</f>
        <v>4.9081555281974341</v>
      </c>
      <c r="H49">
        <f t="shared" si="0"/>
        <v>4.9081555281974341</v>
      </c>
    </row>
    <row r="50" spans="1:8" x14ac:dyDescent="0.25">
      <c r="A50" s="35">
        <v>93</v>
      </c>
      <c r="B50" s="38">
        <v>43558</v>
      </c>
      <c r="C50" s="35"/>
      <c r="D50" s="46">
        <f>(C62-C49)/(A62-A49)</f>
        <v>0.53846153846153844</v>
      </c>
      <c r="E50" s="40">
        <f>D50+E49</f>
        <v>1.5384615384615383</v>
      </c>
      <c r="F50" s="133">
        <v>0.20956395348837215</v>
      </c>
      <c r="H50">
        <f t="shared" si="0"/>
        <v>7.3412507869436681</v>
      </c>
    </row>
    <row r="51" spans="1:8" x14ac:dyDescent="0.25">
      <c r="A51" s="35">
        <v>94</v>
      </c>
      <c r="B51" s="38">
        <v>43559</v>
      </c>
      <c r="C51" s="35"/>
      <c r="D51" s="46">
        <v>0.53846153846153844</v>
      </c>
      <c r="E51" s="40">
        <f t="shared" ref="E51:E62" si="2">D51+E50</f>
        <v>2.0769230769230766</v>
      </c>
      <c r="F51" s="133">
        <v>0.21538538205980071</v>
      </c>
      <c r="H51">
        <f t="shared" si="0"/>
        <v>9.6428228186183453</v>
      </c>
    </row>
    <row r="52" spans="1:8" x14ac:dyDescent="0.25">
      <c r="A52" s="35">
        <v>95</v>
      </c>
      <c r="B52" s="38">
        <v>43560</v>
      </c>
      <c r="C52" s="35"/>
      <c r="D52" s="118">
        <v>0.53846153846153844</v>
      </c>
      <c r="E52" s="40">
        <f t="shared" si="2"/>
        <v>2.615384615384615</v>
      </c>
      <c r="F52" s="133">
        <v>0.22120681063122929</v>
      </c>
      <c r="H52">
        <f t="shared" si="0"/>
        <v>11.823255386764222</v>
      </c>
    </row>
    <row r="53" spans="1:8" x14ac:dyDescent="0.25">
      <c r="A53" s="35">
        <v>96</v>
      </c>
      <c r="B53" s="38">
        <v>43561</v>
      </c>
      <c r="C53" s="35"/>
      <c r="D53" s="118">
        <v>0.53846153846153844</v>
      </c>
      <c r="E53" s="40">
        <f t="shared" si="2"/>
        <v>3.1538461538461533</v>
      </c>
      <c r="F53" s="133">
        <v>0.22702823920265788</v>
      </c>
      <c r="H53">
        <f t="shared" si="0"/>
        <v>13.89186721846905</v>
      </c>
    </row>
    <row r="54" spans="1:8" x14ac:dyDescent="0.25">
      <c r="A54" s="35">
        <v>97</v>
      </c>
      <c r="B54" s="38">
        <v>43562</v>
      </c>
      <c r="C54" s="35"/>
      <c r="D54" s="118">
        <v>0.53846153846153844</v>
      </c>
      <c r="E54" s="40">
        <f t="shared" si="2"/>
        <v>3.6923076923076916</v>
      </c>
      <c r="F54" s="133">
        <v>0.23284966777408647</v>
      </c>
      <c r="H54">
        <f t="shared" si="0"/>
        <v>15.857045138196257</v>
      </c>
    </row>
    <row r="55" spans="1:8" x14ac:dyDescent="0.25">
      <c r="A55" s="35">
        <v>98</v>
      </c>
      <c r="B55" s="38">
        <v>43563</v>
      </c>
      <c r="C55" s="35"/>
      <c r="D55" s="118">
        <v>0.53846153846153844</v>
      </c>
      <c r="E55" s="40">
        <f t="shared" si="2"/>
        <v>4.2307692307692299</v>
      </c>
      <c r="F55" s="133">
        <v>0.23867109634551503</v>
      </c>
      <c r="H55">
        <f t="shared" si="0"/>
        <v>17.726357718005815</v>
      </c>
    </row>
    <row r="56" spans="1:8" x14ac:dyDescent="0.25">
      <c r="A56" s="35">
        <v>99</v>
      </c>
      <c r="B56" s="38">
        <v>43564</v>
      </c>
      <c r="C56" s="35"/>
      <c r="D56" s="118">
        <v>0.53846153846153844</v>
      </c>
      <c r="E56" s="40">
        <f t="shared" si="2"/>
        <v>4.7692307692307683</v>
      </c>
      <c r="F56" s="133">
        <v>0.24449252491694362</v>
      </c>
      <c r="H56">
        <f t="shared" si="0"/>
        <v>19.506652691532882</v>
      </c>
    </row>
    <row r="57" spans="1:8" x14ac:dyDescent="0.25">
      <c r="A57" s="35">
        <v>100</v>
      </c>
      <c r="B57" s="38">
        <v>43565</v>
      </c>
      <c r="C57" s="35"/>
      <c r="D57" s="118">
        <v>0.53846153846153844</v>
      </c>
      <c r="E57" s="40">
        <f t="shared" si="2"/>
        <v>5.3076923076923066</v>
      </c>
      <c r="F57" s="133">
        <v>0.25</v>
      </c>
      <c r="H57">
        <f t="shared" si="0"/>
        <v>21.230769230769226</v>
      </c>
    </row>
    <row r="58" spans="1:8" x14ac:dyDescent="0.25">
      <c r="A58" s="35">
        <v>101</v>
      </c>
      <c r="B58" s="38">
        <v>43566</v>
      </c>
      <c r="C58" s="35"/>
      <c r="D58" s="118">
        <v>0.53846153846153844</v>
      </c>
      <c r="E58" s="40">
        <f t="shared" si="2"/>
        <v>5.8461538461538449</v>
      </c>
      <c r="F58" s="133">
        <v>0.28061224489795916</v>
      </c>
      <c r="H58">
        <f t="shared" si="0"/>
        <v>20.833566433566432</v>
      </c>
    </row>
    <row r="59" spans="1:8" x14ac:dyDescent="0.25">
      <c r="A59" s="35">
        <v>102</v>
      </c>
      <c r="B59" s="38">
        <v>43567</v>
      </c>
      <c r="C59" s="35"/>
      <c r="D59" s="118">
        <v>0.53846153846153844</v>
      </c>
      <c r="E59" s="40">
        <f t="shared" si="2"/>
        <v>6.3846153846153832</v>
      </c>
      <c r="F59" s="133">
        <v>0.31121938775510205</v>
      </c>
      <c r="H59">
        <f t="shared" si="0"/>
        <v>20.514838200374022</v>
      </c>
    </row>
    <row r="60" spans="1:8" x14ac:dyDescent="0.25">
      <c r="A60" s="35">
        <v>103</v>
      </c>
      <c r="B60" s="38">
        <v>43568</v>
      </c>
      <c r="C60" s="35"/>
      <c r="D60" s="118">
        <v>0.53846153846153844</v>
      </c>
      <c r="E60" s="40">
        <f t="shared" si="2"/>
        <v>6.9230769230769216</v>
      </c>
      <c r="F60" s="133">
        <v>0.34182653061224488</v>
      </c>
      <c r="H60">
        <f t="shared" si="0"/>
        <v>20.253187810428322</v>
      </c>
    </row>
    <row r="61" spans="1:8" x14ac:dyDescent="0.25">
      <c r="A61" s="35">
        <v>104</v>
      </c>
      <c r="B61" s="38">
        <v>43569</v>
      </c>
      <c r="C61" s="35"/>
      <c r="D61" s="118">
        <v>0.53846153846153844</v>
      </c>
      <c r="E61" s="40">
        <f t="shared" si="2"/>
        <v>7.4615384615384599</v>
      </c>
      <c r="F61" s="133">
        <v>0.37243367346938772</v>
      </c>
      <c r="H61">
        <f t="shared" si="0"/>
        <v>20.03454304233788</v>
      </c>
    </row>
    <row r="62" spans="1:8" x14ac:dyDescent="0.25">
      <c r="A62" s="35">
        <v>105</v>
      </c>
      <c r="B62" s="38">
        <v>43570</v>
      </c>
      <c r="C62" s="35">
        <v>8</v>
      </c>
      <c r="D62" s="118">
        <v>0.53846153846153844</v>
      </c>
      <c r="E62" s="40">
        <f t="shared" si="2"/>
        <v>7.9999999999999982</v>
      </c>
      <c r="F62" s="133">
        <v>0.40304081632653055</v>
      </c>
      <c r="G62">
        <f>E62/F62</f>
        <v>19.849106283862472</v>
      </c>
      <c r="H62">
        <f t="shared" si="0"/>
        <v>19.849106283862472</v>
      </c>
    </row>
    <row r="63" spans="1:8" x14ac:dyDescent="0.25">
      <c r="A63" s="35">
        <v>106</v>
      </c>
      <c r="B63" s="38">
        <v>43571</v>
      </c>
      <c r="C63" s="35"/>
      <c r="D63" s="36"/>
      <c r="E63" s="40"/>
      <c r="F63" s="133">
        <v>0.43364795918367338</v>
      </c>
    </row>
    <row r="64" spans="1:8" x14ac:dyDescent="0.25">
      <c r="A64" s="35">
        <v>107</v>
      </c>
      <c r="B64" s="38">
        <v>43572</v>
      </c>
      <c r="C64" s="35"/>
      <c r="D64" s="36"/>
      <c r="E64" s="40"/>
      <c r="F64" s="133">
        <v>0.46425510204081621</v>
      </c>
    </row>
    <row r="65" spans="1:6" x14ac:dyDescent="0.25">
      <c r="A65" s="35">
        <v>108</v>
      </c>
      <c r="B65" s="38">
        <v>43573</v>
      </c>
      <c r="C65" s="35"/>
      <c r="D65" s="36"/>
      <c r="E65" s="40"/>
      <c r="F65" s="133">
        <v>0.49486224489795905</v>
      </c>
    </row>
    <row r="66" spans="1:6" x14ac:dyDescent="0.25">
      <c r="A66" s="35">
        <v>109</v>
      </c>
      <c r="B66" s="38">
        <v>43574</v>
      </c>
      <c r="C66" s="35"/>
      <c r="D66" s="36"/>
      <c r="E66" s="40"/>
      <c r="F66" s="133">
        <v>0.52546938775510188</v>
      </c>
    </row>
    <row r="67" spans="1:6" x14ac:dyDescent="0.25">
      <c r="A67" s="35">
        <v>110</v>
      </c>
      <c r="B67" s="38">
        <v>43575</v>
      </c>
      <c r="C67" s="35"/>
      <c r="D67" s="36"/>
      <c r="E67" s="40"/>
      <c r="F67" s="133">
        <v>0.55607653061224471</v>
      </c>
    </row>
    <row r="68" spans="1:6" x14ac:dyDescent="0.25">
      <c r="A68" s="35">
        <v>111</v>
      </c>
      <c r="B68" s="38">
        <v>43576</v>
      </c>
      <c r="C68" s="35"/>
      <c r="D68" s="36"/>
      <c r="E68" s="40"/>
      <c r="F68" s="133">
        <v>0.58668367346938755</v>
      </c>
    </row>
    <row r="69" spans="1:6" x14ac:dyDescent="0.25">
      <c r="A69" s="35">
        <v>112</v>
      </c>
      <c r="B69" s="38">
        <v>43577</v>
      </c>
      <c r="C69" s="35"/>
      <c r="D69" s="36"/>
      <c r="E69" s="40"/>
      <c r="F69" s="133">
        <v>0.61729081632653038</v>
      </c>
    </row>
    <row r="70" spans="1:6" x14ac:dyDescent="0.25">
      <c r="A70" s="35">
        <v>113</v>
      </c>
      <c r="B70" s="38">
        <v>43578</v>
      </c>
      <c r="C70" s="35"/>
      <c r="D70" s="36"/>
      <c r="E70" s="40"/>
      <c r="F70" s="133">
        <v>0.64789795918367321</v>
      </c>
    </row>
    <row r="71" spans="1:6" x14ac:dyDescent="0.25">
      <c r="A71" s="35">
        <v>114</v>
      </c>
      <c r="B71" s="38">
        <v>43579</v>
      </c>
      <c r="C71" s="35"/>
      <c r="D71" s="36"/>
      <c r="E71" s="40"/>
      <c r="F71" s="133">
        <v>0.67850510204081604</v>
      </c>
    </row>
    <row r="72" spans="1:6" x14ac:dyDescent="0.25">
      <c r="A72" s="35">
        <v>115</v>
      </c>
      <c r="B72" s="38">
        <v>43580</v>
      </c>
      <c r="C72" s="35"/>
      <c r="D72" s="36"/>
      <c r="E72" s="40"/>
      <c r="F72" s="133">
        <v>0.70911224489795888</v>
      </c>
    </row>
    <row r="73" spans="1:6" x14ac:dyDescent="0.25">
      <c r="A73" s="35">
        <v>116</v>
      </c>
      <c r="B73" s="38">
        <v>43581</v>
      </c>
      <c r="C73" s="35"/>
      <c r="D73" s="36"/>
      <c r="E73" s="40"/>
      <c r="F73" s="133">
        <v>0.73971938775510171</v>
      </c>
    </row>
    <row r="74" spans="1:6" x14ac:dyDescent="0.25">
      <c r="A74" s="35">
        <v>117</v>
      </c>
      <c r="B74" s="38">
        <v>43582</v>
      </c>
      <c r="C74" s="35"/>
      <c r="D74" s="36"/>
      <c r="E74" s="40"/>
      <c r="F74" s="133">
        <v>0.77032653061224454</v>
      </c>
    </row>
    <row r="75" spans="1:6" x14ac:dyDescent="0.25">
      <c r="A75" s="35">
        <v>118</v>
      </c>
      <c r="B75" s="38">
        <v>43583</v>
      </c>
      <c r="C75" s="35"/>
      <c r="D75" s="36"/>
      <c r="E75" s="40"/>
      <c r="F75" s="133">
        <v>0.80093367346938737</v>
      </c>
    </row>
    <row r="76" spans="1:6" x14ac:dyDescent="0.25">
      <c r="A76" s="35">
        <v>119</v>
      </c>
      <c r="B76" s="38">
        <v>43584</v>
      </c>
      <c r="C76" s="35"/>
      <c r="D76" s="36"/>
      <c r="E76" s="40"/>
      <c r="F76" s="133">
        <v>0.83154081632653021</v>
      </c>
    </row>
    <row r="77" spans="1:6" x14ac:dyDescent="0.25">
      <c r="A77" s="35">
        <v>120</v>
      </c>
      <c r="B77" s="38">
        <v>43585</v>
      </c>
      <c r="C77" s="35"/>
      <c r="D77" s="36"/>
      <c r="E77" s="40"/>
      <c r="F77" s="133">
        <v>0.86214795918367304</v>
      </c>
    </row>
    <row r="78" spans="1:6" x14ac:dyDescent="0.25">
      <c r="A78" s="35">
        <v>121</v>
      </c>
      <c r="B78" s="38">
        <v>43586</v>
      </c>
      <c r="C78" s="35"/>
      <c r="D78" s="35"/>
      <c r="E78" s="35"/>
      <c r="F78" s="133">
        <v>0.8928571428571429</v>
      </c>
    </row>
    <row r="79" spans="1:6" x14ac:dyDescent="0.25">
      <c r="A79" s="35">
        <v>122</v>
      </c>
      <c r="B79" s="38">
        <v>43587</v>
      </c>
      <c r="C79" s="35"/>
      <c r="D79" s="40"/>
      <c r="E79" s="40"/>
      <c r="F79" s="133">
        <v>0.89600840336134457</v>
      </c>
    </row>
    <row r="80" spans="1:6" x14ac:dyDescent="0.25">
      <c r="A80" s="35">
        <v>123</v>
      </c>
      <c r="B80" s="38">
        <v>43588</v>
      </c>
      <c r="C80" s="35"/>
      <c r="D80" s="35"/>
      <c r="E80" s="40"/>
      <c r="F80" s="133">
        <v>0.8991512605042018</v>
      </c>
    </row>
    <row r="81" spans="1:6" x14ac:dyDescent="0.25">
      <c r="A81" s="35">
        <v>124</v>
      </c>
      <c r="B81" s="38">
        <v>43589</v>
      </c>
      <c r="C81" s="35"/>
      <c r="D81" s="36"/>
      <c r="E81" s="40"/>
      <c r="F81" s="133">
        <v>0.90229411764705891</v>
      </c>
    </row>
    <row r="82" spans="1:6" x14ac:dyDescent="0.25">
      <c r="A82" s="35">
        <v>125</v>
      </c>
      <c r="B82" s="38">
        <v>43590</v>
      </c>
      <c r="C82" s="35"/>
      <c r="D82" s="36"/>
      <c r="E82" s="40"/>
      <c r="F82" s="133">
        <v>0.90543697478991614</v>
      </c>
    </row>
    <row r="83" spans="1:6" x14ac:dyDescent="0.25">
      <c r="A83" s="35">
        <v>126</v>
      </c>
      <c r="B83" s="38">
        <v>43591</v>
      </c>
      <c r="C83" s="35"/>
      <c r="D83" s="36"/>
      <c r="E83" s="40"/>
      <c r="F83" s="133">
        <v>0.90857983193277325</v>
      </c>
    </row>
    <row r="84" spans="1:6" x14ac:dyDescent="0.25">
      <c r="A84" s="35">
        <v>127</v>
      </c>
      <c r="B84" s="38">
        <v>43592</v>
      </c>
      <c r="C84" s="35"/>
      <c r="D84" s="36"/>
      <c r="E84" s="40"/>
      <c r="F84" s="133">
        <v>0.91172268907563048</v>
      </c>
    </row>
    <row r="85" spans="1:6" x14ac:dyDescent="0.25">
      <c r="A85" s="35">
        <v>128</v>
      </c>
      <c r="B85" s="38">
        <v>43593</v>
      </c>
      <c r="C85" s="35"/>
      <c r="D85" s="36"/>
      <c r="E85" s="40"/>
      <c r="F85" s="133">
        <v>0.9148655462184877</v>
      </c>
    </row>
    <row r="86" spans="1:6" x14ac:dyDescent="0.25">
      <c r="A86" s="35">
        <v>129</v>
      </c>
      <c r="B86" s="38">
        <v>43594</v>
      </c>
      <c r="C86" s="35"/>
      <c r="D86" s="36"/>
      <c r="E86" s="40"/>
      <c r="F86" s="133">
        <v>0.91800840336134482</v>
      </c>
    </row>
    <row r="87" spans="1:6" x14ac:dyDescent="0.25">
      <c r="A87" s="35">
        <v>130</v>
      </c>
      <c r="B87" s="38">
        <v>43595</v>
      </c>
      <c r="C87" s="35"/>
      <c r="D87" s="36"/>
      <c r="E87" s="40"/>
      <c r="F87" s="133">
        <v>0.92115126050420204</v>
      </c>
    </row>
    <row r="88" spans="1:6" x14ac:dyDescent="0.25">
      <c r="A88" s="35">
        <v>131</v>
      </c>
      <c r="B88" s="38">
        <v>43596</v>
      </c>
      <c r="C88" s="35"/>
      <c r="D88" s="36"/>
      <c r="E88" s="40"/>
      <c r="F88" s="133">
        <v>0.92429411764705915</v>
      </c>
    </row>
    <row r="89" spans="1:6" x14ac:dyDescent="0.25">
      <c r="A89" s="35">
        <v>132</v>
      </c>
      <c r="B89" s="38">
        <v>43597</v>
      </c>
      <c r="C89" s="35"/>
      <c r="D89" s="36"/>
      <c r="E89" s="40"/>
      <c r="F89" s="133">
        <v>0.92743697478991638</v>
      </c>
    </row>
    <row r="90" spans="1:6" x14ac:dyDescent="0.25">
      <c r="A90" s="35">
        <v>133</v>
      </c>
      <c r="B90" s="38">
        <v>43598</v>
      </c>
      <c r="C90" s="35"/>
      <c r="D90" s="36"/>
      <c r="E90" s="40"/>
      <c r="F90" s="133">
        <v>0.93057983193277349</v>
      </c>
    </row>
    <row r="91" spans="1:6" x14ac:dyDescent="0.25">
      <c r="A91" s="35">
        <v>134</v>
      </c>
      <c r="B91" s="38">
        <v>43599</v>
      </c>
      <c r="C91" s="35"/>
      <c r="D91" s="36"/>
      <c r="E91" s="40"/>
      <c r="F91" s="133">
        <v>0.93372268907563072</v>
      </c>
    </row>
    <row r="92" spans="1:6" x14ac:dyDescent="0.25">
      <c r="A92" s="35">
        <v>135</v>
      </c>
      <c r="B92" s="38">
        <v>43600</v>
      </c>
      <c r="C92" s="35"/>
      <c r="D92" s="36"/>
      <c r="E92" s="40"/>
      <c r="F92" s="133">
        <v>0.93686554621848794</v>
      </c>
    </row>
    <row r="93" spans="1:6" x14ac:dyDescent="0.25">
      <c r="A93" s="35">
        <v>136</v>
      </c>
      <c r="B93" s="38">
        <v>43601</v>
      </c>
      <c r="C93" s="35"/>
      <c r="D93" s="36"/>
      <c r="E93" s="40"/>
      <c r="F93" s="133">
        <v>0.94000840336134506</v>
      </c>
    </row>
    <row r="94" spans="1:6" x14ac:dyDescent="0.25">
      <c r="A94" s="35">
        <v>137</v>
      </c>
      <c r="B94" s="38">
        <v>43602</v>
      </c>
      <c r="C94" s="35"/>
      <c r="D94" s="36"/>
      <c r="E94" s="40"/>
      <c r="F94" s="133">
        <v>0.94315126050420228</v>
      </c>
    </row>
    <row r="95" spans="1:6" x14ac:dyDescent="0.25">
      <c r="A95" s="35">
        <v>138</v>
      </c>
      <c r="B95" s="38">
        <v>43603</v>
      </c>
      <c r="C95" s="35"/>
      <c r="D95" s="36"/>
      <c r="E95" s="40"/>
      <c r="F95" s="133">
        <v>0.9462941176470594</v>
      </c>
    </row>
    <row r="96" spans="1:6" x14ac:dyDescent="0.25">
      <c r="A96" s="35">
        <v>139</v>
      </c>
      <c r="B96" s="38">
        <v>43604</v>
      </c>
      <c r="C96" s="35"/>
      <c r="D96" s="36"/>
      <c r="E96" s="40"/>
      <c r="F96" s="133">
        <v>0.94943697478991662</v>
      </c>
    </row>
    <row r="97" spans="1:6" x14ac:dyDescent="0.25">
      <c r="A97" s="35">
        <v>140</v>
      </c>
      <c r="B97" s="38">
        <v>43605</v>
      </c>
      <c r="C97" s="35"/>
      <c r="D97" s="36"/>
      <c r="E97" s="40"/>
      <c r="F97" s="133">
        <v>0.95257983193277374</v>
      </c>
    </row>
    <row r="98" spans="1:6" x14ac:dyDescent="0.25">
      <c r="A98" s="35">
        <v>141</v>
      </c>
      <c r="B98" s="38">
        <v>43606</v>
      </c>
      <c r="C98" s="35"/>
      <c r="D98" s="36"/>
      <c r="E98" s="40"/>
      <c r="F98" s="133">
        <v>0.95572268907563096</v>
      </c>
    </row>
    <row r="99" spans="1:6" x14ac:dyDescent="0.25">
      <c r="A99" s="35">
        <v>142</v>
      </c>
      <c r="B99" s="38">
        <v>43607</v>
      </c>
      <c r="C99" s="35"/>
      <c r="D99" s="36"/>
      <c r="E99" s="40"/>
      <c r="F99" s="133">
        <v>0.95886554621848819</v>
      </c>
    </row>
    <row r="100" spans="1:6" x14ac:dyDescent="0.25">
      <c r="A100" s="35">
        <v>143</v>
      </c>
      <c r="B100" s="38">
        <v>43608</v>
      </c>
      <c r="C100" s="35"/>
      <c r="D100" s="36"/>
      <c r="E100" s="40"/>
      <c r="F100" s="133">
        <v>0.9620084033613453</v>
      </c>
    </row>
    <row r="101" spans="1:6" x14ac:dyDescent="0.25">
      <c r="A101" s="35">
        <v>144</v>
      </c>
      <c r="B101" s="38">
        <v>43609</v>
      </c>
      <c r="C101" s="35"/>
      <c r="D101" s="36"/>
      <c r="E101" s="40"/>
      <c r="F101" s="133">
        <v>0.96515126050420252</v>
      </c>
    </row>
    <row r="102" spans="1:6" x14ac:dyDescent="0.25">
      <c r="A102" s="35">
        <v>145</v>
      </c>
      <c r="B102" s="38">
        <v>43610</v>
      </c>
      <c r="C102" s="35"/>
      <c r="D102" s="36"/>
      <c r="E102" s="40"/>
      <c r="F102" s="133">
        <v>0.96829411764705964</v>
      </c>
    </row>
    <row r="103" spans="1:6" x14ac:dyDescent="0.25">
      <c r="A103" s="35">
        <v>146</v>
      </c>
      <c r="B103" s="38">
        <v>43611</v>
      </c>
      <c r="C103" s="35"/>
      <c r="D103" s="36"/>
      <c r="E103" s="40"/>
      <c r="F103" s="133">
        <v>0.97143697478991686</v>
      </c>
    </row>
    <row r="104" spans="1:6" x14ac:dyDescent="0.25">
      <c r="A104" s="35">
        <v>147</v>
      </c>
      <c r="B104" s="38">
        <v>43612</v>
      </c>
      <c r="C104" s="35"/>
      <c r="D104" s="36"/>
      <c r="E104" s="40"/>
      <c r="F104" s="133">
        <v>0.97457983193277398</v>
      </c>
    </row>
    <row r="105" spans="1:6" x14ac:dyDescent="0.25">
      <c r="A105" s="35">
        <v>148</v>
      </c>
      <c r="B105" s="38">
        <v>43613</v>
      </c>
      <c r="C105" s="35"/>
      <c r="D105" s="36"/>
      <c r="E105" s="40"/>
      <c r="F105" s="133">
        <v>0.9777226890756312</v>
      </c>
    </row>
    <row r="106" spans="1:6" x14ac:dyDescent="0.25">
      <c r="A106" s="35">
        <v>149</v>
      </c>
      <c r="B106" s="38">
        <v>43614</v>
      </c>
      <c r="C106" s="35"/>
      <c r="D106" s="36"/>
      <c r="E106" s="40"/>
      <c r="F106" s="133">
        <v>0.98086554621848843</v>
      </c>
    </row>
    <row r="107" spans="1:6" x14ac:dyDescent="0.25">
      <c r="A107" s="35">
        <v>150</v>
      </c>
      <c r="B107" s="38">
        <v>43615</v>
      </c>
      <c r="C107" s="35"/>
      <c r="D107" s="36"/>
      <c r="E107" s="40"/>
      <c r="F107" s="133">
        <v>0.98400840336134554</v>
      </c>
    </row>
    <row r="108" spans="1:6" x14ac:dyDescent="0.25">
      <c r="A108" s="35">
        <v>151</v>
      </c>
      <c r="B108" s="38">
        <v>43616</v>
      </c>
      <c r="C108" s="35"/>
      <c r="D108" s="36"/>
      <c r="E108" s="40"/>
      <c r="F108" s="133">
        <v>0.98715126050420277</v>
      </c>
    </row>
    <row r="109" spans="1:6" x14ac:dyDescent="0.25">
      <c r="A109" s="35">
        <v>152</v>
      </c>
      <c r="B109" s="38">
        <v>43617</v>
      </c>
      <c r="C109" s="35"/>
      <c r="D109" s="36"/>
      <c r="E109" s="40"/>
      <c r="F109" s="133">
        <v>0.99029411764705988</v>
      </c>
    </row>
    <row r="110" spans="1:6" x14ac:dyDescent="0.25">
      <c r="A110" s="35">
        <v>153</v>
      </c>
      <c r="B110" s="38">
        <v>43618</v>
      </c>
      <c r="C110" s="35"/>
      <c r="D110" s="36"/>
      <c r="E110" s="40"/>
      <c r="F110" s="133">
        <v>0.9934369747899171</v>
      </c>
    </row>
    <row r="111" spans="1:6" x14ac:dyDescent="0.25">
      <c r="A111" s="35">
        <v>154</v>
      </c>
      <c r="B111" s="38">
        <v>43619</v>
      </c>
      <c r="C111" s="35"/>
      <c r="D111" s="36"/>
      <c r="E111" s="40"/>
      <c r="F111" s="133">
        <v>0.99657983193277422</v>
      </c>
    </row>
    <row r="112" spans="1:6" x14ac:dyDescent="0.25">
      <c r="A112" s="35">
        <v>155</v>
      </c>
      <c r="B112" s="38">
        <v>43620</v>
      </c>
      <c r="C112" s="35"/>
      <c r="D112" s="35"/>
      <c r="E112" s="35"/>
      <c r="F112" s="133">
        <v>1</v>
      </c>
    </row>
    <row r="113" spans="1:6" x14ac:dyDescent="0.25">
      <c r="A113" s="35">
        <v>156</v>
      </c>
      <c r="B113" s="38">
        <v>43621</v>
      </c>
      <c r="C113" s="35"/>
      <c r="D113" s="35"/>
      <c r="E113" s="35"/>
      <c r="F113" s="133">
        <v>1</v>
      </c>
    </row>
    <row r="114" spans="1:6" x14ac:dyDescent="0.25">
      <c r="A114" s="35">
        <v>157</v>
      </c>
      <c r="B114" s="38">
        <v>43622</v>
      </c>
      <c r="C114" s="35"/>
      <c r="D114" s="36"/>
      <c r="E114" s="36"/>
      <c r="F114" s="133">
        <v>1</v>
      </c>
    </row>
    <row r="115" spans="1:6" x14ac:dyDescent="0.25">
      <c r="A115" s="35">
        <v>158</v>
      </c>
      <c r="B115" s="38">
        <v>43623</v>
      </c>
      <c r="C115" s="35"/>
      <c r="D115" s="36"/>
      <c r="E115" s="36"/>
      <c r="F115" s="133">
        <v>1</v>
      </c>
    </row>
    <row r="116" spans="1:6" x14ac:dyDescent="0.25">
      <c r="A116" s="35">
        <v>159</v>
      </c>
      <c r="B116" s="38">
        <v>43624</v>
      </c>
      <c r="C116" s="35"/>
      <c r="D116" s="36"/>
      <c r="E116" s="36"/>
      <c r="F116" s="133">
        <v>1</v>
      </c>
    </row>
    <row r="117" spans="1:6" x14ac:dyDescent="0.25">
      <c r="A117" s="35">
        <v>160</v>
      </c>
      <c r="B117" s="38">
        <v>43625</v>
      </c>
      <c r="C117" s="35"/>
      <c r="D117" s="36"/>
      <c r="E117" s="36"/>
      <c r="F117" s="133">
        <v>1</v>
      </c>
    </row>
    <row r="118" spans="1:6" x14ac:dyDescent="0.25">
      <c r="A118" s="35">
        <v>161</v>
      </c>
      <c r="B118" s="38">
        <v>43626</v>
      </c>
      <c r="C118" s="35"/>
      <c r="D118" s="36"/>
      <c r="E118" s="36"/>
      <c r="F118" s="133">
        <v>1</v>
      </c>
    </row>
    <row r="119" spans="1:6" x14ac:dyDescent="0.25">
      <c r="A119" s="35">
        <v>162</v>
      </c>
      <c r="B119" s="38">
        <v>43627</v>
      </c>
      <c r="C119" s="35"/>
      <c r="D119" s="36"/>
      <c r="E119" s="36"/>
      <c r="F119" s="133">
        <v>1</v>
      </c>
    </row>
    <row r="120" spans="1:6" x14ac:dyDescent="0.25">
      <c r="A120" s="35">
        <v>163</v>
      </c>
      <c r="B120" s="38">
        <v>43628</v>
      </c>
      <c r="C120" s="35"/>
      <c r="D120" s="36"/>
      <c r="E120" s="36"/>
      <c r="F120" s="133">
        <v>1</v>
      </c>
    </row>
    <row r="121" spans="1:6" x14ac:dyDescent="0.25">
      <c r="A121" s="35">
        <v>164</v>
      </c>
      <c r="B121" s="38">
        <v>43629</v>
      </c>
      <c r="C121" s="35"/>
      <c r="D121" s="36"/>
      <c r="E121" s="36"/>
      <c r="F121" s="133">
        <v>1</v>
      </c>
    </row>
    <row r="122" spans="1:6" x14ac:dyDescent="0.25">
      <c r="A122" s="35">
        <v>165</v>
      </c>
      <c r="B122" s="38">
        <v>43630</v>
      </c>
      <c r="C122" s="35"/>
      <c r="D122" s="36"/>
      <c r="E122" s="36"/>
      <c r="F122" s="133">
        <v>1</v>
      </c>
    </row>
    <row r="123" spans="1:6" x14ac:dyDescent="0.25">
      <c r="A123" s="35">
        <v>166</v>
      </c>
      <c r="B123" s="38">
        <v>43631</v>
      </c>
      <c r="C123" s="35"/>
      <c r="D123" s="36"/>
      <c r="E123" s="36"/>
      <c r="F123" s="133">
        <v>1</v>
      </c>
    </row>
    <row r="124" spans="1:6" x14ac:dyDescent="0.25">
      <c r="A124" s="35">
        <v>167</v>
      </c>
      <c r="B124" s="38">
        <v>43632</v>
      </c>
      <c r="C124" s="35"/>
      <c r="D124" s="36"/>
      <c r="E124" s="36"/>
      <c r="F124" s="133">
        <v>1</v>
      </c>
    </row>
    <row r="125" spans="1:6" x14ac:dyDescent="0.25">
      <c r="A125" s="35">
        <v>168</v>
      </c>
      <c r="B125" s="38">
        <v>43633</v>
      </c>
      <c r="C125" s="35"/>
      <c r="D125" s="36"/>
      <c r="E125" s="36"/>
      <c r="F125" s="133">
        <v>1</v>
      </c>
    </row>
    <row r="126" spans="1:6" x14ac:dyDescent="0.25">
      <c r="A126" s="35">
        <v>169</v>
      </c>
      <c r="B126" s="38">
        <v>43634</v>
      </c>
      <c r="C126" s="35"/>
      <c r="D126" s="35"/>
      <c r="E126" s="35"/>
      <c r="F126" s="133">
        <v>1</v>
      </c>
    </row>
    <row r="127" spans="1:6" x14ac:dyDescent="0.25">
      <c r="A127" s="35">
        <v>170</v>
      </c>
      <c r="B127" s="38">
        <v>43635</v>
      </c>
      <c r="C127" s="35"/>
      <c r="D127" s="35"/>
      <c r="E127" s="35"/>
      <c r="F127" s="35"/>
    </row>
    <row r="128" spans="1:6" x14ac:dyDescent="0.25">
      <c r="A128" s="35">
        <v>171</v>
      </c>
      <c r="B128" s="38">
        <v>43636</v>
      </c>
      <c r="C128" s="35"/>
      <c r="D128" s="35"/>
      <c r="E128" s="35"/>
      <c r="F128" s="35"/>
    </row>
    <row r="129" spans="1:6" x14ac:dyDescent="0.25">
      <c r="A129" s="35">
        <v>172</v>
      </c>
      <c r="B129" s="38">
        <v>43637</v>
      </c>
      <c r="C129" s="35"/>
      <c r="D129" s="35"/>
      <c r="E129" s="35"/>
      <c r="F129" s="35"/>
    </row>
    <row r="130" spans="1:6" x14ac:dyDescent="0.25">
      <c r="A130" s="35">
        <v>173</v>
      </c>
      <c r="B130" s="38">
        <v>43638</v>
      </c>
      <c r="C130" s="35"/>
      <c r="D130" s="35"/>
      <c r="E130" s="35"/>
      <c r="F130" s="35"/>
    </row>
    <row r="131" spans="1:6" x14ac:dyDescent="0.25">
      <c r="A131" s="35">
        <v>174</v>
      </c>
      <c r="B131" s="38">
        <v>43639</v>
      </c>
      <c r="C131" s="35"/>
      <c r="D131" s="35"/>
      <c r="E131" s="35"/>
      <c r="F131" s="35"/>
    </row>
    <row r="132" spans="1:6" x14ac:dyDescent="0.25">
      <c r="A132" s="35">
        <v>175</v>
      </c>
      <c r="B132" s="38">
        <v>43640</v>
      </c>
      <c r="C132" s="35"/>
      <c r="D132" s="35"/>
      <c r="E132" s="35"/>
      <c r="F132" s="35"/>
    </row>
    <row r="133" spans="1:6" x14ac:dyDescent="0.25">
      <c r="A133" s="35">
        <v>176</v>
      </c>
      <c r="B133" s="38">
        <v>43641</v>
      </c>
      <c r="C133" s="35"/>
      <c r="D133" s="35"/>
      <c r="E133" s="35"/>
      <c r="F133" s="35"/>
    </row>
    <row r="134" spans="1:6" x14ac:dyDescent="0.25">
      <c r="A134" s="35">
        <v>177</v>
      </c>
      <c r="B134" s="38">
        <v>43642</v>
      </c>
      <c r="C134" s="35"/>
      <c r="D134" s="35"/>
      <c r="E134" s="35"/>
      <c r="F134" s="35"/>
    </row>
    <row r="135" spans="1:6" x14ac:dyDescent="0.25">
      <c r="A135" s="35">
        <v>178</v>
      </c>
      <c r="B135" s="38">
        <v>43643</v>
      </c>
      <c r="C135" s="35"/>
      <c r="D135" s="35"/>
      <c r="E135" s="35"/>
      <c r="F135" s="35"/>
    </row>
    <row r="136" spans="1:6" x14ac:dyDescent="0.25">
      <c r="A136" s="35">
        <v>179</v>
      </c>
      <c r="B136" s="38">
        <v>43644</v>
      </c>
      <c r="C136" s="35"/>
      <c r="D136" s="35"/>
      <c r="E136" s="35"/>
      <c r="F136" s="35"/>
    </row>
    <row r="137" spans="1:6" x14ac:dyDescent="0.25">
      <c r="A137" s="35">
        <v>180</v>
      </c>
      <c r="B137" s="38">
        <v>43645</v>
      </c>
      <c r="C137" s="35"/>
      <c r="D137" s="35"/>
      <c r="E137" s="35"/>
      <c r="F137" s="35"/>
    </row>
    <row r="138" spans="1:6" x14ac:dyDescent="0.25">
      <c r="A138" s="35">
        <v>181</v>
      </c>
      <c r="B138" s="38">
        <v>43646</v>
      </c>
      <c r="C138" s="35"/>
      <c r="D138" s="35"/>
      <c r="E138" s="35"/>
      <c r="F138" s="35"/>
    </row>
    <row r="140" spans="1:6" x14ac:dyDescent="0.25">
      <c r="C140" s="51" t="s">
        <v>124</v>
      </c>
      <c r="D140" s="63">
        <f>H62</f>
        <v>19.849106283862472</v>
      </c>
      <c r="E140" s="51" t="s">
        <v>121</v>
      </c>
      <c r="F140" s="131">
        <f>C62</f>
        <v>8</v>
      </c>
    </row>
    <row r="141" spans="1:6" x14ac:dyDescent="0.25">
      <c r="C141" s="51" t="s">
        <v>115</v>
      </c>
      <c r="D141" s="63">
        <f>(D140)*0.81*2</f>
        <v>32.15555217985721</v>
      </c>
      <c r="E141" s="51" t="s">
        <v>122</v>
      </c>
      <c r="F141" s="131">
        <f>(F140)*0.81*2</f>
        <v>12.96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1"/>
  <sheetViews>
    <sheetView topLeftCell="A123" workbookViewId="0">
      <selection activeCell="D140" sqref="D140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19.42578125" customWidth="1"/>
  </cols>
  <sheetData>
    <row r="1" spans="1:6" x14ac:dyDescent="0.25">
      <c r="A1" s="182" t="s">
        <v>31</v>
      </c>
      <c r="B1" s="182"/>
      <c r="C1" s="182"/>
      <c r="D1" s="182"/>
      <c r="E1" s="182"/>
      <c r="F1" s="182"/>
    </row>
    <row r="2" spans="1:6" x14ac:dyDescent="0.25">
      <c r="A2" s="182" t="s">
        <v>29</v>
      </c>
      <c r="B2" s="182"/>
      <c r="C2" s="182"/>
      <c r="D2" s="182"/>
      <c r="E2" s="182"/>
      <c r="F2" s="182"/>
    </row>
    <row r="3" spans="1:6" x14ac:dyDescent="0.25">
      <c r="A3" s="182" t="s">
        <v>39</v>
      </c>
      <c r="B3" s="182"/>
      <c r="C3" s="182"/>
      <c r="D3" s="182"/>
      <c r="E3" s="182"/>
      <c r="F3" s="182"/>
    </row>
    <row r="4" spans="1:6" ht="15.75" thickBot="1" x14ac:dyDescent="0.3">
      <c r="A4" s="192">
        <v>2019</v>
      </c>
      <c r="B4" s="192"/>
      <c r="C4" s="192"/>
      <c r="D4" s="192"/>
      <c r="E4" s="192"/>
      <c r="F4" s="192"/>
    </row>
    <row r="5" spans="1:6" ht="15.75" thickBot="1" x14ac:dyDescent="0.3">
      <c r="A5" s="37" t="s">
        <v>22</v>
      </c>
      <c r="B5" s="37" t="s">
        <v>25</v>
      </c>
      <c r="C5" s="37" t="s">
        <v>26</v>
      </c>
      <c r="D5" s="37" t="s">
        <v>27</v>
      </c>
      <c r="E5" s="37" t="s">
        <v>32</v>
      </c>
      <c r="F5" s="37" t="s">
        <v>28</v>
      </c>
    </row>
    <row r="6" spans="1:6" x14ac:dyDescent="0.25">
      <c r="A6" s="35">
        <v>49</v>
      </c>
      <c r="B6" s="38">
        <v>43514</v>
      </c>
      <c r="C6" s="36"/>
      <c r="D6" s="36"/>
      <c r="E6" s="36"/>
      <c r="F6" s="36"/>
    </row>
    <row r="7" spans="1:6" x14ac:dyDescent="0.25">
      <c r="A7" s="35">
        <v>50</v>
      </c>
      <c r="B7" s="38">
        <v>43515</v>
      </c>
      <c r="C7" s="36"/>
      <c r="D7" s="36"/>
      <c r="E7" s="36"/>
      <c r="F7" s="36"/>
    </row>
    <row r="8" spans="1:6" x14ac:dyDescent="0.25">
      <c r="A8" s="35">
        <v>51</v>
      </c>
      <c r="B8" s="38">
        <v>43516</v>
      </c>
      <c r="C8" s="36"/>
      <c r="D8" s="36"/>
      <c r="E8" s="36"/>
      <c r="F8" s="36"/>
    </row>
    <row r="9" spans="1:6" x14ac:dyDescent="0.25">
      <c r="A9" s="35">
        <v>52</v>
      </c>
      <c r="B9" s="38">
        <v>43517</v>
      </c>
      <c r="C9" s="36"/>
      <c r="D9" s="36"/>
      <c r="E9" s="36"/>
      <c r="F9" s="36"/>
    </row>
    <row r="10" spans="1:6" x14ac:dyDescent="0.25">
      <c r="A10" s="35">
        <v>53</v>
      </c>
      <c r="B10" s="38">
        <v>43518</v>
      </c>
      <c r="C10" s="36"/>
      <c r="D10" s="36"/>
      <c r="E10" s="36"/>
      <c r="F10" s="36"/>
    </row>
    <row r="11" spans="1:6" x14ac:dyDescent="0.25">
      <c r="A11" s="35">
        <v>54</v>
      </c>
      <c r="B11" s="38">
        <v>43519</v>
      </c>
      <c r="C11" s="36"/>
      <c r="D11" s="36"/>
      <c r="E11" s="36"/>
      <c r="F11" s="36"/>
    </row>
    <row r="12" spans="1:6" x14ac:dyDescent="0.25">
      <c r="A12" s="35">
        <v>55</v>
      </c>
      <c r="B12" s="38">
        <v>43520</v>
      </c>
      <c r="C12" s="36"/>
      <c r="D12" s="36"/>
      <c r="E12" s="36"/>
      <c r="F12" s="36"/>
    </row>
    <row r="13" spans="1:6" x14ac:dyDescent="0.25">
      <c r="A13" s="35">
        <v>56</v>
      </c>
      <c r="B13" s="38">
        <v>43521</v>
      </c>
      <c r="C13" s="36"/>
      <c r="D13" s="36"/>
      <c r="E13" s="36"/>
      <c r="F13" s="36"/>
    </row>
    <row r="14" spans="1:6" x14ac:dyDescent="0.25">
      <c r="A14" s="35">
        <v>57</v>
      </c>
      <c r="B14" s="38">
        <v>43522</v>
      </c>
      <c r="C14" s="36"/>
      <c r="D14" s="36"/>
      <c r="E14" s="36"/>
      <c r="F14" s="133">
        <v>0</v>
      </c>
    </row>
    <row r="15" spans="1:6" x14ac:dyDescent="0.25">
      <c r="A15" s="35">
        <v>58</v>
      </c>
      <c r="B15" s="38">
        <v>43523</v>
      </c>
      <c r="C15" s="36"/>
      <c r="D15" s="40"/>
      <c r="E15" s="40"/>
      <c r="F15" s="133">
        <v>6.4935064935064931E-3</v>
      </c>
    </row>
    <row r="16" spans="1:6" x14ac:dyDescent="0.25">
      <c r="A16" s="35">
        <v>59</v>
      </c>
      <c r="B16" s="38">
        <v>43524</v>
      </c>
      <c r="C16" s="36"/>
      <c r="D16" s="36"/>
      <c r="E16" s="40"/>
      <c r="F16" s="133">
        <v>1.2993506493506491E-2</v>
      </c>
    </row>
    <row r="17" spans="1:8" x14ac:dyDescent="0.25">
      <c r="A17" s="35">
        <v>60</v>
      </c>
      <c r="B17" s="38">
        <v>43525</v>
      </c>
      <c r="C17" s="36"/>
      <c r="D17" s="94"/>
      <c r="E17" s="40"/>
      <c r="F17" s="133">
        <v>1.9493506493506493E-2</v>
      </c>
    </row>
    <row r="18" spans="1:8" x14ac:dyDescent="0.25">
      <c r="A18" s="35">
        <v>61</v>
      </c>
      <c r="B18" s="38">
        <v>43526</v>
      </c>
      <c r="C18" s="36"/>
      <c r="D18" s="94"/>
      <c r="E18" s="40"/>
      <c r="F18" s="133">
        <v>2.5993506493506492E-2</v>
      </c>
    </row>
    <row r="19" spans="1:8" x14ac:dyDescent="0.25">
      <c r="A19" s="35">
        <v>62</v>
      </c>
      <c r="B19" s="38">
        <v>43527</v>
      </c>
      <c r="C19" s="36"/>
      <c r="D19" s="94"/>
      <c r="E19" s="40"/>
      <c r="F19" s="133">
        <v>3.2493506493506491E-2</v>
      </c>
    </row>
    <row r="20" spans="1:8" x14ac:dyDescent="0.25">
      <c r="A20" s="35">
        <v>63</v>
      </c>
      <c r="B20" s="38">
        <v>43528</v>
      </c>
      <c r="C20" s="36"/>
      <c r="D20" s="94"/>
      <c r="E20" s="40"/>
      <c r="F20" s="133">
        <v>3.8993506493506497E-2</v>
      </c>
    </row>
    <row r="21" spans="1:8" x14ac:dyDescent="0.25">
      <c r="A21" s="35">
        <v>64</v>
      </c>
      <c r="B21" s="38">
        <v>43529</v>
      </c>
      <c r="C21" s="36"/>
      <c r="D21" s="94"/>
      <c r="E21" s="40"/>
      <c r="F21" s="133">
        <v>4.5493506493506496E-2</v>
      </c>
    </row>
    <row r="22" spans="1:8" x14ac:dyDescent="0.25">
      <c r="A22" s="35">
        <v>65</v>
      </c>
      <c r="B22" s="38">
        <v>43530</v>
      </c>
      <c r="C22" s="36"/>
      <c r="D22" s="94"/>
      <c r="E22" s="40"/>
      <c r="F22" s="133">
        <v>5.1993506493506494E-2</v>
      </c>
    </row>
    <row r="23" spans="1:8" x14ac:dyDescent="0.25">
      <c r="A23" s="35">
        <v>66</v>
      </c>
      <c r="B23" s="38">
        <v>43531</v>
      </c>
      <c r="C23" s="36"/>
      <c r="D23" s="94"/>
      <c r="E23" s="40"/>
      <c r="F23" s="133">
        <v>5.8493506493506493E-2</v>
      </c>
    </row>
    <row r="24" spans="1:8" x14ac:dyDescent="0.25">
      <c r="A24" s="35">
        <v>67</v>
      </c>
      <c r="B24" s="38">
        <v>43532</v>
      </c>
      <c r="C24" s="36"/>
      <c r="D24" s="94"/>
      <c r="E24" s="40"/>
      <c r="F24" s="133">
        <v>6.4993506493506492E-2</v>
      </c>
    </row>
    <row r="25" spans="1:8" x14ac:dyDescent="0.25">
      <c r="A25" s="35">
        <v>68</v>
      </c>
      <c r="B25" s="38">
        <v>43533</v>
      </c>
      <c r="C25" s="36"/>
      <c r="D25" s="94"/>
      <c r="E25" s="40"/>
      <c r="F25" s="133">
        <v>7.1493506493506498E-2</v>
      </c>
    </row>
    <row r="26" spans="1:8" x14ac:dyDescent="0.25">
      <c r="A26" s="35">
        <v>69</v>
      </c>
      <c r="B26" s="38">
        <v>43534</v>
      </c>
      <c r="C26" s="36"/>
      <c r="D26" s="94"/>
      <c r="E26" s="40"/>
      <c r="F26" s="133">
        <v>7.7993506493506504E-2</v>
      </c>
    </row>
    <row r="27" spans="1:8" x14ac:dyDescent="0.25">
      <c r="A27" s="35">
        <v>70</v>
      </c>
      <c r="B27" s="38">
        <v>43535</v>
      </c>
      <c r="C27" s="36"/>
      <c r="D27" s="94"/>
      <c r="E27" s="40"/>
      <c r="F27" s="133">
        <v>8.4493506493506496E-2</v>
      </c>
    </row>
    <row r="28" spans="1:8" x14ac:dyDescent="0.25">
      <c r="A28" s="35">
        <v>71</v>
      </c>
      <c r="B28" s="38">
        <v>43536</v>
      </c>
      <c r="C28" s="36"/>
      <c r="D28" s="94"/>
      <c r="E28" s="40"/>
      <c r="F28" s="133">
        <v>9.0993506493506487E-2</v>
      </c>
    </row>
    <row r="29" spans="1:8" x14ac:dyDescent="0.25">
      <c r="A29" s="35">
        <v>72</v>
      </c>
      <c r="B29" s="38">
        <v>43537</v>
      </c>
      <c r="C29" s="36"/>
      <c r="D29" s="94"/>
      <c r="E29" s="40"/>
      <c r="F29" s="133">
        <v>9.7493506493506479E-2</v>
      </c>
    </row>
    <row r="30" spans="1:8" x14ac:dyDescent="0.25">
      <c r="A30" s="35">
        <v>73</v>
      </c>
      <c r="B30" s="38">
        <v>43538</v>
      </c>
      <c r="C30" s="36"/>
      <c r="D30" s="94"/>
      <c r="E30" s="40"/>
      <c r="F30" s="133">
        <v>0.10399350649350647</v>
      </c>
    </row>
    <row r="31" spans="1:8" x14ac:dyDescent="0.25">
      <c r="A31" s="35">
        <v>74</v>
      </c>
      <c r="B31" s="38">
        <v>43539</v>
      </c>
      <c r="C31" s="36">
        <v>0</v>
      </c>
      <c r="D31" s="94"/>
      <c r="E31" s="40">
        <v>0</v>
      </c>
      <c r="F31" s="133">
        <v>0.11049350649350646</v>
      </c>
      <c r="G31">
        <f>E31/F31</f>
        <v>0</v>
      </c>
      <c r="H31">
        <f>E31/F31</f>
        <v>0</v>
      </c>
    </row>
    <row r="32" spans="1:8" x14ac:dyDescent="0.25">
      <c r="A32" s="35">
        <v>75</v>
      </c>
      <c r="B32" s="38">
        <v>43540</v>
      </c>
      <c r="C32" s="36"/>
      <c r="D32" s="119">
        <f>(C51-C31)/(A51-A31)</f>
        <v>0.15</v>
      </c>
      <c r="E32" s="119">
        <f>D32+E31</f>
        <v>0.15</v>
      </c>
      <c r="F32" s="133">
        <v>0.11699350649350646</v>
      </c>
      <c r="H32">
        <f t="shared" ref="H32:H64" si="0">E32/F32</f>
        <v>1.2821224399178557</v>
      </c>
    </row>
    <row r="33" spans="1:8" x14ac:dyDescent="0.25">
      <c r="A33" s="35">
        <v>76</v>
      </c>
      <c r="B33" s="38">
        <v>43541</v>
      </c>
      <c r="C33" s="36"/>
      <c r="D33" s="94">
        <v>0.15</v>
      </c>
      <c r="E33" s="119">
        <f t="shared" ref="E33:E50" si="1">D33+E32</f>
        <v>0.3</v>
      </c>
      <c r="F33" s="133">
        <v>0.12349350649350645</v>
      </c>
      <c r="H33">
        <f t="shared" si="0"/>
        <v>2.429277526553792</v>
      </c>
    </row>
    <row r="34" spans="1:8" x14ac:dyDescent="0.25">
      <c r="A34" s="35">
        <v>77</v>
      </c>
      <c r="B34" s="38">
        <v>43542</v>
      </c>
      <c r="C34" s="36"/>
      <c r="D34" s="118">
        <v>0.15</v>
      </c>
      <c r="E34" s="119">
        <f t="shared" si="1"/>
        <v>0.44999999999999996</v>
      </c>
      <c r="F34" s="133">
        <v>0.12999350649350644</v>
      </c>
      <c r="H34">
        <f t="shared" si="0"/>
        <v>3.4617113741945165</v>
      </c>
    </row>
    <row r="35" spans="1:8" x14ac:dyDescent="0.25">
      <c r="A35" s="35">
        <v>78</v>
      </c>
      <c r="B35" s="38">
        <v>43543</v>
      </c>
      <c r="C35" s="36"/>
      <c r="D35" s="118">
        <v>0.15</v>
      </c>
      <c r="E35" s="119">
        <f t="shared" si="1"/>
        <v>0.6</v>
      </c>
      <c r="F35" s="133">
        <v>0.13649350649350642</v>
      </c>
      <c r="H35">
        <f t="shared" si="0"/>
        <v>4.395813510941962</v>
      </c>
    </row>
    <row r="36" spans="1:8" x14ac:dyDescent="0.25">
      <c r="A36" s="35">
        <v>79</v>
      </c>
      <c r="B36" s="38">
        <v>43544</v>
      </c>
      <c r="C36" s="36"/>
      <c r="D36" s="118">
        <v>0.15</v>
      </c>
      <c r="E36" s="119">
        <f t="shared" si="1"/>
        <v>0.75</v>
      </c>
      <c r="F36" s="133">
        <v>0.14299350649350642</v>
      </c>
      <c r="H36">
        <f t="shared" si="0"/>
        <v>5.2449934153762348</v>
      </c>
    </row>
    <row r="37" spans="1:8" x14ac:dyDescent="0.25">
      <c r="A37" s="35">
        <v>80</v>
      </c>
      <c r="B37" s="38">
        <v>43545</v>
      </c>
      <c r="C37" s="36"/>
      <c r="D37" s="118">
        <v>0.15</v>
      </c>
      <c r="E37" s="119">
        <f t="shared" si="1"/>
        <v>0.9</v>
      </c>
      <c r="F37" s="133">
        <v>0.1494935064935064</v>
      </c>
      <c r="H37">
        <f t="shared" si="0"/>
        <v>6.0203283815480884</v>
      </c>
    </row>
    <row r="38" spans="1:8" x14ac:dyDescent="0.25">
      <c r="A38" s="35">
        <v>81</v>
      </c>
      <c r="B38" s="38">
        <v>43546</v>
      </c>
      <c r="C38" s="36"/>
      <c r="D38" s="118">
        <v>0.15</v>
      </c>
      <c r="E38" s="119">
        <f t="shared" si="1"/>
        <v>1.05</v>
      </c>
      <c r="F38" s="133">
        <v>0.15599350649350641</v>
      </c>
      <c r="H38">
        <f t="shared" si="0"/>
        <v>6.7310494109811474</v>
      </c>
    </row>
    <row r="39" spans="1:8" x14ac:dyDescent="0.25">
      <c r="A39" s="35">
        <v>82</v>
      </c>
      <c r="B39" s="38">
        <v>43547</v>
      </c>
      <c r="C39" s="36"/>
      <c r="D39" s="118">
        <v>0.15</v>
      </c>
      <c r="E39" s="119">
        <f t="shared" si="1"/>
        <v>1.2</v>
      </c>
      <c r="F39" s="133">
        <v>0.16249350649350638</v>
      </c>
      <c r="H39">
        <f t="shared" si="0"/>
        <v>7.3849104859335082</v>
      </c>
    </row>
    <row r="40" spans="1:8" x14ac:dyDescent="0.25">
      <c r="A40" s="35">
        <v>83</v>
      </c>
      <c r="B40" s="38">
        <v>43548</v>
      </c>
      <c r="C40" s="36"/>
      <c r="D40" s="118">
        <v>0.15</v>
      </c>
      <c r="E40" s="119">
        <f t="shared" si="1"/>
        <v>1.3499999999999999</v>
      </c>
      <c r="F40" s="133">
        <v>0.16899350649350639</v>
      </c>
      <c r="H40">
        <f t="shared" si="0"/>
        <v>7.9884726224783904</v>
      </c>
    </row>
    <row r="41" spans="1:8" x14ac:dyDescent="0.25">
      <c r="A41" s="35">
        <v>84</v>
      </c>
      <c r="B41" s="38">
        <v>43549</v>
      </c>
      <c r="C41" s="36"/>
      <c r="D41" s="118">
        <v>0.15</v>
      </c>
      <c r="E41" s="119">
        <f t="shared" si="1"/>
        <v>1.4999999999999998</v>
      </c>
      <c r="F41" s="133">
        <v>0.17549350649350637</v>
      </c>
      <c r="H41">
        <f t="shared" si="0"/>
        <v>8.5473247983423413</v>
      </c>
    </row>
    <row r="42" spans="1:8" x14ac:dyDescent="0.25">
      <c r="A42" s="35">
        <v>85</v>
      </c>
      <c r="B42" s="38">
        <v>43550</v>
      </c>
      <c r="C42" s="36"/>
      <c r="D42" s="118">
        <v>0.15</v>
      </c>
      <c r="E42" s="119">
        <f t="shared" si="1"/>
        <v>1.6499999999999997</v>
      </c>
      <c r="F42" s="133">
        <v>0.18199350649350637</v>
      </c>
      <c r="H42">
        <f t="shared" si="0"/>
        <v>9.0662575373746783</v>
      </c>
    </row>
    <row r="43" spans="1:8" x14ac:dyDescent="0.25">
      <c r="A43" s="35">
        <v>86</v>
      </c>
      <c r="B43" s="38">
        <v>43551</v>
      </c>
      <c r="C43" s="36"/>
      <c r="D43" s="118">
        <v>0.15</v>
      </c>
      <c r="E43" s="119">
        <f t="shared" si="1"/>
        <v>1.7999999999999996</v>
      </c>
      <c r="F43" s="133">
        <v>0.18849350649350638</v>
      </c>
      <c r="H43">
        <f t="shared" si="0"/>
        <v>9.5494005787515537</v>
      </c>
    </row>
    <row r="44" spans="1:8" x14ac:dyDescent="0.25">
      <c r="A44" s="35">
        <v>87</v>
      </c>
      <c r="B44" s="38">
        <v>43552</v>
      </c>
      <c r="C44" s="36"/>
      <c r="D44" s="118">
        <v>0.15</v>
      </c>
      <c r="E44" s="119">
        <f t="shared" si="1"/>
        <v>1.9499999999999995</v>
      </c>
      <c r="F44" s="133">
        <v>0.19499350649350636</v>
      </c>
      <c r="H44">
        <f t="shared" si="0"/>
        <v>10.000333011422295</v>
      </c>
    </row>
    <row r="45" spans="1:8" x14ac:dyDescent="0.25">
      <c r="A45" s="35">
        <v>88</v>
      </c>
      <c r="B45" s="38">
        <v>43553</v>
      </c>
      <c r="C45" s="36"/>
      <c r="D45" s="118">
        <v>0.15</v>
      </c>
      <c r="E45" s="119">
        <f t="shared" si="1"/>
        <v>2.0999999999999996</v>
      </c>
      <c r="F45" s="133">
        <v>0.20149350649350636</v>
      </c>
      <c r="H45">
        <f t="shared" si="0"/>
        <v>10.422172091524336</v>
      </c>
    </row>
    <row r="46" spans="1:8" x14ac:dyDescent="0.25">
      <c r="A46" s="35">
        <v>89</v>
      </c>
      <c r="B46" s="38">
        <v>43554</v>
      </c>
      <c r="C46" s="36"/>
      <c r="D46" s="118">
        <v>0.15</v>
      </c>
      <c r="E46" s="119">
        <f t="shared" si="1"/>
        <v>2.2499999999999996</v>
      </c>
      <c r="F46" s="133">
        <v>0.20799350649350634</v>
      </c>
      <c r="H46">
        <f t="shared" si="0"/>
        <v>10.817645406012931</v>
      </c>
    </row>
    <row r="47" spans="1:8" x14ac:dyDescent="0.25">
      <c r="A47" s="35">
        <v>90</v>
      </c>
      <c r="B47" s="38">
        <v>43555</v>
      </c>
      <c r="C47" s="36"/>
      <c r="D47" s="118">
        <v>0.15</v>
      </c>
      <c r="E47" s="119">
        <f t="shared" si="1"/>
        <v>2.3999999999999995</v>
      </c>
      <c r="F47" s="133">
        <v>0.21449350649350632</v>
      </c>
      <c r="H47">
        <f t="shared" si="0"/>
        <v>11.189149915233719</v>
      </c>
    </row>
    <row r="48" spans="1:8" x14ac:dyDescent="0.25">
      <c r="A48" s="35">
        <v>91</v>
      </c>
      <c r="B48" s="38">
        <v>43556</v>
      </c>
      <c r="C48" s="36"/>
      <c r="D48" s="118">
        <v>0.15</v>
      </c>
      <c r="E48" s="119">
        <f t="shared" si="1"/>
        <v>2.5499999999999994</v>
      </c>
      <c r="F48" s="133">
        <v>0.22099350649350633</v>
      </c>
      <c r="H48">
        <f t="shared" si="0"/>
        <v>11.538800575911621</v>
      </c>
    </row>
    <row r="49" spans="1:8" x14ac:dyDescent="0.25">
      <c r="A49" s="35">
        <v>92</v>
      </c>
      <c r="B49" s="38">
        <v>43557</v>
      </c>
      <c r="C49" s="36"/>
      <c r="D49" s="118">
        <v>0.15</v>
      </c>
      <c r="E49" s="119">
        <f t="shared" si="1"/>
        <v>2.6999999999999993</v>
      </c>
      <c r="F49" s="133">
        <v>0.2274935064935063</v>
      </c>
      <c r="H49">
        <f t="shared" si="0"/>
        <v>11.86847062853229</v>
      </c>
    </row>
    <row r="50" spans="1:8" x14ac:dyDescent="0.25">
      <c r="A50" s="35">
        <v>93</v>
      </c>
      <c r="B50" s="38">
        <v>43558</v>
      </c>
      <c r="C50" s="36"/>
      <c r="D50" s="118">
        <v>0.15</v>
      </c>
      <c r="E50" s="119">
        <f t="shared" si="1"/>
        <v>2.8499999999999992</v>
      </c>
      <c r="F50" s="133">
        <v>0.23399350649350631</v>
      </c>
      <c r="H50">
        <f t="shared" si="0"/>
        <v>12.179825169973643</v>
      </c>
    </row>
    <row r="51" spans="1:8" x14ac:dyDescent="0.25">
      <c r="A51" s="35">
        <v>94</v>
      </c>
      <c r="B51" s="38">
        <v>43559</v>
      </c>
      <c r="C51" s="36">
        <v>3</v>
      </c>
      <c r="D51" s="118"/>
      <c r="E51" s="40">
        <v>3</v>
      </c>
      <c r="F51" s="133">
        <v>0.24049350649350629</v>
      </c>
      <c r="G51">
        <f>E51/F51</f>
        <v>12.474349281779901</v>
      </c>
      <c r="H51">
        <f t="shared" si="0"/>
        <v>12.474349281779901</v>
      </c>
    </row>
    <row r="52" spans="1:8" x14ac:dyDescent="0.25">
      <c r="A52" s="35">
        <v>95</v>
      </c>
      <c r="B52" s="38">
        <v>43560</v>
      </c>
      <c r="C52" s="36"/>
      <c r="D52" s="46">
        <f>(C64-C51)/(A64-A51)</f>
        <v>0.53846153846153844</v>
      </c>
      <c r="E52" s="40">
        <f>D52+E51</f>
        <v>3.5384615384615383</v>
      </c>
      <c r="F52" s="133">
        <v>0.24699350649350629</v>
      </c>
      <c r="H52">
        <f t="shared" si="0"/>
        <v>14.326131843286204</v>
      </c>
    </row>
    <row r="53" spans="1:8" x14ac:dyDescent="0.25">
      <c r="A53" s="35">
        <v>96</v>
      </c>
      <c r="B53" s="38">
        <v>43561</v>
      </c>
      <c r="C53" s="36"/>
      <c r="D53" s="46">
        <v>0.53846153846153844</v>
      </c>
      <c r="E53" s="40">
        <f t="shared" ref="E53:E63" si="2">D53+E52</f>
        <v>4.0769230769230766</v>
      </c>
      <c r="F53" s="133">
        <v>0.25349350649350627</v>
      </c>
      <c r="H53">
        <f t="shared" si="0"/>
        <v>16.082948763926286</v>
      </c>
    </row>
    <row r="54" spans="1:8" x14ac:dyDescent="0.25">
      <c r="A54" s="35">
        <v>97</v>
      </c>
      <c r="B54" s="38">
        <v>43562</v>
      </c>
      <c r="C54" s="36"/>
      <c r="D54" s="118">
        <v>0.53846153846153844</v>
      </c>
      <c r="E54" s="40">
        <f t="shared" si="2"/>
        <v>4.615384615384615</v>
      </c>
      <c r="F54" s="133">
        <v>0.25999350649350628</v>
      </c>
      <c r="H54">
        <f t="shared" si="0"/>
        <v>17.751922644652247</v>
      </c>
    </row>
    <row r="55" spans="1:8" x14ac:dyDescent="0.25">
      <c r="A55" s="35">
        <v>98</v>
      </c>
      <c r="B55" s="38">
        <v>43563</v>
      </c>
      <c r="C55" s="36"/>
      <c r="D55" s="118">
        <v>0.53846153846153844</v>
      </c>
      <c r="E55" s="40">
        <f t="shared" si="2"/>
        <v>5.1538461538461533</v>
      </c>
      <c r="F55" s="133">
        <v>0.26649350649350628</v>
      </c>
      <c r="H55">
        <f t="shared" si="0"/>
        <v>19.339481181586457</v>
      </c>
    </row>
    <row r="56" spans="1:8" x14ac:dyDescent="0.25">
      <c r="A56" s="35">
        <v>99</v>
      </c>
      <c r="B56" s="38">
        <v>43564</v>
      </c>
      <c r="C56" s="36"/>
      <c r="D56" s="118">
        <v>0.53846153846153844</v>
      </c>
      <c r="E56" s="40">
        <f t="shared" si="2"/>
        <v>5.6923076923076916</v>
      </c>
      <c r="F56" s="133">
        <v>0.27272727272727271</v>
      </c>
      <c r="H56">
        <f t="shared" si="0"/>
        <v>20.871794871794872</v>
      </c>
    </row>
    <row r="57" spans="1:8" x14ac:dyDescent="0.25">
      <c r="A57" s="35">
        <v>100</v>
      </c>
      <c r="B57" s="38">
        <v>43565</v>
      </c>
      <c r="C57" s="36"/>
      <c r="D57" s="118">
        <v>0.53846153846153844</v>
      </c>
      <c r="E57" s="40">
        <f t="shared" si="2"/>
        <v>6.2307692307692299</v>
      </c>
      <c r="F57" s="133">
        <v>0.29545454545454547</v>
      </c>
      <c r="H57">
        <f t="shared" si="0"/>
        <v>21.088757396449701</v>
      </c>
    </row>
    <row r="58" spans="1:8" x14ac:dyDescent="0.25">
      <c r="A58" s="35">
        <v>101</v>
      </c>
      <c r="B58" s="38">
        <v>43566</v>
      </c>
      <c r="C58" s="36"/>
      <c r="D58" s="118">
        <v>0.53846153846153844</v>
      </c>
      <c r="E58" s="40">
        <f t="shared" si="2"/>
        <v>6.7692307692307683</v>
      </c>
      <c r="F58" s="133">
        <v>0.31818181818181818</v>
      </c>
      <c r="H58">
        <f t="shared" si="0"/>
        <v>21.274725274725274</v>
      </c>
    </row>
    <row r="59" spans="1:8" x14ac:dyDescent="0.25">
      <c r="A59" s="35">
        <v>102</v>
      </c>
      <c r="B59" s="38">
        <v>43567</v>
      </c>
      <c r="C59" s="36"/>
      <c r="D59" s="118">
        <v>0.53846153846153844</v>
      </c>
      <c r="E59" s="40">
        <f t="shared" si="2"/>
        <v>7.3076923076923066</v>
      </c>
      <c r="F59" s="133">
        <v>0.34090909090909088</v>
      </c>
      <c r="H59">
        <f t="shared" si="0"/>
        <v>21.435897435897434</v>
      </c>
    </row>
    <row r="60" spans="1:8" x14ac:dyDescent="0.25">
      <c r="A60" s="35">
        <v>103</v>
      </c>
      <c r="B60" s="38">
        <v>43568</v>
      </c>
      <c r="C60" s="36"/>
      <c r="D60" s="118">
        <v>0.53846153846153844</v>
      </c>
      <c r="E60" s="40">
        <f t="shared" si="2"/>
        <v>7.8461538461538449</v>
      </c>
      <c r="F60" s="133">
        <v>0.36363636363636365</v>
      </c>
      <c r="H60">
        <f t="shared" si="0"/>
        <v>21.576923076923073</v>
      </c>
    </row>
    <row r="61" spans="1:8" x14ac:dyDescent="0.25">
      <c r="A61" s="35">
        <v>104</v>
      </c>
      <c r="B61" s="38">
        <v>43569</v>
      </c>
      <c r="C61" s="36"/>
      <c r="D61" s="118">
        <v>0.53846153846153844</v>
      </c>
      <c r="E61" s="40">
        <f t="shared" si="2"/>
        <v>8.3846153846153832</v>
      </c>
      <c r="F61" s="133">
        <v>0.38636363636363635</v>
      </c>
      <c r="H61">
        <f t="shared" si="0"/>
        <v>21.701357466063346</v>
      </c>
    </row>
    <row r="62" spans="1:8" x14ac:dyDescent="0.25">
      <c r="A62" s="35">
        <v>105</v>
      </c>
      <c r="B62" s="38">
        <v>43570</v>
      </c>
      <c r="C62" s="36"/>
      <c r="D62" s="118">
        <v>0.53846153846153844</v>
      </c>
      <c r="E62" s="40">
        <f t="shared" si="2"/>
        <v>8.9230769230769216</v>
      </c>
      <c r="F62" s="133">
        <v>0.40909090909090912</v>
      </c>
      <c r="H62">
        <f t="shared" si="0"/>
        <v>21.811965811965806</v>
      </c>
    </row>
    <row r="63" spans="1:8" x14ac:dyDescent="0.25">
      <c r="A63" s="35">
        <v>106</v>
      </c>
      <c r="B63" s="38">
        <v>43571</v>
      </c>
      <c r="C63" s="36"/>
      <c r="D63" s="118">
        <v>0.53846153846153844</v>
      </c>
      <c r="E63" s="40">
        <f t="shared" si="2"/>
        <v>9.4615384615384599</v>
      </c>
      <c r="F63" s="133">
        <v>0.43181818181818182</v>
      </c>
      <c r="H63">
        <f t="shared" si="0"/>
        <v>21.910931174089065</v>
      </c>
    </row>
    <row r="64" spans="1:8" x14ac:dyDescent="0.25">
      <c r="A64" s="35">
        <v>107</v>
      </c>
      <c r="B64" s="38">
        <v>43572</v>
      </c>
      <c r="C64" s="36">
        <v>10</v>
      </c>
      <c r="D64" s="36"/>
      <c r="E64" s="36">
        <v>10</v>
      </c>
      <c r="F64" s="133">
        <v>0.45454545454545453</v>
      </c>
      <c r="G64">
        <f>E64/F64</f>
        <v>22</v>
      </c>
      <c r="H64">
        <f t="shared" si="0"/>
        <v>22</v>
      </c>
    </row>
    <row r="65" spans="1:6" x14ac:dyDescent="0.25">
      <c r="A65" s="35">
        <v>108</v>
      </c>
      <c r="B65" s="38">
        <v>43573</v>
      </c>
      <c r="C65" s="36"/>
      <c r="D65" s="36"/>
      <c r="E65" s="36"/>
      <c r="F65" s="133">
        <v>0.47727272727272729</v>
      </c>
    </row>
    <row r="66" spans="1:6" x14ac:dyDescent="0.25">
      <c r="A66" s="35">
        <v>109</v>
      </c>
      <c r="B66" s="38">
        <v>43574</v>
      </c>
      <c r="C66" s="36"/>
      <c r="D66" s="36"/>
      <c r="E66" s="36"/>
      <c r="F66" s="133">
        <v>0.5</v>
      </c>
    </row>
    <row r="67" spans="1:6" x14ac:dyDescent="0.25">
      <c r="A67" s="35">
        <v>110</v>
      </c>
      <c r="B67" s="38">
        <v>43575</v>
      </c>
      <c r="C67" s="36"/>
      <c r="D67" s="36"/>
      <c r="E67" s="36"/>
      <c r="F67" s="133">
        <v>0.52272727272727271</v>
      </c>
    </row>
    <row r="68" spans="1:6" x14ac:dyDescent="0.25">
      <c r="A68" s="35">
        <v>111</v>
      </c>
      <c r="B68" s="38">
        <v>43576</v>
      </c>
      <c r="C68" s="36"/>
      <c r="D68" s="36"/>
      <c r="E68" s="36"/>
      <c r="F68" s="133">
        <v>0.54545454545454541</v>
      </c>
    </row>
    <row r="69" spans="1:6" x14ac:dyDescent="0.25">
      <c r="A69" s="35">
        <v>112</v>
      </c>
      <c r="B69" s="38">
        <v>43577</v>
      </c>
      <c r="C69" s="36"/>
      <c r="D69" s="36"/>
      <c r="E69" s="36"/>
      <c r="F69" s="133">
        <v>0.56818181818181823</v>
      </c>
    </row>
    <row r="70" spans="1:6" x14ac:dyDescent="0.25">
      <c r="A70" s="35">
        <v>113</v>
      </c>
      <c r="B70" s="38">
        <v>43578</v>
      </c>
      <c r="C70" s="36"/>
      <c r="D70" s="36"/>
      <c r="E70" s="36"/>
      <c r="F70" s="133">
        <v>0.59090909090909094</v>
      </c>
    </row>
    <row r="71" spans="1:6" x14ac:dyDescent="0.25">
      <c r="A71" s="35">
        <v>114</v>
      </c>
      <c r="B71" s="38">
        <v>43579</v>
      </c>
      <c r="C71" s="36"/>
      <c r="D71" s="36"/>
      <c r="E71" s="36"/>
      <c r="F71" s="133">
        <v>0.61363636363636365</v>
      </c>
    </row>
    <row r="72" spans="1:6" x14ac:dyDescent="0.25">
      <c r="A72" s="35">
        <v>115</v>
      </c>
      <c r="B72" s="38">
        <v>43580</v>
      </c>
      <c r="C72" s="36"/>
      <c r="D72" s="36"/>
      <c r="E72" s="36"/>
      <c r="F72" s="133">
        <v>0.63636363636363635</v>
      </c>
    </row>
    <row r="73" spans="1:6" x14ac:dyDescent="0.25">
      <c r="A73" s="35">
        <v>116</v>
      </c>
      <c r="B73" s="38">
        <v>43581</v>
      </c>
      <c r="C73" s="36"/>
      <c r="D73" s="36"/>
      <c r="E73" s="36"/>
      <c r="F73" s="133">
        <v>0.65909090909090906</v>
      </c>
    </row>
    <row r="74" spans="1:6" x14ac:dyDescent="0.25">
      <c r="A74" s="35">
        <v>117</v>
      </c>
      <c r="B74" s="38">
        <v>43582</v>
      </c>
      <c r="C74" s="36"/>
      <c r="D74" s="36"/>
      <c r="E74" s="36"/>
      <c r="F74" s="133">
        <v>0.68181818181818177</v>
      </c>
    </row>
    <row r="75" spans="1:6" x14ac:dyDescent="0.25">
      <c r="A75" s="35">
        <v>118</v>
      </c>
      <c r="B75" s="38">
        <v>43583</v>
      </c>
      <c r="C75" s="36"/>
      <c r="D75" s="40"/>
      <c r="E75" s="40"/>
      <c r="F75" s="133">
        <v>0.69065656565656564</v>
      </c>
    </row>
    <row r="76" spans="1:6" x14ac:dyDescent="0.25">
      <c r="A76" s="35">
        <v>119</v>
      </c>
      <c r="B76" s="38">
        <v>43584</v>
      </c>
      <c r="C76" s="36"/>
      <c r="D76" s="36"/>
      <c r="E76" s="40"/>
      <c r="F76" s="133">
        <v>0.69947474747474747</v>
      </c>
    </row>
    <row r="77" spans="1:6" x14ac:dyDescent="0.25">
      <c r="A77" s="35">
        <v>120</v>
      </c>
      <c r="B77" s="38">
        <v>43585</v>
      </c>
      <c r="C77" s="36"/>
      <c r="D77" s="36"/>
      <c r="E77" s="40"/>
      <c r="F77" s="133">
        <v>0.70829292929292942</v>
      </c>
    </row>
    <row r="78" spans="1:6" x14ac:dyDescent="0.25">
      <c r="A78" s="35">
        <v>121</v>
      </c>
      <c r="B78" s="38">
        <v>43586</v>
      </c>
      <c r="C78" s="36"/>
      <c r="D78" s="36"/>
      <c r="E78" s="40"/>
      <c r="F78" s="133">
        <v>0.71711111111111125</v>
      </c>
    </row>
    <row r="79" spans="1:6" x14ac:dyDescent="0.25">
      <c r="A79" s="35">
        <v>122</v>
      </c>
      <c r="B79" s="38">
        <v>43587</v>
      </c>
      <c r="C79" s="36"/>
      <c r="D79" s="36"/>
      <c r="E79" s="40"/>
      <c r="F79" s="133">
        <v>0.72592929292929309</v>
      </c>
    </row>
    <row r="80" spans="1:6" x14ac:dyDescent="0.25">
      <c r="A80" s="35">
        <v>123</v>
      </c>
      <c r="B80" s="38">
        <v>43588</v>
      </c>
      <c r="C80" s="36"/>
      <c r="D80" s="36"/>
      <c r="E80" s="40"/>
      <c r="F80" s="133">
        <v>0.73474747474747493</v>
      </c>
    </row>
    <row r="81" spans="1:6" x14ac:dyDescent="0.25">
      <c r="A81" s="35">
        <v>124</v>
      </c>
      <c r="B81" s="38">
        <v>43589</v>
      </c>
      <c r="C81" s="36"/>
      <c r="D81" s="36"/>
      <c r="E81" s="40"/>
      <c r="F81" s="133">
        <v>0.74356565656565676</v>
      </c>
    </row>
    <row r="82" spans="1:6" x14ac:dyDescent="0.25">
      <c r="A82" s="35">
        <v>125</v>
      </c>
      <c r="B82" s="38">
        <v>43590</v>
      </c>
      <c r="C82" s="36"/>
      <c r="D82" s="36"/>
      <c r="E82" s="40"/>
      <c r="F82" s="133">
        <v>0.75238383838383849</v>
      </c>
    </row>
    <row r="83" spans="1:6" x14ac:dyDescent="0.25">
      <c r="A83" s="35">
        <v>126</v>
      </c>
      <c r="B83" s="38">
        <v>43591</v>
      </c>
      <c r="C83" s="36"/>
      <c r="D83" s="36"/>
      <c r="E83" s="40"/>
      <c r="F83" s="133">
        <v>0.76120202020202032</v>
      </c>
    </row>
    <row r="84" spans="1:6" x14ac:dyDescent="0.25">
      <c r="A84" s="35">
        <v>127</v>
      </c>
      <c r="B84" s="38">
        <v>43592</v>
      </c>
      <c r="C84" s="36"/>
      <c r="D84" s="36"/>
      <c r="E84" s="40"/>
      <c r="F84" s="133">
        <v>0.77002020202020205</v>
      </c>
    </row>
    <row r="85" spans="1:6" x14ac:dyDescent="0.25">
      <c r="A85" s="35">
        <v>128</v>
      </c>
      <c r="B85" s="38">
        <v>43593</v>
      </c>
      <c r="C85" s="36"/>
      <c r="D85" s="36"/>
      <c r="E85" s="40"/>
      <c r="F85" s="133">
        <v>0.77883838383838377</v>
      </c>
    </row>
    <row r="86" spans="1:6" x14ac:dyDescent="0.25">
      <c r="A86" s="35">
        <v>129</v>
      </c>
      <c r="B86" s="38">
        <v>43594</v>
      </c>
      <c r="C86" s="36"/>
      <c r="D86" s="36"/>
      <c r="E86" s="40"/>
      <c r="F86" s="133">
        <v>0.78765656565656561</v>
      </c>
    </row>
    <row r="87" spans="1:6" x14ac:dyDescent="0.25">
      <c r="A87" s="35">
        <v>130</v>
      </c>
      <c r="B87" s="38">
        <v>43595</v>
      </c>
      <c r="C87" s="36"/>
      <c r="D87" s="36"/>
      <c r="E87" s="40"/>
      <c r="F87" s="133">
        <v>0.79647474747474734</v>
      </c>
    </row>
    <row r="88" spans="1:6" x14ac:dyDescent="0.25">
      <c r="A88" s="35">
        <v>131</v>
      </c>
      <c r="B88" s="38">
        <v>43596</v>
      </c>
      <c r="C88" s="36"/>
      <c r="D88" s="36"/>
      <c r="E88" s="40"/>
      <c r="F88" s="133">
        <v>0.80529292929292917</v>
      </c>
    </row>
    <row r="89" spans="1:6" x14ac:dyDescent="0.25">
      <c r="A89" s="35">
        <v>132</v>
      </c>
      <c r="B89" s="38">
        <v>43597</v>
      </c>
      <c r="C89" s="36"/>
      <c r="D89" s="36"/>
      <c r="E89" s="40"/>
      <c r="F89" s="133">
        <v>0.8141111111111109</v>
      </c>
    </row>
    <row r="90" spans="1:6" x14ac:dyDescent="0.25">
      <c r="A90" s="35">
        <v>133</v>
      </c>
      <c r="B90" s="38">
        <v>43598</v>
      </c>
      <c r="C90" s="36"/>
      <c r="D90" s="36"/>
      <c r="E90" s="40"/>
      <c r="F90" s="133">
        <v>0.82292929292929273</v>
      </c>
    </row>
    <row r="91" spans="1:6" x14ac:dyDescent="0.25">
      <c r="A91" s="35">
        <v>134</v>
      </c>
      <c r="B91" s="38">
        <v>43599</v>
      </c>
      <c r="C91" s="36"/>
      <c r="D91" s="36"/>
      <c r="E91" s="40"/>
      <c r="F91" s="133">
        <v>0.83174747474747446</v>
      </c>
    </row>
    <row r="92" spans="1:6" x14ac:dyDescent="0.25">
      <c r="A92" s="35">
        <v>135</v>
      </c>
      <c r="B92" s="38">
        <v>43600</v>
      </c>
      <c r="C92" s="36"/>
      <c r="D92" s="36"/>
      <c r="E92" s="40"/>
      <c r="F92" s="133">
        <v>0.84056565656565629</v>
      </c>
    </row>
    <row r="93" spans="1:6" x14ac:dyDescent="0.25">
      <c r="A93" s="35">
        <v>136</v>
      </c>
      <c r="B93" s="38">
        <v>43601</v>
      </c>
      <c r="C93" s="36"/>
      <c r="D93" s="36"/>
      <c r="E93" s="40"/>
      <c r="F93" s="133">
        <v>0.84938383838383802</v>
      </c>
    </row>
    <row r="94" spans="1:6" x14ac:dyDescent="0.25">
      <c r="A94" s="35">
        <v>137</v>
      </c>
      <c r="B94" s="38">
        <v>43602</v>
      </c>
      <c r="C94" s="36"/>
      <c r="D94" s="36"/>
      <c r="E94" s="40"/>
      <c r="F94" s="133">
        <v>0.85820202020201986</v>
      </c>
    </row>
    <row r="95" spans="1:6" x14ac:dyDescent="0.25">
      <c r="A95" s="35">
        <v>138</v>
      </c>
      <c r="B95" s="38">
        <v>43603</v>
      </c>
      <c r="C95" s="36"/>
      <c r="D95" s="36"/>
      <c r="E95" s="40"/>
      <c r="F95" s="133">
        <v>0.86702020202020158</v>
      </c>
    </row>
    <row r="96" spans="1:6" x14ac:dyDescent="0.25">
      <c r="A96" s="35">
        <v>139</v>
      </c>
      <c r="B96" s="38">
        <v>43604</v>
      </c>
      <c r="C96" s="36"/>
      <c r="D96" s="36"/>
      <c r="E96" s="40"/>
      <c r="F96" s="133">
        <v>0.87583838383838331</v>
      </c>
    </row>
    <row r="97" spans="1:6" x14ac:dyDescent="0.25">
      <c r="A97" s="35">
        <v>140</v>
      </c>
      <c r="B97" s="38">
        <v>43605</v>
      </c>
      <c r="C97" s="36"/>
      <c r="D97" s="36"/>
      <c r="E97" s="40"/>
      <c r="F97" s="133">
        <v>0.88465656565656514</v>
      </c>
    </row>
    <row r="98" spans="1:6" x14ac:dyDescent="0.25">
      <c r="A98" s="35">
        <v>141</v>
      </c>
      <c r="B98" s="38">
        <v>43606</v>
      </c>
      <c r="C98" s="36"/>
      <c r="D98" s="36"/>
      <c r="E98" s="40"/>
      <c r="F98" s="133">
        <v>0.89347474747474687</v>
      </c>
    </row>
    <row r="99" spans="1:6" x14ac:dyDescent="0.25">
      <c r="A99" s="35">
        <v>142</v>
      </c>
      <c r="B99" s="38">
        <v>43607</v>
      </c>
      <c r="C99" s="36"/>
      <c r="D99" s="36"/>
      <c r="E99" s="40"/>
      <c r="F99" s="133">
        <v>0.9022929292929287</v>
      </c>
    </row>
    <row r="100" spans="1:6" x14ac:dyDescent="0.25">
      <c r="A100" s="35">
        <v>143</v>
      </c>
      <c r="B100" s="38">
        <v>43608</v>
      </c>
      <c r="C100" s="36"/>
      <c r="D100" s="36"/>
      <c r="E100" s="40"/>
      <c r="F100" s="133">
        <v>0.91111111111111043</v>
      </c>
    </row>
    <row r="101" spans="1:6" x14ac:dyDescent="0.25">
      <c r="A101" s="35">
        <v>144</v>
      </c>
      <c r="B101" s="38">
        <v>43609</v>
      </c>
      <c r="C101" s="36"/>
      <c r="D101" s="36"/>
      <c r="E101" s="40"/>
      <c r="F101" s="133">
        <v>0.91992929292929226</v>
      </c>
    </row>
    <row r="102" spans="1:6" x14ac:dyDescent="0.25">
      <c r="A102" s="35">
        <v>145</v>
      </c>
      <c r="B102" s="38">
        <v>43610</v>
      </c>
      <c r="C102" s="36"/>
      <c r="D102" s="36"/>
      <c r="E102" s="40"/>
      <c r="F102" s="133">
        <v>0.92874747474747399</v>
      </c>
    </row>
    <row r="103" spans="1:6" x14ac:dyDescent="0.25">
      <c r="A103" s="35">
        <v>146</v>
      </c>
      <c r="B103" s="38">
        <v>43611</v>
      </c>
      <c r="C103" s="36"/>
      <c r="D103" s="36"/>
      <c r="E103" s="40"/>
      <c r="F103" s="133">
        <v>0.93756565656565583</v>
      </c>
    </row>
    <row r="104" spans="1:6" x14ac:dyDescent="0.25">
      <c r="A104" s="35">
        <v>147</v>
      </c>
      <c r="B104" s="38">
        <v>43612</v>
      </c>
      <c r="C104" s="36"/>
      <c r="D104" s="36"/>
      <c r="E104" s="40"/>
      <c r="F104" s="133">
        <v>0.94638383838383755</v>
      </c>
    </row>
    <row r="105" spans="1:6" x14ac:dyDescent="0.25">
      <c r="A105" s="35">
        <v>148</v>
      </c>
      <c r="B105" s="38">
        <v>43613</v>
      </c>
      <c r="C105" s="36"/>
      <c r="D105" s="36"/>
      <c r="E105" s="40"/>
      <c r="F105" s="133">
        <v>0.95520202020201939</v>
      </c>
    </row>
    <row r="106" spans="1:6" x14ac:dyDescent="0.25">
      <c r="A106" s="35">
        <v>149</v>
      </c>
      <c r="B106" s="38">
        <v>43614</v>
      </c>
      <c r="C106" s="36"/>
      <c r="D106" s="36"/>
      <c r="E106" s="40"/>
      <c r="F106" s="133">
        <v>0.96402020202020111</v>
      </c>
    </row>
    <row r="107" spans="1:6" x14ac:dyDescent="0.25">
      <c r="A107" s="35">
        <v>150</v>
      </c>
      <c r="B107" s="38">
        <v>43615</v>
      </c>
      <c r="C107" s="36"/>
      <c r="D107" s="36"/>
      <c r="E107" s="40"/>
      <c r="F107" s="133">
        <v>0.97283838383838284</v>
      </c>
    </row>
    <row r="108" spans="1:6" x14ac:dyDescent="0.25">
      <c r="A108" s="35">
        <v>151</v>
      </c>
      <c r="B108" s="38">
        <v>43616</v>
      </c>
      <c r="C108" s="36"/>
      <c r="D108" s="36"/>
      <c r="E108" s="40"/>
      <c r="F108" s="133">
        <v>0.98165656565656467</v>
      </c>
    </row>
    <row r="109" spans="1:6" x14ac:dyDescent="0.25">
      <c r="A109" s="35">
        <v>152</v>
      </c>
      <c r="B109" s="38">
        <v>43617</v>
      </c>
      <c r="C109" s="36"/>
      <c r="D109" s="36"/>
      <c r="E109" s="40"/>
      <c r="F109" s="133">
        <v>0.9904747474747464</v>
      </c>
    </row>
    <row r="110" spans="1:6" x14ac:dyDescent="0.25">
      <c r="A110" s="35">
        <v>153</v>
      </c>
      <c r="B110" s="38">
        <v>43618</v>
      </c>
      <c r="C110" s="36"/>
      <c r="D110" s="36"/>
      <c r="E110" s="36"/>
      <c r="F110" s="133">
        <v>1</v>
      </c>
    </row>
    <row r="111" spans="1:6" x14ac:dyDescent="0.25">
      <c r="A111" s="35">
        <v>154</v>
      </c>
      <c r="B111" s="38">
        <v>43619</v>
      </c>
      <c r="C111" s="36"/>
      <c r="D111" s="36"/>
      <c r="E111" s="36"/>
      <c r="F111" s="133">
        <v>1</v>
      </c>
    </row>
    <row r="112" spans="1:6" x14ac:dyDescent="0.25">
      <c r="A112" s="35">
        <v>155</v>
      </c>
      <c r="B112" s="38">
        <v>43620</v>
      </c>
      <c r="C112" s="36"/>
      <c r="D112" s="36"/>
      <c r="E112" s="36"/>
      <c r="F112" s="42"/>
    </row>
    <row r="113" spans="1:6" x14ac:dyDescent="0.25">
      <c r="A113" s="35">
        <v>156</v>
      </c>
      <c r="B113" s="38">
        <v>43621</v>
      </c>
      <c r="C113" s="36"/>
      <c r="D113" s="36"/>
      <c r="E113" s="36"/>
      <c r="F113" s="42"/>
    </row>
    <row r="114" spans="1:6" x14ac:dyDescent="0.25">
      <c r="A114" s="35">
        <v>157</v>
      </c>
      <c r="B114" s="38">
        <v>43622</v>
      </c>
      <c r="C114" s="36"/>
      <c r="D114" s="36"/>
      <c r="E114" s="36"/>
      <c r="F114" s="42"/>
    </row>
    <row r="115" spans="1:6" x14ac:dyDescent="0.25">
      <c r="A115" s="35">
        <v>158</v>
      </c>
      <c r="B115" s="38">
        <v>43623</v>
      </c>
      <c r="C115" s="36"/>
      <c r="D115" s="36"/>
      <c r="E115" s="36"/>
      <c r="F115" s="42"/>
    </row>
    <row r="116" spans="1:6" x14ac:dyDescent="0.25">
      <c r="A116" s="35">
        <v>159</v>
      </c>
      <c r="B116" s="38">
        <v>43624</v>
      </c>
      <c r="C116" s="36"/>
      <c r="D116" s="36"/>
      <c r="E116" s="36"/>
      <c r="F116" s="42"/>
    </row>
    <row r="117" spans="1:6" x14ac:dyDescent="0.25">
      <c r="A117" s="35">
        <v>160</v>
      </c>
      <c r="B117" s="38">
        <v>43625</v>
      </c>
      <c r="C117" s="36"/>
      <c r="D117" s="36"/>
      <c r="E117" s="36"/>
      <c r="F117" s="42"/>
    </row>
    <row r="118" spans="1:6" x14ac:dyDescent="0.25">
      <c r="A118" s="35">
        <v>161</v>
      </c>
      <c r="B118" s="38">
        <v>43626</v>
      </c>
      <c r="C118" s="36"/>
      <c r="D118" s="36"/>
      <c r="E118" s="36"/>
      <c r="F118" s="42"/>
    </row>
    <row r="119" spans="1:6" x14ac:dyDescent="0.25">
      <c r="A119" s="35">
        <v>162</v>
      </c>
      <c r="B119" s="38">
        <v>43627</v>
      </c>
      <c r="C119" s="36"/>
      <c r="D119" s="36"/>
      <c r="E119" s="36"/>
      <c r="F119" s="42"/>
    </row>
    <row r="120" spans="1:6" x14ac:dyDescent="0.25">
      <c r="A120" s="35">
        <v>163</v>
      </c>
      <c r="B120" s="38">
        <v>43628</v>
      </c>
      <c r="C120" s="36"/>
      <c r="D120" s="36"/>
      <c r="E120" s="36"/>
      <c r="F120" s="42"/>
    </row>
    <row r="121" spans="1:6" x14ac:dyDescent="0.25">
      <c r="A121" s="35">
        <v>164</v>
      </c>
      <c r="B121" s="38">
        <v>43629</v>
      </c>
      <c r="C121" s="36"/>
      <c r="D121" s="36"/>
      <c r="E121" s="36"/>
      <c r="F121" s="42"/>
    </row>
    <row r="122" spans="1:6" x14ac:dyDescent="0.25">
      <c r="A122" s="35">
        <v>165</v>
      </c>
      <c r="B122" s="38">
        <v>43630</v>
      </c>
      <c r="C122" s="36"/>
      <c r="D122" s="36"/>
      <c r="E122" s="36"/>
      <c r="F122" s="42"/>
    </row>
    <row r="123" spans="1:6" x14ac:dyDescent="0.25">
      <c r="A123" s="35">
        <v>166</v>
      </c>
      <c r="B123" s="38">
        <v>43631</v>
      </c>
      <c r="C123" s="36"/>
      <c r="D123" s="36"/>
      <c r="E123" s="36"/>
      <c r="F123" s="42"/>
    </row>
    <row r="124" spans="1:6" x14ac:dyDescent="0.25">
      <c r="A124" s="35">
        <v>167</v>
      </c>
      <c r="B124" s="38">
        <v>43632</v>
      </c>
      <c r="C124" s="36"/>
      <c r="D124" s="36"/>
      <c r="E124" s="36"/>
      <c r="F124" s="36"/>
    </row>
    <row r="125" spans="1:6" x14ac:dyDescent="0.25">
      <c r="A125" s="35">
        <v>168</v>
      </c>
      <c r="B125" s="38">
        <v>43633</v>
      </c>
      <c r="C125" s="36"/>
      <c r="D125" s="36"/>
      <c r="E125" s="36"/>
      <c r="F125" s="36"/>
    </row>
    <row r="126" spans="1:6" x14ac:dyDescent="0.25">
      <c r="A126" s="35">
        <v>169</v>
      </c>
      <c r="B126" s="38">
        <v>43634</v>
      </c>
      <c r="C126" s="36"/>
      <c r="D126" s="36"/>
      <c r="E126" s="36"/>
      <c r="F126" s="36"/>
    </row>
    <row r="127" spans="1:6" x14ac:dyDescent="0.25">
      <c r="A127" s="35">
        <v>170</v>
      </c>
      <c r="B127" s="38">
        <v>43635</v>
      </c>
      <c r="C127" s="36"/>
      <c r="D127" s="36"/>
      <c r="E127" s="36"/>
      <c r="F127" s="36"/>
    </row>
    <row r="128" spans="1:6" x14ac:dyDescent="0.25">
      <c r="A128" s="35">
        <v>171</v>
      </c>
      <c r="B128" s="38">
        <v>43636</v>
      </c>
      <c r="C128" s="36"/>
      <c r="D128" s="36"/>
      <c r="E128" s="36"/>
      <c r="F128" s="36"/>
    </row>
    <row r="129" spans="1:6" x14ac:dyDescent="0.25">
      <c r="A129" s="35">
        <v>172</v>
      </c>
      <c r="B129" s="38">
        <v>43637</v>
      </c>
      <c r="C129" s="36"/>
      <c r="D129" s="36"/>
      <c r="E129" s="36"/>
      <c r="F129" s="36"/>
    </row>
    <row r="130" spans="1:6" x14ac:dyDescent="0.25">
      <c r="A130" s="35">
        <v>173</v>
      </c>
      <c r="B130" s="38">
        <v>43638</v>
      </c>
      <c r="C130" s="36"/>
      <c r="D130" s="36"/>
      <c r="E130" s="36"/>
      <c r="F130" s="36"/>
    </row>
    <row r="131" spans="1:6" x14ac:dyDescent="0.25">
      <c r="A131" s="35">
        <v>174</v>
      </c>
      <c r="B131" s="38">
        <v>43639</v>
      </c>
      <c r="C131" s="36"/>
      <c r="D131" s="36"/>
      <c r="E131" s="36"/>
      <c r="F131" s="36"/>
    </row>
    <row r="132" spans="1:6" x14ac:dyDescent="0.25">
      <c r="A132" s="35">
        <v>175</v>
      </c>
      <c r="B132" s="38">
        <v>43640</v>
      </c>
      <c r="C132" s="36"/>
      <c r="D132" s="36"/>
      <c r="E132" s="36"/>
      <c r="F132" s="36"/>
    </row>
    <row r="133" spans="1:6" x14ac:dyDescent="0.25">
      <c r="A133" s="35">
        <v>176</v>
      </c>
      <c r="B133" s="38">
        <v>43641</v>
      </c>
      <c r="C133" s="36"/>
      <c r="D133" s="36"/>
      <c r="E133" s="36"/>
      <c r="F133" s="36"/>
    </row>
    <row r="134" spans="1:6" x14ac:dyDescent="0.25">
      <c r="A134" s="35">
        <v>177</v>
      </c>
      <c r="B134" s="38">
        <v>43642</v>
      </c>
      <c r="C134" s="36"/>
      <c r="D134" s="36"/>
      <c r="E134" s="36"/>
      <c r="F134" s="36"/>
    </row>
    <row r="135" spans="1:6" x14ac:dyDescent="0.25">
      <c r="A135" s="35">
        <v>178</v>
      </c>
      <c r="B135" s="38">
        <v>43643</v>
      </c>
      <c r="C135" s="36"/>
      <c r="D135" s="36"/>
      <c r="E135" s="36"/>
      <c r="F135" s="36"/>
    </row>
    <row r="136" spans="1:6" x14ac:dyDescent="0.25">
      <c r="A136" s="35">
        <v>179</v>
      </c>
      <c r="B136" s="38">
        <v>43644</v>
      </c>
      <c r="C136" s="36"/>
      <c r="D136" s="36"/>
      <c r="E136" s="36"/>
      <c r="F136" s="36"/>
    </row>
    <row r="137" spans="1:6" x14ac:dyDescent="0.25">
      <c r="A137" s="35">
        <v>180</v>
      </c>
      <c r="B137" s="38">
        <v>43645</v>
      </c>
      <c r="C137" s="36"/>
      <c r="D137" s="36"/>
      <c r="E137" s="36"/>
      <c r="F137" s="36"/>
    </row>
    <row r="138" spans="1:6" x14ac:dyDescent="0.25">
      <c r="A138" s="35">
        <v>181</v>
      </c>
      <c r="B138" s="38">
        <v>43646</v>
      </c>
      <c r="C138" s="36"/>
      <c r="D138" s="36"/>
      <c r="E138" s="36"/>
      <c r="F138" s="36"/>
    </row>
    <row r="140" spans="1:6" x14ac:dyDescent="0.25">
      <c r="C140" s="117" t="s">
        <v>114</v>
      </c>
      <c r="D140" s="61">
        <f>H64</f>
        <v>22</v>
      </c>
      <c r="E140" s="117" t="s">
        <v>121</v>
      </c>
      <c r="F140" s="134">
        <f>C64</f>
        <v>10</v>
      </c>
    </row>
    <row r="141" spans="1:6" x14ac:dyDescent="0.25">
      <c r="C141" s="117" t="s">
        <v>115</v>
      </c>
      <c r="D141" s="61">
        <f>(D140)*0.81*2</f>
        <v>35.64</v>
      </c>
      <c r="E141" s="117" t="s">
        <v>122</v>
      </c>
      <c r="F141" s="134">
        <f>(F140)*0.81*2</f>
        <v>16.200000000000003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</vt:lpstr>
      <vt:lpstr>Estimate Calc.</vt:lpstr>
      <vt:lpstr>Spawn Timing Summary Dungeness</vt:lpstr>
      <vt:lpstr>RM .3-3.3</vt:lpstr>
      <vt:lpstr>RM 3.3-6.4</vt:lpstr>
      <vt:lpstr>RM 6.4-9.2</vt:lpstr>
      <vt:lpstr>RM 9.2-11.2</vt:lpstr>
      <vt:lpstr>RM 11.5-13.8</vt:lpstr>
      <vt:lpstr>RM13.8-15.8</vt:lpstr>
      <vt:lpstr>GW RM 0.0-1</vt:lpstr>
      <vt:lpstr>GW RM 1.0-2.5</vt:lpstr>
      <vt:lpstr>GW RM 2.5-5.1</vt:lpstr>
      <vt:lpstr>Canyon 0-1.7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Bethany</cp:lastModifiedBy>
  <dcterms:created xsi:type="dcterms:W3CDTF">2010-11-16T16:08:34Z</dcterms:created>
  <dcterms:modified xsi:type="dcterms:W3CDTF">2021-08-20T19:18:40Z</dcterms:modified>
</cp:coreProperties>
</file>