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2.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3.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4.xml" ContentType="application/vnd.openxmlformats-officedocument.themeOverride+xml"/>
  <Override PartName="/xl/comments1.xml" ContentType="application/vnd.openxmlformats-officedocument.spreadsheetml.comments+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5.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6.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7.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18.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9.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0.xml" ContentType="application/vnd.openxmlformats-officedocument.themeOverrid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1.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2.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3.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4.xml" ContentType="application/vnd.openxmlformats-officedocument.themeOverrid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5.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26.xml" ContentType="application/vnd.openxmlformats-officedocument.themeOverrid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7.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28.xml" ContentType="application/vnd.openxmlformats-officedocument.themeOverrid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29.xml" ContentType="application/vnd.openxmlformats-officedocument.themeOverrid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30.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1.xml" ContentType="application/vnd.openxmlformats-officedocument.themeOverrid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2.xml" ContentType="application/vnd.openxmlformats-officedocument.themeOverrid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10" documentId="11_59C16A5C70D54141F4214FF7B1D261F474663BF0" xr6:coauthVersionLast="46" xr6:coauthVersionMax="46" xr10:uidLastSave="{055E41C4-F652-1746-8BAD-605F490ECEFA}"/>
  <bookViews>
    <workbookView xWindow="0" yWindow="460" windowWidth="29800" windowHeight="18820" tabRatio="825" activeTab="3" xr2:uid="{00000000-000D-0000-FFFF-FFFF00000000}"/>
  </bookViews>
  <sheets>
    <sheet name="Capacity Estimates" sheetId="2" r:id="rId1"/>
    <sheet name="Capacity Estimates (Totals)" sheetId="3" r:id="rId2"/>
    <sheet name="Capacity Tables" sheetId="1" r:id="rId3"/>
    <sheet name="Escapement Data - Chinook" sheetId="4" r:id="rId4"/>
    <sheet name="Graphs - Chinook" sheetId="6" r:id="rId5"/>
    <sheet name="Chinook Parameters" sheetId="9" r:id="rId6"/>
    <sheet name="Escapement Data - Steelhead" sheetId="5" r:id="rId7"/>
    <sheet name="Graphs - Steelhead" sheetId="7" r:id="rId8"/>
    <sheet name="Steelhead Parameters" sheetId="8" r:id="rId9"/>
  </sheets>
  <definedNames>
    <definedName name="_xlnm._FilterDatabase" localSheetId="0" hidden="1">'Capacity Estimates'!$A$1:$L$398</definedName>
    <definedName name="eggsToParrSthd">'Escapement Data - Steelhead'!$C$6</definedName>
    <definedName name="eggToParr">'Escapement Data - Chinook'!$C$6</definedName>
    <definedName name="eggToParrSthd">'Escapement Data - Steelhead'!$C$6</definedName>
    <definedName name="fecundity">'Escapement Data - Chinook'!$C$5</definedName>
    <definedName name="fecunditySthd">'Escapement Data - Steelhead'!$C$5</definedName>
    <definedName name="femaleRatio">'Escapement Data - Chinook'!$C$3</definedName>
    <definedName name="femaleRatioSthd">'Escapement Data - Steelhead'!$C$3</definedName>
    <definedName name="parrToPresmolt">'Escapement Data - Chinook'!$C$7</definedName>
    <definedName name="parrToPresmoltSthd">'Escapement Data - Steelhead'!$C$7</definedName>
    <definedName name="reddsPerFemale">'Escapement Data - Chinook'!$C$4</definedName>
    <definedName name="reddsPerFemaleSthd">'Escapement Data - Steelhead'!$C$4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5" i="8" l="1"/>
  <c r="AP6" i="8"/>
  <c r="AP7" i="8"/>
  <c r="AP4" i="8"/>
  <c r="AN5" i="8"/>
  <c r="AN6" i="8"/>
  <c r="AN7" i="8"/>
  <c r="AN4" i="8"/>
  <c r="AQ5" i="8"/>
  <c r="AQ6" i="8"/>
  <c r="AQ7" i="8"/>
  <c r="AQ4" i="8"/>
  <c r="AO5" i="8"/>
  <c r="AO6" i="8"/>
  <c r="AO7" i="8"/>
  <c r="AO4" i="8"/>
  <c r="AG8" i="8" l="1"/>
  <c r="AH8" i="8"/>
  <c r="AI8" i="8"/>
  <c r="AJ8" i="8"/>
  <c r="AK8" i="8"/>
  <c r="AL8" i="8"/>
  <c r="AF8" i="8"/>
  <c r="C6" i="5" s="1"/>
  <c r="F100" i="5" l="1"/>
  <c r="F99" i="5"/>
  <c r="F89" i="5"/>
  <c r="F88" i="5"/>
  <c r="F66" i="5"/>
  <c r="F65" i="5"/>
  <c r="F53" i="9" l="1"/>
  <c r="G53" i="9"/>
  <c r="J53" i="9" s="1"/>
  <c r="H53" i="9"/>
  <c r="E53" i="9"/>
  <c r="I4" i="9"/>
  <c r="J4" i="9"/>
  <c r="I5" i="9"/>
  <c r="J5" i="9"/>
  <c r="I6" i="9"/>
  <c r="J6" i="9"/>
  <c r="I7" i="9"/>
  <c r="J7" i="9"/>
  <c r="I8" i="9"/>
  <c r="J8" i="9"/>
  <c r="I9" i="9"/>
  <c r="J9" i="9"/>
  <c r="I10" i="9"/>
  <c r="J10" i="9"/>
  <c r="I11" i="9"/>
  <c r="J11" i="9"/>
  <c r="I12" i="9"/>
  <c r="J12" i="9"/>
  <c r="I13" i="9"/>
  <c r="J13" i="9"/>
  <c r="I14" i="9"/>
  <c r="J14" i="9"/>
  <c r="I15" i="9"/>
  <c r="J15" i="9"/>
  <c r="I16" i="9"/>
  <c r="J16" i="9"/>
  <c r="I17" i="9"/>
  <c r="J17" i="9"/>
  <c r="I18" i="9"/>
  <c r="J18" i="9"/>
  <c r="I19" i="9"/>
  <c r="J19" i="9"/>
  <c r="I20" i="9"/>
  <c r="J20" i="9"/>
  <c r="I21" i="9"/>
  <c r="J21" i="9"/>
  <c r="I22" i="9"/>
  <c r="J22" i="9"/>
  <c r="I23" i="9"/>
  <c r="J23" i="9"/>
  <c r="I24" i="9"/>
  <c r="J24" i="9"/>
  <c r="I25" i="9"/>
  <c r="J25" i="9"/>
  <c r="I26" i="9"/>
  <c r="J26" i="9"/>
  <c r="I27" i="9"/>
  <c r="J27" i="9"/>
  <c r="I28" i="9"/>
  <c r="J28" i="9"/>
  <c r="I29" i="9"/>
  <c r="J29" i="9"/>
  <c r="I30" i="9"/>
  <c r="J30" i="9"/>
  <c r="I31" i="9"/>
  <c r="J31" i="9"/>
  <c r="I32" i="9"/>
  <c r="J32" i="9"/>
  <c r="I33" i="9"/>
  <c r="J33" i="9"/>
  <c r="I34" i="9"/>
  <c r="J34" i="9"/>
  <c r="I35" i="9"/>
  <c r="J35" i="9"/>
  <c r="I36" i="9"/>
  <c r="J36" i="9"/>
  <c r="I37" i="9"/>
  <c r="J37" i="9"/>
  <c r="I38" i="9"/>
  <c r="J38" i="9"/>
  <c r="I39" i="9"/>
  <c r="J39" i="9"/>
  <c r="I40" i="9"/>
  <c r="J40" i="9"/>
  <c r="I41" i="9"/>
  <c r="J41" i="9"/>
  <c r="I42" i="9"/>
  <c r="J42" i="9"/>
  <c r="I43" i="9"/>
  <c r="J43" i="9"/>
  <c r="I44" i="9"/>
  <c r="J44" i="9"/>
  <c r="I45" i="9"/>
  <c r="J45" i="9"/>
  <c r="I46" i="9"/>
  <c r="J46" i="9"/>
  <c r="I47" i="9"/>
  <c r="J47" i="9"/>
  <c r="I48" i="9"/>
  <c r="J48" i="9"/>
  <c r="I49" i="9"/>
  <c r="J49" i="9"/>
  <c r="I50" i="9"/>
  <c r="J50" i="9"/>
  <c r="I51" i="9"/>
  <c r="J51" i="9"/>
  <c r="I52" i="9"/>
  <c r="J52" i="9"/>
  <c r="J3" i="9"/>
  <c r="I3" i="9"/>
  <c r="I53" i="9" l="1"/>
  <c r="D38" i="8" l="1"/>
  <c r="C38" i="8"/>
  <c r="E32" i="8"/>
  <c r="E33" i="8"/>
  <c r="E34" i="8"/>
  <c r="E35" i="8"/>
  <c r="E36" i="8"/>
  <c r="E37" i="8"/>
  <c r="E31" i="8"/>
  <c r="E38" i="8" s="1"/>
  <c r="C5" i="5" s="1"/>
  <c r="R45" i="8"/>
  <c r="S45" i="8"/>
  <c r="T45" i="8"/>
  <c r="Q45" i="8"/>
  <c r="U4" i="8"/>
  <c r="V4" i="8" s="1"/>
  <c r="U5" i="8"/>
  <c r="V5" i="8" s="1"/>
  <c r="U6" i="8"/>
  <c r="V6" i="8" s="1"/>
  <c r="U7" i="8"/>
  <c r="V7" i="8" s="1"/>
  <c r="U8" i="8"/>
  <c r="V8" i="8" s="1"/>
  <c r="U9" i="8"/>
  <c r="V9" i="8" s="1"/>
  <c r="U10" i="8"/>
  <c r="V10" i="8" s="1"/>
  <c r="U11" i="8"/>
  <c r="V11" i="8" s="1"/>
  <c r="U12" i="8"/>
  <c r="V12" i="8" s="1"/>
  <c r="U13" i="8"/>
  <c r="V13" i="8" s="1"/>
  <c r="U14" i="8"/>
  <c r="V14" i="8" s="1"/>
  <c r="U15" i="8"/>
  <c r="V15" i="8" s="1"/>
  <c r="U16" i="8"/>
  <c r="V16" i="8" s="1"/>
  <c r="U17" i="8"/>
  <c r="V17" i="8" s="1"/>
  <c r="U18" i="8"/>
  <c r="V18" i="8" s="1"/>
  <c r="U19" i="8"/>
  <c r="V19" i="8" s="1"/>
  <c r="U20" i="8"/>
  <c r="V20" i="8" s="1"/>
  <c r="U21" i="8"/>
  <c r="V21" i="8" s="1"/>
  <c r="U22" i="8"/>
  <c r="V22" i="8" s="1"/>
  <c r="U23" i="8"/>
  <c r="V23" i="8" s="1"/>
  <c r="U24" i="8"/>
  <c r="V24" i="8" s="1"/>
  <c r="U25" i="8"/>
  <c r="V25" i="8" s="1"/>
  <c r="U26" i="8"/>
  <c r="V26" i="8" s="1"/>
  <c r="U27" i="8"/>
  <c r="V27" i="8" s="1"/>
  <c r="U28" i="8"/>
  <c r="V28" i="8" s="1"/>
  <c r="U29" i="8"/>
  <c r="V29" i="8" s="1"/>
  <c r="U30" i="8"/>
  <c r="V30" i="8" s="1"/>
  <c r="U31" i="8"/>
  <c r="V31" i="8" s="1"/>
  <c r="U32" i="8"/>
  <c r="V32" i="8" s="1"/>
  <c r="U33" i="8"/>
  <c r="V33" i="8" s="1"/>
  <c r="U34" i="8"/>
  <c r="V34" i="8" s="1"/>
  <c r="U35" i="8"/>
  <c r="V35" i="8" s="1"/>
  <c r="U36" i="8"/>
  <c r="V36" i="8" s="1"/>
  <c r="U37" i="8"/>
  <c r="V37" i="8" s="1"/>
  <c r="U38" i="8"/>
  <c r="V38" i="8" s="1"/>
  <c r="U39" i="8"/>
  <c r="V39" i="8" s="1"/>
  <c r="U40" i="8"/>
  <c r="V40" i="8" s="1"/>
  <c r="U41" i="8"/>
  <c r="V41" i="8" s="1"/>
  <c r="U42" i="8"/>
  <c r="V42" i="8" s="1"/>
  <c r="U43" i="8"/>
  <c r="V43" i="8" s="1"/>
  <c r="U44" i="8"/>
  <c r="V44" i="8" s="1"/>
  <c r="U3" i="8"/>
  <c r="V3" i="8" s="1"/>
  <c r="K5" i="8"/>
  <c r="K6" i="8"/>
  <c r="K7" i="8"/>
  <c r="K8" i="8"/>
  <c r="K9" i="8"/>
  <c r="K10" i="8"/>
  <c r="K11" i="8"/>
  <c r="K12" i="8"/>
  <c r="K13" i="8"/>
  <c r="K14" i="8"/>
  <c r="K15" i="8"/>
  <c r="K16" i="8"/>
  <c r="K17" i="8"/>
  <c r="K18" i="8"/>
  <c r="K19" i="8"/>
  <c r="K4" i="8"/>
  <c r="F23" i="5"/>
  <c r="F22" i="5"/>
  <c r="F11" i="5"/>
  <c r="R5" i="5" s="1"/>
  <c r="F10" i="5"/>
  <c r="Q5" i="5" s="1"/>
  <c r="T5" i="5"/>
  <c r="K20" i="8" l="1"/>
  <c r="C4" i="5" s="1"/>
  <c r="K21" i="8"/>
  <c r="U45" i="8"/>
  <c r="J13" i="7"/>
  <c r="J4" i="7"/>
  <c r="I13" i="7"/>
  <c r="I4" i="7"/>
  <c r="H13" i="7"/>
  <c r="H4" i="7"/>
  <c r="G13" i="7"/>
  <c r="G4" i="7"/>
  <c r="F13" i="7"/>
  <c r="F4" i="7"/>
  <c r="E13" i="7"/>
  <c r="E4" i="7"/>
  <c r="D13" i="7"/>
  <c r="D4" i="7"/>
  <c r="C13" i="7"/>
  <c r="C4" i="7"/>
  <c r="V45" i="8" l="1"/>
  <c r="C3" i="5"/>
  <c r="T6" i="5" s="1"/>
  <c r="T7" i="5" s="1"/>
  <c r="T8" i="5" s="1"/>
  <c r="S6" i="5"/>
  <c r="S7" i="5" s="1"/>
  <c r="S8" i="5" s="1"/>
  <c r="J13" i="6"/>
  <c r="J4" i="6"/>
  <c r="I13" i="6"/>
  <c r="I4" i="6"/>
  <c r="H13" i="6"/>
  <c r="H4" i="6"/>
  <c r="G13" i="6"/>
  <c r="G4" i="6"/>
  <c r="F13" i="6"/>
  <c r="F4" i="6"/>
  <c r="E13" i="6"/>
  <c r="E4" i="6"/>
  <c r="D13" i="6"/>
  <c r="D4" i="6"/>
  <c r="C13" i="6"/>
  <c r="C4" i="6"/>
  <c r="U98" i="5" l="1"/>
  <c r="U96" i="5"/>
  <c r="U87" i="5"/>
  <c r="U85" i="5"/>
  <c r="U75" i="5"/>
  <c r="U73" i="5"/>
  <c r="U64" i="5"/>
  <c r="U62" i="5"/>
  <c r="U54" i="5"/>
  <c r="U52" i="5"/>
  <c r="U44" i="5"/>
  <c r="U42" i="5"/>
  <c r="U32" i="5"/>
  <c r="U30" i="5"/>
  <c r="U20" i="5"/>
  <c r="U18" i="5"/>
  <c r="U6" i="5" s="1"/>
  <c r="V6" i="5" s="1"/>
  <c r="S96" i="5"/>
  <c r="S85" i="5"/>
  <c r="S73" i="5"/>
  <c r="S62" i="5"/>
  <c r="S52" i="5"/>
  <c r="R95" i="5"/>
  <c r="R96" i="5" s="1"/>
  <c r="Q95" i="5"/>
  <c r="Q96" i="5" s="1"/>
  <c r="R84" i="5"/>
  <c r="R85" i="5" s="1"/>
  <c r="Q84" i="5"/>
  <c r="Q85" i="5" s="1"/>
  <c r="R61" i="5"/>
  <c r="R62" i="5" s="1"/>
  <c r="Q61" i="5"/>
  <c r="Q62" i="5" s="1"/>
  <c r="T95" i="5"/>
  <c r="T96" i="5" s="1"/>
  <c r="T84" i="5"/>
  <c r="T85" i="5" s="1"/>
  <c r="T72" i="5"/>
  <c r="T73" i="5" s="1"/>
  <c r="T61" i="5"/>
  <c r="T62" i="5" s="1"/>
  <c r="T51" i="5"/>
  <c r="T52" i="5" s="1"/>
  <c r="R17" i="5"/>
  <c r="R18" i="5" s="1"/>
  <c r="Q17" i="5"/>
  <c r="Q18" i="5" s="1"/>
  <c r="F78" i="5"/>
  <c r="R72" i="5" s="1"/>
  <c r="R73" i="5" s="1"/>
  <c r="F77" i="5"/>
  <c r="Q72" i="5" s="1"/>
  <c r="Q73" i="5" s="1"/>
  <c r="F55" i="5"/>
  <c r="R51" i="5" s="1"/>
  <c r="R52" i="5" s="1"/>
  <c r="F54" i="5"/>
  <c r="Q51" i="5" s="1"/>
  <c r="Q52" i="5" s="1"/>
  <c r="F45" i="5"/>
  <c r="R41" i="5" s="1"/>
  <c r="R42" i="5" s="1"/>
  <c r="F44" i="5"/>
  <c r="Q41" i="5" s="1"/>
  <c r="Q42" i="5" s="1"/>
  <c r="F35" i="5"/>
  <c r="F34" i="5"/>
  <c r="U109" i="4"/>
  <c r="U107" i="4"/>
  <c r="U99" i="4"/>
  <c r="U97" i="4"/>
  <c r="U87" i="4"/>
  <c r="U85" i="4"/>
  <c r="U43" i="4"/>
  <c r="U53" i="4"/>
  <c r="U51" i="4"/>
  <c r="U63" i="4"/>
  <c r="U65" i="4"/>
  <c r="U41" i="4"/>
  <c r="U31" i="4"/>
  <c r="U29" i="4"/>
  <c r="U8" i="4"/>
  <c r="U6" i="4"/>
  <c r="T106" i="4"/>
  <c r="T107" i="4" s="1"/>
  <c r="T96" i="4"/>
  <c r="T97" i="4" s="1"/>
  <c r="T84" i="4"/>
  <c r="T85" i="4" s="1"/>
  <c r="T62" i="4"/>
  <c r="T63" i="4" s="1"/>
  <c r="V63" i="4" s="1"/>
  <c r="T50" i="4"/>
  <c r="T51" i="4" s="1"/>
  <c r="T40" i="4"/>
  <c r="T41" i="4" s="1"/>
  <c r="T28" i="4"/>
  <c r="T29" i="4" s="1"/>
  <c r="T5" i="4"/>
  <c r="S107" i="4"/>
  <c r="S97" i="4"/>
  <c r="S85" i="4"/>
  <c r="S63" i="4"/>
  <c r="S51" i="4"/>
  <c r="S41" i="4"/>
  <c r="S29" i="4"/>
  <c r="S6" i="4"/>
  <c r="C7" i="6" s="1"/>
  <c r="T6" i="4"/>
  <c r="S7" i="4"/>
  <c r="S8" i="4" s="1"/>
  <c r="R106" i="4"/>
  <c r="R107" i="4" s="1"/>
  <c r="Q106" i="4"/>
  <c r="Q107" i="4" s="1"/>
  <c r="R96" i="4"/>
  <c r="R97" i="4" s="1"/>
  <c r="Q96" i="4"/>
  <c r="Q97" i="4" s="1"/>
  <c r="G89" i="4"/>
  <c r="H89" i="4"/>
  <c r="K89" i="4"/>
  <c r="L89" i="4"/>
  <c r="M89" i="4"/>
  <c r="N89" i="4"/>
  <c r="G90" i="4"/>
  <c r="H90" i="4"/>
  <c r="K90" i="4"/>
  <c r="L90" i="4"/>
  <c r="M90" i="4"/>
  <c r="N90" i="4"/>
  <c r="F90" i="4"/>
  <c r="R84" i="4" s="1"/>
  <c r="R85" i="4" s="1"/>
  <c r="F89" i="4"/>
  <c r="Q84" i="4" s="1"/>
  <c r="Q85" i="4" s="1"/>
  <c r="J88" i="4"/>
  <c r="I88" i="4"/>
  <c r="J87" i="4"/>
  <c r="I87" i="4"/>
  <c r="J86" i="4"/>
  <c r="I86" i="4"/>
  <c r="J84" i="4"/>
  <c r="I84" i="4"/>
  <c r="J83" i="4"/>
  <c r="I83" i="4"/>
  <c r="G77" i="4"/>
  <c r="H77" i="4"/>
  <c r="K77" i="4"/>
  <c r="L77" i="4"/>
  <c r="M77" i="4"/>
  <c r="N77" i="4"/>
  <c r="G78" i="4"/>
  <c r="H78" i="4"/>
  <c r="K78" i="4"/>
  <c r="L78" i="4"/>
  <c r="M78" i="4"/>
  <c r="N78" i="4"/>
  <c r="F78" i="4"/>
  <c r="R62" i="4" s="1"/>
  <c r="R63" i="4" s="1"/>
  <c r="F77" i="4"/>
  <c r="Q62" i="4" s="1"/>
  <c r="Q63" i="4" s="1"/>
  <c r="I62" i="4"/>
  <c r="J62" i="4"/>
  <c r="I63" i="4"/>
  <c r="J63" i="4"/>
  <c r="I64" i="4"/>
  <c r="J64" i="4"/>
  <c r="I65" i="4"/>
  <c r="J65" i="4"/>
  <c r="I66" i="4"/>
  <c r="J66" i="4"/>
  <c r="I67" i="4"/>
  <c r="J67" i="4"/>
  <c r="I68" i="4"/>
  <c r="J68" i="4"/>
  <c r="I69" i="4"/>
  <c r="J69" i="4"/>
  <c r="I70" i="4"/>
  <c r="J70" i="4"/>
  <c r="I71" i="4"/>
  <c r="J71" i="4"/>
  <c r="I72" i="4"/>
  <c r="J72" i="4"/>
  <c r="I73" i="4"/>
  <c r="J73" i="4"/>
  <c r="I74" i="4"/>
  <c r="J74" i="4"/>
  <c r="I75" i="4"/>
  <c r="J75" i="4"/>
  <c r="I76" i="4"/>
  <c r="J76" i="4"/>
  <c r="J61" i="4"/>
  <c r="I61" i="4"/>
  <c r="F56" i="4"/>
  <c r="R50" i="4" s="1"/>
  <c r="R51" i="4" s="1"/>
  <c r="F55" i="4"/>
  <c r="Q50" i="4" s="1"/>
  <c r="Q51" i="4" s="1"/>
  <c r="I77" i="4" l="1"/>
  <c r="I78" i="4"/>
  <c r="J77" i="4"/>
  <c r="J78" i="4"/>
  <c r="I89" i="4"/>
  <c r="I90" i="4"/>
  <c r="J89" i="4"/>
  <c r="J90" i="4"/>
  <c r="S9" i="4"/>
  <c r="C16" i="6"/>
  <c r="T7" i="4"/>
  <c r="T8" i="4" s="1"/>
  <c r="C8" i="6"/>
  <c r="V6" i="4"/>
  <c r="U8" i="5"/>
  <c r="V8" i="5" s="1"/>
  <c r="Q29" i="5"/>
  <c r="Q30" i="5" s="1"/>
  <c r="Q31" i="5" s="1"/>
  <c r="Q32" i="5" s="1"/>
  <c r="Q6" i="5"/>
  <c r="Q7" i="5" s="1"/>
  <c r="Q8" i="5" s="1"/>
  <c r="R29" i="5"/>
  <c r="R30" i="5" s="1"/>
  <c r="R31" i="5" s="1"/>
  <c r="R32" i="5" s="1"/>
  <c r="R6" i="5"/>
  <c r="R7" i="5" s="1"/>
  <c r="R8" i="5" s="1"/>
  <c r="C5" i="7"/>
  <c r="Q19" i="5"/>
  <c r="Q20" i="5" s="1"/>
  <c r="C6" i="7"/>
  <c r="R19" i="5"/>
  <c r="R20" i="5" s="1"/>
  <c r="T108" i="4"/>
  <c r="T109" i="4" s="1"/>
  <c r="J8" i="6"/>
  <c r="V107" i="4"/>
  <c r="Q108" i="4"/>
  <c r="Q109" i="4" s="1"/>
  <c r="J5" i="6"/>
  <c r="R108" i="4"/>
  <c r="R109" i="4" s="1"/>
  <c r="J6" i="6"/>
  <c r="S108" i="4"/>
  <c r="S109" i="4" s="1"/>
  <c r="J7" i="6"/>
  <c r="T98" i="4"/>
  <c r="T99" i="4" s="1"/>
  <c r="I8" i="6"/>
  <c r="V97" i="4"/>
  <c r="S98" i="4"/>
  <c r="S99" i="4" s="1"/>
  <c r="I7" i="6"/>
  <c r="R98" i="4"/>
  <c r="R99" i="4" s="1"/>
  <c r="I6" i="6"/>
  <c r="Q98" i="4"/>
  <c r="Q99" i="4" s="1"/>
  <c r="I5" i="6"/>
  <c r="T86" i="4"/>
  <c r="T87" i="4" s="1"/>
  <c r="H8" i="6"/>
  <c r="V85" i="4"/>
  <c r="Q86" i="4"/>
  <c r="Q87" i="4" s="1"/>
  <c r="H5" i="6"/>
  <c r="S86" i="4"/>
  <c r="S87" i="4" s="1"/>
  <c r="H7" i="6"/>
  <c r="R86" i="4"/>
  <c r="R87" i="4" s="1"/>
  <c r="H6" i="6"/>
  <c r="Q64" i="4"/>
  <c r="Q65" i="4" s="1"/>
  <c r="G5" i="6"/>
  <c r="R64" i="4"/>
  <c r="R65" i="4" s="1"/>
  <c r="G6" i="6"/>
  <c r="S64" i="4"/>
  <c r="S65" i="4" s="1"/>
  <c r="G7" i="6"/>
  <c r="T64" i="4"/>
  <c r="T65" i="4" s="1"/>
  <c r="G8" i="6"/>
  <c r="T52" i="4"/>
  <c r="T53" i="4" s="1"/>
  <c r="F8" i="6"/>
  <c r="V51" i="4"/>
  <c r="S52" i="4"/>
  <c r="S53" i="4" s="1"/>
  <c r="F7" i="6"/>
  <c r="Q52" i="4"/>
  <c r="Q53" i="4" s="1"/>
  <c r="F5" i="6"/>
  <c r="R52" i="4"/>
  <c r="R53" i="4" s="1"/>
  <c r="F6" i="6"/>
  <c r="T42" i="4"/>
  <c r="T43" i="4" s="1"/>
  <c r="E8" i="6"/>
  <c r="V41" i="4"/>
  <c r="S42" i="4"/>
  <c r="S43" i="4" s="1"/>
  <c r="E7" i="6"/>
  <c r="T30" i="4"/>
  <c r="T31" i="4" s="1"/>
  <c r="D8" i="6"/>
  <c r="S30" i="4"/>
  <c r="S31" i="4" s="1"/>
  <c r="D7" i="6"/>
  <c r="V29" i="4"/>
  <c r="T97" i="5"/>
  <c r="T98" i="5" s="1"/>
  <c r="J8" i="7"/>
  <c r="Q97" i="5"/>
  <c r="Q98" i="5" s="1"/>
  <c r="J5" i="7"/>
  <c r="R97" i="5"/>
  <c r="R98" i="5" s="1"/>
  <c r="J6" i="7"/>
  <c r="S97" i="5"/>
  <c r="S98" i="5" s="1"/>
  <c r="J7" i="7"/>
  <c r="T86" i="5"/>
  <c r="T87" i="5" s="1"/>
  <c r="I8" i="7"/>
  <c r="Q86" i="5"/>
  <c r="Q87" i="5" s="1"/>
  <c r="I5" i="7"/>
  <c r="R86" i="5"/>
  <c r="R87" i="5" s="1"/>
  <c r="I6" i="7"/>
  <c r="S86" i="5"/>
  <c r="S87" i="5" s="1"/>
  <c r="I7" i="7"/>
  <c r="S74" i="5"/>
  <c r="S75" i="5" s="1"/>
  <c r="H7" i="7"/>
  <c r="Q74" i="5"/>
  <c r="Q75" i="5" s="1"/>
  <c r="H5" i="7"/>
  <c r="R74" i="5"/>
  <c r="R75" i="5" s="1"/>
  <c r="H6" i="7"/>
  <c r="T74" i="5"/>
  <c r="T75" i="5" s="1"/>
  <c r="H8" i="7"/>
  <c r="S63" i="5"/>
  <c r="S64" i="5" s="1"/>
  <c r="G7" i="7"/>
  <c r="Q63" i="5"/>
  <c r="Q64" i="5" s="1"/>
  <c r="G5" i="7"/>
  <c r="R63" i="5"/>
  <c r="R64" i="5" s="1"/>
  <c r="G6" i="7"/>
  <c r="T63" i="5"/>
  <c r="T64" i="5" s="1"/>
  <c r="G8" i="7"/>
  <c r="Q53" i="5"/>
  <c r="Q54" i="5" s="1"/>
  <c r="F5" i="7"/>
  <c r="R53" i="5"/>
  <c r="R54" i="5" s="1"/>
  <c r="F6" i="7"/>
  <c r="S53" i="5"/>
  <c r="S54" i="5" s="1"/>
  <c r="F7" i="7"/>
  <c r="T53" i="5"/>
  <c r="T54" i="5" s="1"/>
  <c r="F8" i="7"/>
  <c r="Q43" i="5"/>
  <c r="Q44" i="5" s="1"/>
  <c r="E5" i="7"/>
  <c r="R43" i="5"/>
  <c r="R44" i="5" s="1"/>
  <c r="E6" i="7"/>
  <c r="V52" i="5"/>
  <c r="V73" i="5"/>
  <c r="V62" i="5"/>
  <c r="V96" i="5"/>
  <c r="V85" i="5"/>
  <c r="F44" i="4"/>
  <c r="R40" i="4" s="1"/>
  <c r="R41" i="4" s="1"/>
  <c r="F43" i="4"/>
  <c r="Q40" i="4" s="1"/>
  <c r="Q41" i="4" s="1"/>
  <c r="F34" i="4"/>
  <c r="R28" i="4" s="1"/>
  <c r="R29" i="4" s="1"/>
  <c r="F33" i="4"/>
  <c r="Q28" i="4" s="1"/>
  <c r="Q29" i="4" s="1"/>
  <c r="G21" i="4"/>
  <c r="H21" i="4"/>
  <c r="K21" i="4"/>
  <c r="L21" i="4"/>
  <c r="M21" i="4"/>
  <c r="N21" i="4"/>
  <c r="G22" i="4"/>
  <c r="H22" i="4"/>
  <c r="K22" i="4"/>
  <c r="L22" i="4"/>
  <c r="M22" i="4"/>
  <c r="N22" i="4"/>
  <c r="F22" i="4"/>
  <c r="R5" i="4" s="1"/>
  <c r="R6" i="4" s="1"/>
  <c r="F21" i="4"/>
  <c r="Q5" i="4" s="1"/>
  <c r="Q6" i="4" s="1"/>
  <c r="I5" i="4"/>
  <c r="J5" i="4"/>
  <c r="I6" i="4"/>
  <c r="J6" i="4"/>
  <c r="I7" i="4"/>
  <c r="J7" i="4"/>
  <c r="I8" i="4"/>
  <c r="J8" i="4"/>
  <c r="I9" i="4"/>
  <c r="J9" i="4"/>
  <c r="I10" i="4"/>
  <c r="J10" i="4"/>
  <c r="I11" i="4"/>
  <c r="J11" i="4"/>
  <c r="I12" i="4"/>
  <c r="J12" i="4"/>
  <c r="I13" i="4"/>
  <c r="J13" i="4"/>
  <c r="I14" i="4"/>
  <c r="J14" i="4"/>
  <c r="I15" i="4"/>
  <c r="J15" i="4"/>
  <c r="I16" i="4"/>
  <c r="J16" i="4"/>
  <c r="I17" i="4"/>
  <c r="J17" i="4"/>
  <c r="I18" i="4"/>
  <c r="J18" i="4"/>
  <c r="I19" i="4"/>
  <c r="J19" i="4"/>
  <c r="I20" i="4"/>
  <c r="J20" i="4"/>
  <c r="J4" i="4"/>
  <c r="I4" i="4"/>
  <c r="I21" i="4" s="1"/>
  <c r="J22" i="4" l="1"/>
  <c r="J21" i="4"/>
  <c r="C5" i="6"/>
  <c r="Q7" i="4"/>
  <c r="Q8" i="4" s="1"/>
  <c r="C6" i="6"/>
  <c r="R7" i="4"/>
  <c r="R8" i="4" s="1"/>
  <c r="Q30" i="4"/>
  <c r="Q31" i="4" s="1"/>
  <c r="D5" i="6"/>
  <c r="R30" i="4"/>
  <c r="R31" i="4" s="1"/>
  <c r="D6" i="6"/>
  <c r="Q42" i="4"/>
  <c r="Q43" i="4" s="1"/>
  <c r="E5" i="6"/>
  <c r="R42" i="4"/>
  <c r="R43" i="4" s="1"/>
  <c r="E6" i="6"/>
  <c r="T9" i="4"/>
  <c r="C17" i="6"/>
  <c r="V8" i="4"/>
  <c r="D6" i="7"/>
  <c r="D5" i="7"/>
  <c r="C15" i="7"/>
  <c r="C14" i="7"/>
  <c r="S110" i="4"/>
  <c r="J16" i="6"/>
  <c r="R110" i="4"/>
  <c r="J15" i="6"/>
  <c r="Q110" i="4"/>
  <c r="J14" i="6"/>
  <c r="T110" i="4"/>
  <c r="J17" i="6"/>
  <c r="V109" i="4"/>
  <c r="R100" i="4"/>
  <c r="I15" i="6"/>
  <c r="Q100" i="4"/>
  <c r="I14" i="6"/>
  <c r="S100" i="4"/>
  <c r="I16" i="6"/>
  <c r="T100" i="4"/>
  <c r="I17" i="6"/>
  <c r="V99" i="4"/>
  <c r="R88" i="4"/>
  <c r="H15" i="6"/>
  <c r="S88" i="4"/>
  <c r="H16" i="6"/>
  <c r="Q88" i="4"/>
  <c r="H14" i="6"/>
  <c r="T88" i="4"/>
  <c r="H17" i="6"/>
  <c r="V87" i="4"/>
  <c r="T66" i="4"/>
  <c r="G17" i="6"/>
  <c r="V65" i="4"/>
  <c r="S66" i="4"/>
  <c r="G16" i="6"/>
  <c r="R66" i="4"/>
  <c r="G15" i="6"/>
  <c r="Q66" i="4"/>
  <c r="G14" i="6"/>
  <c r="Q54" i="4"/>
  <c r="F14" i="6"/>
  <c r="S54" i="4"/>
  <c r="F16" i="6"/>
  <c r="R54" i="4"/>
  <c r="F15" i="6"/>
  <c r="T54" i="4"/>
  <c r="F17" i="6"/>
  <c r="V53" i="4"/>
  <c r="S44" i="4"/>
  <c r="E16" i="6"/>
  <c r="R44" i="4"/>
  <c r="E15" i="6"/>
  <c r="Q44" i="4"/>
  <c r="E14" i="6"/>
  <c r="T44" i="4"/>
  <c r="E17" i="6"/>
  <c r="V43" i="4"/>
  <c r="S32" i="4"/>
  <c r="D16" i="6"/>
  <c r="T32" i="4"/>
  <c r="D17" i="6"/>
  <c r="V31" i="4"/>
  <c r="R32" i="4"/>
  <c r="D15" i="6"/>
  <c r="Q32" i="4"/>
  <c r="D14" i="6"/>
  <c r="J16" i="7"/>
  <c r="J15" i="7"/>
  <c r="J14" i="7"/>
  <c r="J17" i="7"/>
  <c r="I16" i="7"/>
  <c r="I15" i="7"/>
  <c r="I14" i="7"/>
  <c r="I17" i="7"/>
  <c r="H17" i="7"/>
  <c r="H15" i="7"/>
  <c r="H16" i="7"/>
  <c r="H14" i="7"/>
  <c r="G17" i="7"/>
  <c r="G15" i="7"/>
  <c r="G16" i="7"/>
  <c r="G14" i="7"/>
  <c r="F17" i="7"/>
  <c r="F16" i="7"/>
  <c r="F15" i="7"/>
  <c r="F14" i="7"/>
  <c r="E15" i="7"/>
  <c r="E14" i="7"/>
  <c r="D14" i="7"/>
  <c r="D15" i="7"/>
  <c r="V54" i="5"/>
  <c r="V98" i="5"/>
  <c r="V64" i="5"/>
  <c r="V75" i="5"/>
  <c r="V87" i="5"/>
  <c r="I22" i="4"/>
  <c r="R9" i="4" l="1"/>
  <c r="C15" i="6"/>
  <c r="C14" i="6"/>
  <c r="Q9" i="4"/>
  <c r="L27" i="1"/>
  <c r="K27" i="1"/>
  <c r="Y27" i="5" s="1"/>
  <c r="L43" i="1"/>
  <c r="K43" i="1"/>
  <c r="Y28" i="5" s="1"/>
  <c r="L64" i="1"/>
  <c r="K64" i="1"/>
  <c r="Y29" i="5" s="1"/>
  <c r="L85" i="1"/>
  <c r="K85" i="1"/>
  <c r="L92" i="1"/>
  <c r="K92" i="1"/>
  <c r="L116" i="1"/>
  <c r="K116" i="1"/>
  <c r="L129" i="1"/>
  <c r="K129" i="1"/>
  <c r="L139" i="1"/>
  <c r="K139" i="1"/>
  <c r="D140" i="1"/>
  <c r="C140" i="1"/>
  <c r="D127" i="1"/>
  <c r="C127" i="1"/>
  <c r="D108" i="1"/>
  <c r="C108" i="1"/>
  <c r="D93" i="1"/>
  <c r="C93" i="1"/>
  <c r="D81" i="1"/>
  <c r="C81" i="1"/>
  <c r="D60" i="1"/>
  <c r="C60" i="1"/>
  <c r="D42" i="1"/>
  <c r="C42" i="1"/>
  <c r="D24" i="1"/>
  <c r="C24" i="1"/>
  <c r="Y30" i="5" l="1"/>
  <c r="Z27" i="5"/>
  <c r="S17" i="5" s="1"/>
  <c r="S18" i="5" l="1"/>
  <c r="T17" i="5"/>
  <c r="T18" i="5" s="1"/>
  <c r="Z30" i="5"/>
  <c r="Z29" i="5"/>
  <c r="S41" i="5" s="1"/>
  <c r="Z28" i="5"/>
  <c r="S29" i="5" s="1"/>
  <c r="S30" i="5" l="1"/>
  <c r="T29" i="5"/>
  <c r="T30" i="5" s="1"/>
  <c r="S42" i="5"/>
  <c r="T41" i="5"/>
  <c r="T42" i="5" s="1"/>
  <c r="T19" i="5"/>
  <c r="T20" i="5" s="1"/>
  <c r="C8" i="7"/>
  <c r="V18" i="5"/>
  <c r="S19" i="5"/>
  <c r="S20" i="5" s="1"/>
  <c r="C7" i="7"/>
  <c r="C16" i="7" l="1"/>
  <c r="C17" i="7"/>
  <c r="V20" i="5"/>
  <c r="T43" i="5"/>
  <c r="T44" i="5" s="1"/>
  <c r="E8" i="7"/>
  <c r="V42" i="5"/>
  <c r="E7" i="7"/>
  <c r="S43" i="5"/>
  <c r="S44" i="5" s="1"/>
  <c r="T31" i="5"/>
  <c r="T32" i="5" s="1"/>
  <c r="D8" i="7"/>
  <c r="V30" i="5"/>
  <c r="S31" i="5"/>
  <c r="S32" i="5" s="1"/>
  <c r="D7" i="7"/>
  <c r="D16" i="7" l="1"/>
  <c r="D17" i="7"/>
  <c r="V32" i="5"/>
  <c r="E16" i="7"/>
  <c r="E17" i="7"/>
  <c r="V44" i="5"/>
  <c r="AR5" i="8"/>
  <c r="AR6" i="8"/>
  <c r="AR7" i="8"/>
  <c r="AR4" i="8"/>
  <c r="AR8" i="8"/>
  <c r="C7" i="5"/>
  <c r="S9" i="5"/>
  <c r="T9" i="5"/>
  <c r="Q9" i="5"/>
  <c r="R9" i="5"/>
  <c r="R21" i="5"/>
  <c r="Q21" i="5"/>
  <c r="S99" i="5"/>
  <c r="R99" i="5"/>
  <c r="Q99" i="5"/>
  <c r="T99" i="5"/>
  <c r="S88" i="5"/>
  <c r="R88" i="5"/>
  <c r="Q88" i="5"/>
  <c r="T88" i="5"/>
  <c r="T76" i="5"/>
  <c r="R76" i="5"/>
  <c r="S76" i="5"/>
  <c r="Q76" i="5"/>
  <c r="T65" i="5"/>
  <c r="R65" i="5"/>
  <c r="S65" i="5"/>
  <c r="Q65" i="5"/>
  <c r="T55" i="5"/>
  <c r="S55" i="5"/>
  <c r="R55" i="5"/>
  <c r="Q55" i="5"/>
  <c r="R45" i="5"/>
  <c r="Q45" i="5"/>
  <c r="Q33" i="5"/>
  <c r="R33" i="5"/>
  <c r="S21" i="5"/>
  <c r="T21" i="5"/>
  <c r="S33" i="5"/>
  <c r="T33" i="5"/>
  <c r="S45" i="5"/>
  <c r="T4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14" authorId="0" shapeId="0" xr:uid="{00000000-0006-0000-0600-000001000000}">
      <text>
        <r>
          <rPr>
            <b/>
            <sz val="9"/>
            <color indexed="81"/>
            <rFont val="Tahoma"/>
            <family val="2"/>
          </rPr>
          <t>Author:</t>
        </r>
        <r>
          <rPr>
            <sz val="9"/>
            <color indexed="81"/>
            <rFont val="Tahoma"/>
            <family val="2"/>
          </rPr>
          <t xml:space="preserve">
Upper Salmon (above Redfish Lake), Valley Creek, and Yankee Fork are all part of the SRUMA TRT Population. The NOAA MAT for SRUMA is 1,000. What is the best way to evaluate required versus available capacity?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X1" authorId="0" shapeId="0" xr:uid="{00000000-0006-0000-0800-000001000000}">
      <text>
        <r>
          <rPr>
            <b/>
            <sz val="9"/>
            <color indexed="81"/>
            <rFont val="Tahoma"/>
            <family val="2"/>
          </rPr>
          <t>Author:</t>
        </r>
        <r>
          <rPr>
            <sz val="9"/>
            <color indexed="81"/>
            <rFont val="Tahoma"/>
            <family val="2"/>
          </rPr>
          <t xml:space="preserve">
From McHugh et al. (2017). Linking models across scales to assess the viability and restoration potential of a threatened population of steelhead (Oncorhynchus mykiss) in the Middle Fork John Day, Oregon, USA. Ecological Modelling. 355:24-38.</t>
        </r>
      </text>
    </comment>
    <comment ref="B2" authorId="0" shapeId="0" xr:uid="{00000000-0006-0000-0800-000002000000}">
      <text>
        <r>
          <rPr>
            <b/>
            <sz val="9"/>
            <color indexed="81"/>
            <rFont val="Tahoma"/>
            <family val="2"/>
          </rPr>
          <t>Author:</t>
        </r>
        <r>
          <rPr>
            <sz val="9"/>
            <color indexed="81"/>
            <rFont val="Tahoma"/>
            <family val="2"/>
          </rPr>
          <t xml:space="preserve">
Table from Deer Creek, OR. 
Jonasson, B. et al. 2016. Investigations into the Life History of Naturally Produced Spring Chinook Salmon and Summer Steelhead in the Grande Ronde River Subbasin. Annual Report for BPA Project #1992-026-04.</t>
        </r>
      </text>
    </comment>
    <comment ref="B29" authorId="0" shapeId="0" xr:uid="{00000000-0006-0000-0800-000003000000}">
      <text>
        <r>
          <rPr>
            <b/>
            <sz val="9"/>
            <color indexed="81"/>
            <rFont val="Tahoma"/>
            <family val="2"/>
          </rPr>
          <t>Author:</t>
        </r>
        <r>
          <rPr>
            <sz val="9"/>
            <color indexed="81"/>
            <rFont val="Tahoma"/>
            <family val="2"/>
          </rPr>
          <t xml:space="preserve">
Table from: Steeve Pomerleau, IDFG, pers. comm.
For Sawtooth Hatchery </t>
        </r>
      </text>
    </comment>
    <comment ref="E41" authorId="0" shapeId="0" xr:uid="{00000000-0006-0000-0800-000004000000}">
      <text>
        <r>
          <rPr>
            <b/>
            <sz val="9"/>
            <color indexed="81"/>
            <rFont val="Tahoma"/>
            <family val="2"/>
          </rPr>
          <t>Author:</t>
        </r>
        <r>
          <rPr>
            <sz val="9"/>
            <color indexed="81"/>
            <rFont val="Tahoma"/>
            <family val="2"/>
          </rPr>
          <t xml:space="preserve">
Todd Garlie, IDFG, pers. comm.
For Pahsimeroi Hatchery</t>
        </r>
      </text>
    </comment>
  </commentList>
</comments>
</file>

<file path=xl/sharedStrings.xml><?xml version="1.0" encoding="utf-8"?>
<sst xmlns="http://schemas.openxmlformats.org/spreadsheetml/2006/main" count="2924" uniqueCount="299">
  <si>
    <t>Species</t>
  </si>
  <si>
    <t>Lifestage</t>
  </si>
  <si>
    <t>Watershed</t>
  </si>
  <si>
    <t>StreamName</t>
  </si>
  <si>
    <t>strm_km</t>
  </si>
  <si>
    <t>strm_mi</t>
  </si>
  <si>
    <t>n_sites</t>
  </si>
  <si>
    <t>n_nonNA_sites</t>
  </si>
  <si>
    <t>cap_mean</t>
  </si>
  <si>
    <t>cap_se_mean</t>
  </si>
  <si>
    <t>cap_median</t>
  </si>
  <si>
    <t>cap_se_median</t>
  </si>
  <si>
    <t>Chinook</t>
  </si>
  <si>
    <t>Juvenile</t>
  </si>
  <si>
    <t>East Fork Salmon</t>
  </si>
  <si>
    <t>Big Boulder Creek</t>
  </si>
  <si>
    <t>Big Lake Creek</t>
  </si>
  <si>
    <t>East Fork Herd Creek</t>
  </si>
  <si>
    <t>East Fork Salmon River</t>
  </si>
  <si>
    <t>East Pass Creek</t>
  </si>
  <si>
    <t>Germania Creek</t>
  </si>
  <si>
    <t>Herd Creek</t>
  </si>
  <si>
    <t>Lake Creek</t>
  </si>
  <si>
    <t>South Fork East Fork Salmon River</t>
  </si>
  <si>
    <t>NaN</t>
  </si>
  <si>
    <t>NA</t>
  </si>
  <si>
    <t>Taylor Creek</t>
  </si>
  <si>
    <t>West Fork East Fork Salmon River</t>
  </si>
  <si>
    <t>West Fork Herd Creek</t>
  </si>
  <si>
    <t>West Pass Creek</t>
  </si>
  <si>
    <t>Lemhi</t>
  </si>
  <si>
    <t>Bear Valley Creek</t>
  </si>
  <si>
    <t>Big Eightmile Creek</t>
  </si>
  <si>
    <t>Big Springs Creek</t>
  </si>
  <si>
    <t>Big TImber Creek</t>
  </si>
  <si>
    <t>Bohannon Creek</t>
  </si>
  <si>
    <t>Canyon Creek</t>
  </si>
  <si>
    <t>Hayden Creek</t>
  </si>
  <si>
    <t>Kenney Creek</t>
  </si>
  <si>
    <t>Lemhi River</t>
  </si>
  <si>
    <t>Little Springs Creek</t>
  </si>
  <si>
    <t>Wimpey Creek</t>
  </si>
  <si>
    <t>North Fork Salmon</t>
  </si>
  <si>
    <t>Dahlonega Creek</t>
  </si>
  <si>
    <t>Hughes Creek</t>
  </si>
  <si>
    <t>Hull Creek</t>
  </si>
  <si>
    <t>Moose Creek</t>
  </si>
  <si>
    <t>North Fork Salmon River</t>
  </si>
  <si>
    <t>Sheep Creek</t>
  </si>
  <si>
    <t>Twin Creek</t>
  </si>
  <si>
    <t>Pahsimeroi</t>
  </si>
  <si>
    <t>Pahsimeroi River</t>
  </si>
  <si>
    <t>Patterson Creek</t>
  </si>
  <si>
    <t>PattersonSideChannel1</t>
  </si>
  <si>
    <t>Sulphur Creek</t>
  </si>
  <si>
    <t>Panther Creek</t>
  </si>
  <si>
    <t>Big Deer Creek</t>
  </si>
  <si>
    <t>Blackbird Creek</t>
  </si>
  <si>
    <t>Clear Creek</t>
  </si>
  <si>
    <t>Moyer Creek</t>
  </si>
  <si>
    <t>Musgrove Creek</t>
  </si>
  <si>
    <t>Napias Creek</t>
  </si>
  <si>
    <t>Upper Salmon</t>
  </si>
  <si>
    <t>Alpine Creek</t>
  </si>
  <si>
    <t>Alturas Lake Creek</t>
  </si>
  <si>
    <t>Beaver Creek</t>
  </si>
  <si>
    <t>Champion Creek</t>
  </si>
  <si>
    <t>Decker Creek</t>
  </si>
  <si>
    <t>Fisher Creek</t>
  </si>
  <si>
    <t>Fishhook Creek</t>
  </si>
  <si>
    <t>Fourth of July Creek</t>
  </si>
  <si>
    <t>Frenchman Creek</t>
  </si>
  <si>
    <t>Gold Creek</t>
  </si>
  <si>
    <t>Hell Roaring Creek</t>
  </si>
  <si>
    <t>Huckleberry Creek</t>
  </si>
  <si>
    <t>Pettit Lake Creek</t>
  </si>
  <si>
    <t>Pole Creek</t>
  </si>
  <si>
    <t>Redfish Lake Creek</t>
  </si>
  <si>
    <t>Salmon River</t>
  </si>
  <si>
    <t>Smiley Creek</t>
  </si>
  <si>
    <t>Vat Creek</t>
  </si>
  <si>
    <t>Williams Creek</t>
  </si>
  <si>
    <t>Yellowbelly Creek</t>
  </si>
  <si>
    <t>Valley Creek</t>
  </si>
  <si>
    <t>Crooked Creek</t>
  </si>
  <si>
    <t>East Fork Valley Creek</t>
  </si>
  <si>
    <t>Elk Creek</t>
  </si>
  <si>
    <t>Goat Creek</t>
  </si>
  <si>
    <t>Iron Creek</t>
  </si>
  <si>
    <t>Job Creek</t>
  </si>
  <si>
    <t>Meadow Creek</t>
  </si>
  <si>
    <t>Park Creek</t>
  </si>
  <si>
    <t>Stanley Creek</t>
  </si>
  <si>
    <t>Stanley Lake Creek</t>
  </si>
  <si>
    <t>Yankee Fork</t>
  </si>
  <si>
    <t>Cabin Creek</t>
  </si>
  <si>
    <t>Eightmile Creek</t>
  </si>
  <si>
    <t>Elevenmile Creek</t>
  </si>
  <si>
    <t>Fivemile Creek</t>
  </si>
  <si>
    <t>Jordan Creek</t>
  </si>
  <si>
    <t>Lightning Creek</t>
  </si>
  <si>
    <t>McKay Creek</t>
  </si>
  <si>
    <t>Ninemile Creek</t>
  </si>
  <si>
    <t>Sevenmile Creek</t>
  </si>
  <si>
    <t>Sixmile Creek</t>
  </si>
  <si>
    <t>Tenmile Creek</t>
  </si>
  <si>
    <t>West Fork Yankee Fork</t>
  </si>
  <si>
    <t>Redds</t>
  </si>
  <si>
    <t>Steelhead</t>
  </si>
  <si>
    <t>Little Boulder Creek</t>
  </si>
  <si>
    <t>McDonald Creek</t>
  </si>
  <si>
    <t>Pine Creek</t>
  </si>
  <si>
    <t>Road Creek</t>
  </si>
  <si>
    <t>Agency Creek</t>
  </si>
  <si>
    <t>Big Timber Creek</t>
  </si>
  <si>
    <t>Cruikshank Creek</t>
  </si>
  <si>
    <t>East Fork Bohannon Creek</t>
  </si>
  <si>
    <t>Eighteenmile Creek</t>
  </si>
  <si>
    <t>Hawley Creek</t>
  </si>
  <si>
    <t>Lee Creek</t>
  </si>
  <si>
    <t>Pratt Creek</t>
  </si>
  <si>
    <t>Reservoir Creek</t>
  </si>
  <si>
    <t>Anderson Creek</t>
  </si>
  <si>
    <t>Pierce Creek</t>
  </si>
  <si>
    <t>Deep Creek</t>
  </si>
  <si>
    <t>Garden Creek</t>
  </si>
  <si>
    <t>Trail Creek</t>
  </si>
  <si>
    <t>Woodtick Creek</t>
  </si>
  <si>
    <t>Mays Creek</t>
  </si>
  <si>
    <t>Warm Creek</t>
  </si>
  <si>
    <t>Trap Creek</t>
  </si>
  <si>
    <t>Deadwood Creek</t>
  </si>
  <si>
    <t>Ramey Creek</t>
  </si>
  <si>
    <t>Sawmill Creek</t>
  </si>
  <si>
    <t>Twelvemile Creek</t>
  </si>
  <si>
    <t>UPPER SALMON - CHINOOK</t>
  </si>
  <si>
    <t>Summer Parr</t>
  </si>
  <si>
    <t>Redd</t>
  </si>
  <si>
    <t>UPPER SALMON - STEELHEAD</t>
  </si>
  <si>
    <t>Stream</t>
  </si>
  <si>
    <t>Stream Length (km)</t>
  </si>
  <si>
    <t>Stream Length (mi)</t>
  </si>
  <si>
    <t>Capacity</t>
  </si>
  <si>
    <t>SE</t>
  </si>
  <si>
    <t>Total:</t>
  </si>
  <si>
    <t>VALLEY CREEK - CHINOOK</t>
  </si>
  <si>
    <t>VALLEY CREEK - STEELHEAD</t>
  </si>
  <si>
    <t>YANKEE FORK - CHINOOK</t>
  </si>
  <si>
    <t>YANKEE FORK - STEELHEAD</t>
  </si>
  <si>
    <t>EAST FORK - CHINOOK</t>
  </si>
  <si>
    <t>EAST FORK - STEELHEAD</t>
  </si>
  <si>
    <t>PAHSIMEROI - CHINOOK</t>
  </si>
  <si>
    <t>PAHSIMEROI - STEELHEAD</t>
  </si>
  <si>
    <t>LEMHI - CHINOOK</t>
  </si>
  <si>
    <t>LEMHI - STEELHEAD</t>
  </si>
  <si>
    <t>NORTH FORK - CHINOOK</t>
  </si>
  <si>
    <t>NORTH FORK - STEELHEAD</t>
  </si>
  <si>
    <t>PANTHER - CHINOOK</t>
  </si>
  <si>
    <t>PANTHER - STEELHEAD</t>
  </si>
  <si>
    <t>Parameter</t>
  </si>
  <si>
    <t>Value</t>
  </si>
  <si>
    <t>UPPER SALMON - CHINOOK (Sawtooth Weir and RST)</t>
  </si>
  <si>
    <t>Female Ratio</t>
  </si>
  <si>
    <t>Year</t>
  </si>
  <si>
    <t>Escapement</t>
  </si>
  <si>
    <t>Females</t>
  </si>
  <si>
    <t>Females/Redd</t>
  </si>
  <si>
    <t>Redds/Female</t>
  </si>
  <si>
    <t>Fry</t>
  </si>
  <si>
    <t>Parr</t>
  </si>
  <si>
    <t>Pre-smolt</t>
  </si>
  <si>
    <t>Smolt</t>
  </si>
  <si>
    <t>Life-Stage</t>
  </si>
  <si>
    <t>Required Capacity</t>
  </si>
  <si>
    <t>Available Capacity</t>
  </si>
  <si>
    <t>Capacity Deficit</t>
  </si>
  <si>
    <t>Mean</t>
  </si>
  <si>
    <t>Max</t>
  </si>
  <si>
    <t>MAT</t>
  </si>
  <si>
    <t>MAT + 25%</t>
  </si>
  <si>
    <t>Fecundity</t>
  </si>
  <si>
    <t>Egg:Parr</t>
  </si>
  <si>
    <t>Parr:Presmolt</t>
  </si>
  <si>
    <t>Eggs</t>
  </si>
  <si>
    <t>Winter Pre-smolt</t>
  </si>
  <si>
    <t>N/A</t>
  </si>
  <si>
    <t>Maximum</t>
  </si>
  <si>
    <t>VALLEY CREEK - CHINOOK (VC1 &amp; VC2 IPTDS)</t>
  </si>
  <si>
    <t>YANKEE FORK - CHINOOK (Weir and YFK IPTDS)</t>
  </si>
  <si>
    <t>EAST FORK - CHINOOK (Weir)</t>
  </si>
  <si>
    <t>PAHSIMEROI - CHINOOK (Pahsimeroi Weir and RST)</t>
  </si>
  <si>
    <t>LEMHI - CHINOOK (LLR IPTDS and L3A0 RST)</t>
  </si>
  <si>
    <t>SP/SUM CHINOOK</t>
  </si>
  <si>
    <t>REDD CAPACITY</t>
  </si>
  <si>
    <t>East Fork</t>
  </si>
  <si>
    <t>North Fork</t>
  </si>
  <si>
    <t>Panther</t>
  </si>
  <si>
    <t>Available (QRF)</t>
  </si>
  <si>
    <t>Contemporary (Mean)</t>
  </si>
  <si>
    <t>Contemporary (Max)</t>
  </si>
  <si>
    <t>SUMMER PARR CAPACITY</t>
  </si>
  <si>
    <t>Location</t>
  </si>
  <si>
    <t>Arrays</t>
  </si>
  <si>
    <t>Total Detections</t>
  </si>
  <si>
    <t>F</t>
  </si>
  <si>
    <t>M</t>
  </si>
  <si>
    <t>U</t>
  </si>
  <si>
    <t>%F</t>
  </si>
  <si>
    <t>%M</t>
  </si>
  <si>
    <t>Upper Salmon River</t>
  </si>
  <si>
    <t>USE, USI, YFK, VC2, VC1, STL, SAWT, SAWTRP, PAHH, PAHTRP, PAHSIR, SALEFT</t>
  </si>
  <si>
    <t>Sawtooth Hatchery Weir</t>
  </si>
  <si>
    <t>STL, SAWT, SAWTRP</t>
  </si>
  <si>
    <t>VC2, VC1</t>
  </si>
  <si>
    <t>Yankee Fork Salmon River</t>
  </si>
  <si>
    <t>YFK, YANKFRK</t>
  </si>
  <si>
    <t>SALEFT</t>
  </si>
  <si>
    <t>PAHH, PAHTRP, PAHSIR</t>
  </si>
  <si>
    <t>LLR, KEN, AGC, LRW, HYC, WPC, WIMPYC, BHC, LLS, BTC, HEC, CAC, HAYDNC, LEMHIR</t>
  </si>
  <si>
    <t>Alturas Creek</t>
  </si>
  <si>
    <t>ALTULC</t>
  </si>
  <si>
    <t>Beaver Creek, upper Salmon River</t>
  </si>
  <si>
    <t>BEAVEC</t>
  </si>
  <si>
    <t>SALRNF</t>
  </si>
  <si>
    <t>upper Salmon, Pahsimeroi to Headwaters</t>
  </si>
  <si>
    <t>SALR4</t>
  </si>
  <si>
    <t>UPPER SALMON MAINSTEM (SRUMA) - STEELHEAD (STL, SAWT, VC1, VC2, YFK IPTDS)</t>
  </si>
  <si>
    <t>UPPER SALMON - STEELHEAD (Sawtooth Weir and RST)</t>
  </si>
  <si>
    <t>VALLEY CREEK - STEELHEAD (VC1 &amp; VC2 IPTDS)</t>
  </si>
  <si>
    <t>Drainage</t>
  </si>
  <si>
    <t>p(Stream Length)</t>
  </si>
  <si>
    <t>YANKEE FORK - STEELHEAD (Weir and YFK IPTDS)</t>
  </si>
  <si>
    <t>EAST FORK - STEELHEAD (Weir)</t>
  </si>
  <si>
    <t>PAHSIMEROI - STEELHEAD (SR Run Reconstruction)</t>
  </si>
  <si>
    <t>LEMHI - STEELHEAD (LLR IPTDS and L3A0 RST)</t>
  </si>
  <si>
    <t>NORTH FORK - STEELHEAD (SR Run Reconstruction)</t>
  </si>
  <si>
    <t>PANTHER - STEELHEAD (SR Run Reconstruction)</t>
  </si>
  <si>
    <t>STEELHEAD</t>
  </si>
  <si>
    <t>Table A2. Details for deriving stage-specific emigration rate and egg-to-parr survival inputs given observations on abundance and survival at other stages. Grayed cells represent values that were estimated via other means or set to a fixed value for emigration rate estimation purposes.</t>
  </si>
  <si>
    <t>Males</t>
  </si>
  <si>
    <t>Total</t>
  </si>
  <si>
    <t>Redds </t>
  </si>
  <si>
    <t>Fish/</t>
  </si>
  <si>
    <t>Females/</t>
  </si>
  <si>
    <t>% Redds</t>
  </si>
  <si>
    <t>Redds/</t>
  </si>
  <si>
    <t>Redd/</t>
  </si>
  <si>
    <t>Stage-specific abundance</t>
  </si>
  <si>
    <t>Stage-specific survival % emigration rates</t>
  </si>
  <si>
    <t>passed</t>
  </si>
  <si>
    <t>Passed</t>
  </si>
  <si>
    <t>Counted</t>
  </si>
  <si>
    <t>redd</t>
  </si>
  <si>
    <r>
      <t>Counted</t>
    </r>
    <r>
      <rPr>
        <i/>
        <vertAlign val="superscript"/>
        <sz val="10"/>
        <color rgb="FF000000"/>
        <rFont val="Times New Roman"/>
        <family val="1"/>
      </rPr>
      <t>a</t>
    </r>
  </si>
  <si>
    <r>
      <t>Mile</t>
    </r>
    <r>
      <rPr>
        <i/>
        <vertAlign val="superscript"/>
        <sz val="10"/>
        <color rgb="FF000000"/>
        <rFont val="Times New Roman"/>
        <family val="1"/>
      </rPr>
      <t>b</t>
    </r>
  </si>
  <si>
    <t>Female</t>
  </si>
  <si>
    <t>USE, USI, YFK, VC2, VC1, STL, SAWT, PAHH, PAHTRP, SALEFT</t>
  </si>
  <si>
    <t>Brood Year</t>
  </si>
  <si>
    <r>
      <rPr>
        <i/>
        <sz val="11"/>
        <color theme="1"/>
        <rFont val="Calibri"/>
        <family val="2"/>
        <scheme val="minor"/>
      </rPr>
      <t>N</t>
    </r>
    <r>
      <rPr>
        <vertAlign val="subscript"/>
        <sz val="11"/>
        <color theme="1"/>
        <rFont val="Calibri"/>
        <family val="2"/>
        <scheme val="minor"/>
      </rPr>
      <t>total0</t>
    </r>
  </si>
  <si>
    <r>
      <rPr>
        <i/>
        <sz val="11"/>
        <color theme="1"/>
        <rFont val="Calibri"/>
        <family val="2"/>
        <scheme val="minor"/>
      </rPr>
      <t>N</t>
    </r>
    <r>
      <rPr>
        <vertAlign val="subscript"/>
        <sz val="11"/>
        <color theme="1"/>
        <rFont val="Calibri"/>
        <family val="2"/>
        <scheme val="minor"/>
      </rPr>
      <t>total1</t>
    </r>
  </si>
  <si>
    <r>
      <rPr>
        <i/>
        <sz val="11"/>
        <color theme="1"/>
        <rFont val="Calibri"/>
        <family val="2"/>
        <scheme val="minor"/>
      </rPr>
      <t>N</t>
    </r>
    <r>
      <rPr>
        <vertAlign val="subscript"/>
        <sz val="11"/>
        <color theme="1"/>
        <rFont val="Calibri"/>
        <family val="2"/>
        <scheme val="minor"/>
      </rPr>
      <t>total2</t>
    </r>
  </si>
  <si>
    <r>
      <rPr>
        <i/>
        <sz val="11"/>
        <color theme="1"/>
        <rFont val="Calibri"/>
        <family val="2"/>
        <scheme val="minor"/>
      </rPr>
      <t>N</t>
    </r>
    <r>
      <rPr>
        <vertAlign val="subscript"/>
        <sz val="11"/>
        <color theme="1"/>
        <rFont val="Calibri"/>
        <family val="2"/>
        <scheme val="minor"/>
      </rPr>
      <t>total3</t>
    </r>
  </si>
  <si>
    <r>
      <rPr>
        <i/>
        <sz val="11"/>
        <color theme="1"/>
        <rFont val="Calibri"/>
        <family val="2"/>
        <scheme val="minor"/>
      </rPr>
      <t>N</t>
    </r>
    <r>
      <rPr>
        <vertAlign val="subscript"/>
        <sz val="11"/>
        <color theme="1"/>
        <rFont val="Calibri"/>
        <family val="2"/>
        <scheme val="minor"/>
      </rPr>
      <t>smolt1</t>
    </r>
  </si>
  <si>
    <r>
      <rPr>
        <i/>
        <sz val="11"/>
        <color theme="1"/>
        <rFont val="Calibri"/>
        <family val="2"/>
        <scheme val="minor"/>
      </rPr>
      <t>N</t>
    </r>
    <r>
      <rPr>
        <vertAlign val="subscript"/>
        <sz val="11"/>
        <color theme="1"/>
        <rFont val="Calibri"/>
        <family val="2"/>
        <scheme val="minor"/>
      </rPr>
      <t>smolt2</t>
    </r>
  </si>
  <si>
    <r>
      <rPr>
        <i/>
        <sz val="11"/>
        <color theme="1"/>
        <rFont val="Calibri"/>
        <family val="2"/>
        <scheme val="minor"/>
      </rPr>
      <t>N</t>
    </r>
    <r>
      <rPr>
        <vertAlign val="subscript"/>
        <sz val="11"/>
        <color theme="1"/>
        <rFont val="Calibri"/>
        <family val="2"/>
        <scheme val="minor"/>
      </rPr>
      <t>smolt3</t>
    </r>
  </si>
  <si>
    <r>
      <t>Egg-parr survival (</t>
    </r>
    <r>
      <rPr>
        <i/>
        <sz val="11"/>
        <color theme="1"/>
        <rFont val="Calibri"/>
        <family val="2"/>
        <scheme val="minor"/>
      </rPr>
      <t>S</t>
    </r>
    <r>
      <rPr>
        <vertAlign val="subscript"/>
        <sz val="11"/>
        <color theme="1"/>
        <rFont val="Calibri"/>
        <family val="2"/>
        <scheme val="minor"/>
      </rPr>
      <t>1</t>
    </r>
    <r>
      <rPr>
        <i/>
        <sz val="11"/>
        <color theme="1"/>
        <rFont val="Calibri"/>
        <family val="2"/>
        <scheme val="minor"/>
      </rPr>
      <t>S</t>
    </r>
    <r>
      <rPr>
        <vertAlign val="subscript"/>
        <sz val="11"/>
        <color theme="1"/>
        <rFont val="Calibri"/>
        <family val="2"/>
        <scheme val="minor"/>
      </rPr>
      <t>2</t>
    </r>
    <r>
      <rPr>
        <sz val="11"/>
        <color theme="1"/>
        <rFont val="Calibri"/>
        <family val="2"/>
        <scheme val="minor"/>
      </rPr>
      <t>)</t>
    </r>
  </si>
  <si>
    <r>
      <rPr>
        <i/>
        <sz val="11"/>
        <color theme="1"/>
        <rFont val="Calibri"/>
        <family val="2"/>
        <scheme val="minor"/>
      </rPr>
      <t>S</t>
    </r>
    <r>
      <rPr>
        <vertAlign val="subscript"/>
        <sz val="11"/>
        <color theme="1"/>
        <rFont val="Calibri"/>
        <family val="2"/>
        <scheme val="minor"/>
      </rPr>
      <t>3</t>
    </r>
  </si>
  <si>
    <r>
      <rPr>
        <i/>
        <sz val="11"/>
        <color theme="1"/>
        <rFont val="Calibri"/>
        <family val="2"/>
        <scheme val="minor"/>
      </rPr>
      <t>S</t>
    </r>
    <r>
      <rPr>
        <vertAlign val="subscript"/>
        <sz val="11"/>
        <color theme="1"/>
        <rFont val="Calibri"/>
        <family val="2"/>
        <scheme val="minor"/>
      </rPr>
      <t>4</t>
    </r>
  </si>
  <si>
    <r>
      <rPr>
        <i/>
        <sz val="11"/>
        <color theme="1"/>
        <rFont val="Calibri"/>
        <family val="2"/>
        <scheme val="minor"/>
      </rPr>
      <t>S</t>
    </r>
    <r>
      <rPr>
        <vertAlign val="subscript"/>
        <sz val="11"/>
        <color theme="1"/>
        <rFont val="Calibri"/>
        <family val="2"/>
        <scheme val="minor"/>
      </rPr>
      <t>5</t>
    </r>
  </si>
  <si>
    <r>
      <rPr>
        <i/>
        <sz val="11"/>
        <color theme="1"/>
        <rFont val="Calibri"/>
        <family val="2"/>
        <scheme val="minor"/>
      </rPr>
      <t>e</t>
    </r>
    <r>
      <rPr>
        <vertAlign val="subscript"/>
        <sz val="11"/>
        <color theme="1"/>
        <rFont val="Calibri"/>
        <family val="2"/>
        <scheme val="minor"/>
      </rPr>
      <t>1</t>
    </r>
  </si>
  <si>
    <r>
      <rPr>
        <i/>
        <sz val="11"/>
        <color theme="1"/>
        <rFont val="Calibri"/>
        <family val="2"/>
        <scheme val="minor"/>
      </rPr>
      <t>e</t>
    </r>
    <r>
      <rPr>
        <vertAlign val="subscript"/>
        <sz val="11"/>
        <color theme="1"/>
        <rFont val="Calibri"/>
        <family val="2"/>
        <scheme val="minor"/>
      </rPr>
      <t>2</t>
    </r>
  </si>
  <si>
    <r>
      <rPr>
        <i/>
        <sz val="11"/>
        <color theme="1"/>
        <rFont val="Calibri"/>
        <family val="2"/>
        <scheme val="minor"/>
      </rPr>
      <t>e</t>
    </r>
    <r>
      <rPr>
        <vertAlign val="subscript"/>
        <sz val="11"/>
        <color theme="1"/>
        <rFont val="Calibri"/>
        <family val="2"/>
        <scheme val="minor"/>
      </rPr>
      <t>3</t>
    </r>
  </si>
  <si>
    <t>S3</t>
  </si>
  <si>
    <t>S3*S4</t>
  </si>
  <si>
    <t>e2</t>
  </si>
  <si>
    <t>1-e2</t>
  </si>
  <si>
    <t>Weighted parr-smolt survival</t>
  </si>
  <si>
    <r>
      <t>2005</t>
    </r>
    <r>
      <rPr>
        <i/>
        <vertAlign val="superscript"/>
        <sz val="10"/>
        <color rgb="FF000000"/>
        <rFont val="Times New Roman"/>
        <family val="1"/>
      </rPr>
      <t>f</t>
    </r>
  </si>
  <si>
    <r>
      <t>2006</t>
    </r>
    <r>
      <rPr>
        <i/>
        <vertAlign val="superscript"/>
        <sz val="10"/>
        <color rgb="FF000000"/>
        <rFont val="Times New Roman"/>
        <family val="1"/>
      </rPr>
      <t>c</t>
    </r>
  </si>
  <si>
    <t>Mean:</t>
  </si>
  <si>
    <t>STL, SAWT</t>
  </si>
  <si>
    <t>CV:</t>
  </si>
  <si>
    <r>
      <t>2012</t>
    </r>
    <r>
      <rPr>
        <i/>
        <vertAlign val="superscript"/>
        <sz val="10"/>
        <color rgb="FF000000"/>
        <rFont val="Times New Roman"/>
        <family val="1"/>
      </rPr>
      <t>f</t>
    </r>
  </si>
  <si>
    <t>Upper Salmon River mainstem</t>
  </si>
  <si>
    <t>YFK, VC1, VC2, STL, SAWT</t>
  </si>
  <si>
    <r>
      <t>2014</t>
    </r>
    <r>
      <rPr>
        <i/>
        <vertAlign val="superscript"/>
        <sz val="10"/>
        <color rgb="FF000000"/>
        <rFont val="Times New Roman"/>
        <family val="1"/>
      </rPr>
      <t>d</t>
    </r>
  </si>
  <si>
    <r>
      <t>2015</t>
    </r>
    <r>
      <rPr>
        <i/>
        <vertAlign val="superscript"/>
        <sz val="10"/>
        <color rgb="FF000000"/>
        <rFont val="Times New Roman"/>
        <family val="1"/>
      </rPr>
      <t>e</t>
    </r>
  </si>
  <si>
    <t>Average:</t>
  </si>
  <si>
    <t>Median:</t>
  </si>
  <si>
    <t>VC1, VC1</t>
  </si>
  <si>
    <t>Sawtooth Hatchery</t>
  </si>
  <si>
    <t>Green Eggs/Female</t>
  </si>
  <si>
    <t>Eye Up Rate</t>
  </si>
  <si>
    <t>Viable Eggs</t>
  </si>
  <si>
    <t>PAHH, PAHTRP</t>
  </si>
  <si>
    <t>LLR, KEN, AGC, LRW, HYC, WPC, WIMPYC, BHC, LLS, BTC, HEC, CAC, HAYDNC</t>
  </si>
  <si>
    <t>Carmen Creek</t>
  </si>
  <si>
    <t>CRC, CARMEC</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</si>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</sst>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
    <numFmt numFmtId="166" formatCode="0.000"/>
    <numFmt numFmtId="167" formatCode="0.0%"/>
    <numFmt numFmtId="168" formatCode="0.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name val="Arial"/>
      <family val="2"/>
    </font>
    <font>
      <sz val="9"/>
      <color indexed="81"/>
      <name val="Tahoma"/>
      <family val="2"/>
    </font>
    <font>
      <b/>
      <sz val="9"/>
      <color indexed="81"/>
      <name val="Tahoma"/>
      <family val="2"/>
    </font>
    <font>
      <sz val="11"/>
      <color rgb="FFFF0000"/>
      <name val="Calibri"/>
      <family val="2"/>
      <scheme val="minor"/>
    </font>
    <font>
      <sz val="10"/>
      <color theme="1"/>
      <name val="Times New Roman"/>
      <family val="1"/>
    </font>
    <font>
      <sz val="10"/>
      <color rgb="FF000000"/>
      <name val="Times New Roman"/>
      <family val="1"/>
    </font>
    <font>
      <i/>
      <vertAlign val="superscript"/>
      <sz val="10"/>
      <color rgb="FF000000"/>
      <name val="Times New Roman"/>
      <family val="1"/>
    </font>
    <font>
      <sz val="10"/>
      <color rgb="FF000000"/>
      <name val="Arial"/>
      <family val="2"/>
    </font>
    <font>
      <sz val="10"/>
      <color theme="1"/>
      <name val="Arial"/>
      <family val="2"/>
    </font>
    <font>
      <b/>
      <sz val="10"/>
      <color theme="1"/>
      <name val="Arial"/>
      <family val="2"/>
    </font>
    <font>
      <i/>
      <sz val="11"/>
      <color theme="1"/>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43" fontId="2" fillId="0" borderId="0" applyFont="0" applyFill="0" applyBorder="0" applyAlignment="0" applyProtection="0"/>
    <xf numFmtId="0" fontId="2" fillId="0" borderId="0"/>
    <xf numFmtId="0" fontId="4" fillId="0" borderId="0"/>
    <xf numFmtId="9" fontId="2" fillId="0" borderId="0" applyFont="0" applyFill="0" applyBorder="0" applyAlignment="0" applyProtection="0"/>
  </cellStyleXfs>
  <cellXfs count="164">
    <xf numFmtId="0" fontId="0" fillId="0" borderId="0" xfId="0"/>
    <xf numFmtId="0" fontId="1" fillId="0" borderId="1" xfId="0" applyFont="1" applyBorder="1"/>
    <xf numFmtId="0" fontId="1" fillId="0" borderId="2" xfId="0" applyFont="1" applyBorder="1"/>
    <xf numFmtId="0" fontId="0" fillId="0" borderId="2" xfId="0" applyBorder="1"/>
    <xf numFmtId="0" fontId="0" fillId="0" borderId="0" xfId="0" applyAlignment="1">
      <alignment horizontal="center"/>
    </xf>
    <xf numFmtId="0" fontId="1" fillId="0" borderId="2" xfId="0" applyFont="1" applyBorder="1" applyAlignment="1">
      <alignment horizontal="center"/>
    </xf>
    <xf numFmtId="0" fontId="0" fillId="0" borderId="2" xfId="0" applyBorder="1" applyAlignment="1">
      <alignment horizontal="center"/>
    </xf>
    <xf numFmtId="164" fontId="0" fillId="0" borderId="0" xfId="0" applyNumberFormat="1" applyAlignment="1">
      <alignment horizontal="center"/>
    </xf>
    <xf numFmtId="164" fontId="0" fillId="0" borderId="0" xfId="0" applyNumberFormat="1"/>
    <xf numFmtId="164" fontId="0" fillId="0" borderId="2" xfId="0" applyNumberFormat="1" applyBorder="1"/>
    <xf numFmtId="3" fontId="0" fillId="0" borderId="0" xfId="0" applyNumberFormat="1" applyAlignment="1">
      <alignment horizontal="center"/>
    </xf>
    <xf numFmtId="0" fontId="0" fillId="0" borderId="0" xfId="0" applyFont="1" applyAlignment="1">
      <alignment horizontal="center"/>
    </xf>
    <xf numFmtId="1" fontId="0" fillId="0" borderId="0" xfId="0" applyNumberFormat="1" applyFont="1" applyAlignment="1">
      <alignment horizontal="center"/>
    </xf>
    <xf numFmtId="0" fontId="0" fillId="0" borderId="2" xfId="0" applyFont="1" applyBorder="1" applyAlignment="1">
      <alignment horizontal="center"/>
    </xf>
    <xf numFmtId="0" fontId="0" fillId="0" borderId="1" xfId="0" applyBorder="1"/>
    <xf numFmtId="0" fontId="1" fillId="0" borderId="3" xfId="0" applyFont="1" applyBorder="1"/>
    <xf numFmtId="0" fontId="1" fillId="0" borderId="3" xfId="0" applyFont="1" applyBorder="1" applyAlignment="1">
      <alignment horizontal="center"/>
    </xf>
    <xf numFmtId="0" fontId="0" fillId="0" borderId="0" xfId="0" applyBorder="1"/>
    <xf numFmtId="0" fontId="1" fillId="0" borderId="0" xfId="0" applyFont="1" applyBorder="1"/>
    <xf numFmtId="1" fontId="1" fillId="0" borderId="0" xfId="0" applyNumberFormat="1" applyFont="1" applyBorder="1" applyAlignment="1">
      <alignment horizontal="center"/>
    </xf>
    <xf numFmtId="0" fontId="1" fillId="0" borderId="0" xfId="0" applyFont="1"/>
    <xf numFmtId="0" fontId="1" fillId="0" borderId="2" xfId="0" applyFont="1" applyBorder="1" applyAlignment="1">
      <alignment horizontal="center" vertical="center"/>
    </xf>
    <xf numFmtId="0" fontId="0" fillId="2" borderId="0" xfId="0" applyFill="1" applyAlignment="1">
      <alignment horizontal="center"/>
    </xf>
    <xf numFmtId="0" fontId="0" fillId="2" borderId="2" xfId="0" applyFill="1" applyBorder="1" applyAlignment="1">
      <alignment horizontal="center"/>
    </xf>
    <xf numFmtId="164" fontId="1" fillId="0" borderId="0" xfId="0" applyNumberFormat="1" applyFont="1"/>
    <xf numFmtId="3" fontId="0" fillId="4" borderId="0" xfId="0" applyNumberFormat="1" applyFill="1" applyAlignment="1">
      <alignment horizontal="center"/>
    </xf>
    <xf numFmtId="3" fontId="0" fillId="5" borderId="0" xfId="0" applyNumberFormat="1" applyFill="1" applyAlignment="1">
      <alignment horizontal="center"/>
    </xf>
    <xf numFmtId="3" fontId="0" fillId="5" borderId="2" xfId="0" applyNumberFormat="1" applyFill="1" applyBorder="1" applyAlignment="1">
      <alignment horizontal="center"/>
    </xf>
    <xf numFmtId="0" fontId="0" fillId="4" borderId="0" xfId="0" applyFill="1" applyAlignment="1">
      <alignment horizontal="center"/>
    </xf>
    <xf numFmtId="3" fontId="1" fillId="5" borderId="3" xfId="0" applyNumberFormat="1" applyFont="1" applyFill="1" applyBorder="1" applyAlignment="1">
      <alignment horizontal="center"/>
    </xf>
    <xf numFmtId="4" fontId="1" fillId="5" borderId="3" xfId="0" applyNumberFormat="1" applyFont="1" applyFill="1" applyBorder="1" applyAlignment="1">
      <alignment horizontal="center"/>
    </xf>
    <xf numFmtId="2" fontId="0" fillId="5" borderId="0" xfId="0" applyNumberFormat="1" applyFont="1" applyFill="1" applyAlignment="1">
      <alignment horizontal="center"/>
    </xf>
    <xf numFmtId="2" fontId="0" fillId="5" borderId="2" xfId="0" applyNumberFormat="1" applyFont="1" applyFill="1" applyBorder="1" applyAlignment="1">
      <alignment horizontal="center"/>
    </xf>
    <xf numFmtId="0" fontId="0" fillId="5" borderId="3" xfId="0" applyFill="1" applyBorder="1"/>
    <xf numFmtId="0" fontId="0" fillId="5" borderId="2" xfId="0" applyFill="1" applyBorder="1"/>
    <xf numFmtId="2" fontId="0" fillId="5" borderId="0" xfId="0" applyNumberFormat="1" applyFill="1" applyAlignment="1">
      <alignment horizontal="center"/>
    </xf>
    <xf numFmtId="2" fontId="0" fillId="5" borderId="2" xfId="0" applyNumberFormat="1" applyFill="1" applyBorder="1" applyAlignment="1">
      <alignment horizontal="center"/>
    </xf>
    <xf numFmtId="0" fontId="0" fillId="5" borderId="0" xfId="0" applyFill="1"/>
    <xf numFmtId="1" fontId="1" fillId="5" borderId="2" xfId="0" applyNumberFormat="1" applyFont="1" applyFill="1" applyBorder="1" applyAlignment="1">
      <alignment horizontal="center"/>
    </xf>
    <xf numFmtId="1" fontId="1" fillId="5" borderId="3" xfId="0" applyNumberFormat="1" applyFont="1" applyFill="1" applyBorder="1" applyAlignment="1">
      <alignment horizontal="center"/>
    </xf>
    <xf numFmtId="0" fontId="1" fillId="5" borderId="3" xfId="0" applyFont="1" applyFill="1" applyBorder="1" applyAlignment="1">
      <alignment horizontal="center"/>
    </xf>
    <xf numFmtId="3" fontId="1" fillId="5" borderId="2" xfId="0" applyNumberFormat="1" applyFont="1" applyFill="1" applyBorder="1" applyAlignment="1">
      <alignment horizontal="center"/>
    </xf>
    <xf numFmtId="4" fontId="1" fillId="5" borderId="2" xfId="0" applyNumberFormat="1" applyFont="1" applyFill="1" applyBorder="1" applyAlignment="1">
      <alignment horizontal="center"/>
    </xf>
    <xf numFmtId="4" fontId="0" fillId="5" borderId="0" xfId="0" applyNumberFormat="1" applyFill="1" applyAlignment="1">
      <alignment horizontal="center"/>
    </xf>
    <xf numFmtId="4" fontId="0" fillId="5" borderId="2" xfId="0" applyNumberFormat="1" applyFill="1" applyBorder="1" applyAlignment="1">
      <alignment horizontal="center"/>
    </xf>
    <xf numFmtId="0" fontId="1" fillId="0" borderId="2" xfId="0" applyFont="1" applyFill="1" applyBorder="1"/>
    <xf numFmtId="0" fontId="1" fillId="0" borderId="3" xfId="0" applyFont="1" applyFill="1" applyBorder="1"/>
    <xf numFmtId="3" fontId="0" fillId="4" borderId="0" xfId="0" applyNumberFormat="1" applyFont="1" applyFill="1" applyAlignment="1">
      <alignment horizontal="center"/>
    </xf>
    <xf numFmtId="3" fontId="3" fillId="4" borderId="0" xfId="2" applyNumberFormat="1" applyFont="1" applyFill="1" applyBorder="1" applyAlignment="1">
      <alignment horizontal="center"/>
    </xf>
    <xf numFmtId="3" fontId="0" fillId="4" borderId="0" xfId="0" applyNumberFormat="1" applyFont="1" applyFill="1" applyBorder="1" applyAlignment="1">
      <alignment horizontal="center"/>
    </xf>
    <xf numFmtId="3" fontId="3" fillId="4" borderId="0" xfId="0" applyNumberFormat="1" applyFont="1" applyFill="1" applyAlignment="1">
      <alignment horizontal="center"/>
    </xf>
    <xf numFmtId="3" fontId="0" fillId="4" borderId="2" xfId="0" applyNumberFormat="1" applyFont="1" applyFill="1" applyBorder="1" applyAlignment="1">
      <alignment horizontal="center"/>
    </xf>
    <xf numFmtId="3" fontId="3" fillId="4" borderId="0" xfId="3" applyNumberFormat="1" applyFont="1" applyFill="1" applyBorder="1" applyAlignment="1">
      <alignment horizontal="center"/>
    </xf>
    <xf numFmtId="3" fontId="3" fillId="4" borderId="0" xfId="3" applyNumberFormat="1" applyFont="1" applyFill="1" applyBorder="1" applyAlignment="1">
      <alignment horizontal="center" vertical="top" wrapText="1"/>
    </xf>
    <xf numFmtId="3" fontId="3" fillId="4" borderId="0" xfId="0" applyNumberFormat="1" applyFont="1" applyFill="1" applyBorder="1" applyAlignment="1">
      <alignment horizontal="center"/>
    </xf>
    <xf numFmtId="3" fontId="2" fillId="4" borderId="0" xfId="0" applyNumberFormat="1" applyFont="1" applyFill="1" applyBorder="1" applyAlignment="1">
      <alignment horizontal="center"/>
    </xf>
    <xf numFmtId="3" fontId="3" fillId="4" borderId="2" xfId="0" applyNumberFormat="1" applyFont="1" applyFill="1" applyBorder="1" applyAlignment="1">
      <alignment horizontal="center"/>
    </xf>
    <xf numFmtId="0" fontId="0" fillId="4" borderId="0" xfId="0" applyFill="1"/>
    <xf numFmtId="0" fontId="0" fillId="4" borderId="2" xfId="0" applyFill="1" applyBorder="1" applyAlignment="1">
      <alignment horizontal="center"/>
    </xf>
    <xf numFmtId="0" fontId="0" fillId="4" borderId="2" xfId="0" applyFill="1" applyBorder="1"/>
    <xf numFmtId="1" fontId="0" fillId="4" borderId="0" xfId="0" applyNumberFormat="1" applyFont="1" applyFill="1" applyAlignment="1">
      <alignment horizontal="center"/>
    </xf>
    <xf numFmtId="1" fontId="0" fillId="4" borderId="2" xfId="0" applyNumberFormat="1" applyFont="1" applyFill="1" applyBorder="1" applyAlignment="1">
      <alignment horizontal="center"/>
    </xf>
    <xf numFmtId="3" fontId="3" fillId="4" borderId="0" xfId="3" applyNumberFormat="1" applyFont="1" applyFill="1" applyBorder="1" applyAlignment="1">
      <alignment horizontal="center" wrapText="1"/>
    </xf>
    <xf numFmtId="3" fontId="2" fillId="4" borderId="0" xfId="3" applyNumberFormat="1" applyFont="1" applyFill="1" applyBorder="1" applyAlignment="1">
      <alignment horizontal="center"/>
    </xf>
    <xf numFmtId="3" fontId="2" fillId="4" borderId="2" xfId="3" applyNumberFormat="1" applyFont="1" applyFill="1" applyBorder="1" applyAlignment="1" applyProtection="1">
      <alignment horizontal="center"/>
      <protection locked="0"/>
    </xf>
    <xf numFmtId="0" fontId="0" fillId="4" borderId="2" xfId="0" applyFont="1" applyFill="1" applyBorder="1" applyAlignment="1">
      <alignment horizontal="center"/>
    </xf>
    <xf numFmtId="0" fontId="0" fillId="4" borderId="0" xfId="0" applyFont="1" applyFill="1" applyAlignment="1">
      <alignment horizontal="center"/>
    </xf>
    <xf numFmtId="1" fontId="0" fillId="4" borderId="0" xfId="0" applyNumberFormat="1" applyFill="1" applyBorder="1" applyAlignment="1">
      <alignment horizontal="center"/>
    </xf>
    <xf numFmtId="3" fontId="0" fillId="4" borderId="0" xfId="0" applyNumberFormat="1" applyFill="1" applyBorder="1" applyAlignment="1">
      <alignment horizontal="center"/>
    </xf>
    <xf numFmtId="1" fontId="0" fillId="4" borderId="0" xfId="0" applyNumberFormat="1" applyFill="1" applyAlignment="1">
      <alignment horizontal="center"/>
    </xf>
    <xf numFmtId="1" fontId="0" fillId="4" borderId="2" xfId="0" applyNumberFormat="1" applyFill="1" applyBorder="1" applyAlignment="1">
      <alignment horizontal="center"/>
    </xf>
    <xf numFmtId="3" fontId="0" fillId="4" borderId="2" xfId="0" applyNumberFormat="1" applyFill="1" applyBorder="1" applyAlignment="1">
      <alignment horizontal="center"/>
    </xf>
    <xf numFmtId="164" fontId="1" fillId="5" borderId="0" xfId="0" applyNumberFormat="1" applyFont="1" applyFill="1" applyAlignment="1">
      <alignment horizontal="center"/>
    </xf>
    <xf numFmtId="164" fontId="1" fillId="5" borderId="0" xfId="1" applyNumberFormat="1" applyFont="1" applyFill="1" applyAlignment="1">
      <alignment horizontal="center"/>
    </xf>
    <xf numFmtId="164" fontId="0" fillId="4" borderId="0" xfId="0" applyNumberFormat="1" applyFill="1" applyAlignment="1">
      <alignment horizontal="center"/>
    </xf>
    <xf numFmtId="3" fontId="0" fillId="4" borderId="0" xfId="1" applyNumberFormat="1" applyFont="1" applyFill="1" applyAlignment="1">
      <alignment horizontal="center"/>
    </xf>
    <xf numFmtId="164" fontId="0" fillId="4" borderId="2" xfId="0" applyNumberFormat="1" applyFill="1" applyBorder="1" applyAlignment="1">
      <alignment horizontal="center"/>
    </xf>
    <xf numFmtId="3" fontId="0" fillId="4" borderId="2" xfId="1" applyNumberFormat="1" applyFont="1" applyFill="1" applyBorder="1" applyAlignment="1">
      <alignment horizontal="center"/>
    </xf>
    <xf numFmtId="3" fontId="1" fillId="4" borderId="0" xfId="0" applyNumberFormat="1" applyFont="1" applyFill="1" applyAlignment="1">
      <alignment horizontal="center"/>
    </xf>
    <xf numFmtId="165" fontId="0" fillId="0" borderId="2" xfId="0" applyNumberFormat="1" applyBorder="1" applyAlignment="1">
      <alignment horizontal="center"/>
    </xf>
    <xf numFmtId="0" fontId="0" fillId="0" borderId="2" xfId="0" applyFont="1" applyFill="1" applyBorder="1" applyAlignment="1">
      <alignment horizontal="center"/>
    </xf>
    <xf numFmtId="3" fontId="0" fillId="0" borderId="2" xfId="0" applyNumberFormat="1" applyFont="1" applyFill="1" applyBorder="1" applyAlignment="1">
      <alignment horizontal="center"/>
    </xf>
    <xf numFmtId="3" fontId="3" fillId="0" borderId="2" xfId="0" applyNumberFormat="1" applyFont="1" applyFill="1" applyBorder="1" applyAlignment="1">
      <alignment horizontal="center"/>
    </xf>
    <xf numFmtId="4" fontId="0" fillId="0" borderId="2" xfId="0" applyNumberFormat="1" applyFill="1" applyBorder="1" applyAlignment="1">
      <alignment horizontal="center"/>
    </xf>
    <xf numFmtId="3" fontId="3" fillId="0" borderId="2" xfId="3" applyNumberFormat="1" applyFont="1" applyFill="1" applyBorder="1" applyAlignment="1">
      <alignment horizont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9" fillId="0" borderId="0" xfId="0" applyFont="1" applyFill="1" applyBorder="1" applyAlignment="1">
      <alignment horizontal="center" vertical="center"/>
    </xf>
    <xf numFmtId="165" fontId="0" fillId="0" borderId="0" xfId="0" applyNumberFormat="1"/>
    <xf numFmtId="2" fontId="7" fillId="0" borderId="0" xfId="0" applyNumberFormat="1" applyFont="1" applyAlignment="1">
      <alignment horizontal="center"/>
    </xf>
    <xf numFmtId="0" fontId="12" fillId="0" borderId="0" xfId="0" applyFont="1" applyAlignment="1">
      <alignment horizontal="center"/>
    </xf>
    <xf numFmtId="0" fontId="12" fillId="0" borderId="0" xfId="0" applyFont="1" applyAlignment="1"/>
    <xf numFmtId="0" fontId="12" fillId="0" borderId="0" xfId="0" applyFont="1" applyAlignment="1">
      <alignment vertical="center"/>
    </xf>
    <xf numFmtId="0" fontId="12" fillId="0" borderId="0" xfId="0" applyFont="1" applyAlignment="1">
      <alignment vertical="center" wrapText="1"/>
    </xf>
    <xf numFmtId="0" fontId="12" fillId="0" borderId="2" xfId="0" applyFont="1" applyBorder="1" applyAlignment="1"/>
    <xf numFmtId="0" fontId="12" fillId="0" borderId="2" xfId="0" applyFont="1" applyBorder="1" applyAlignment="1">
      <alignment horizontal="center"/>
    </xf>
    <xf numFmtId="0" fontId="12" fillId="0" borderId="2" xfId="0" applyFont="1" applyBorder="1" applyAlignment="1">
      <alignment horizontal="center" vertical="center" wrapText="1"/>
    </xf>
    <xf numFmtId="167" fontId="12" fillId="0" borderId="0" xfId="4" applyNumberFormat="1" applyFont="1" applyAlignment="1">
      <alignment horizontal="center"/>
    </xf>
    <xf numFmtId="167" fontId="12" fillId="0" borderId="2" xfId="4" applyNumberFormat="1" applyFont="1" applyBorder="1" applyAlignment="1">
      <alignment horizontal="center"/>
    </xf>
    <xf numFmtId="0" fontId="12" fillId="6" borderId="2" xfId="0" applyFont="1" applyFill="1" applyBorder="1" applyAlignment="1">
      <alignment horizontal="left" vertical="center"/>
    </xf>
    <xf numFmtId="1" fontId="0" fillId="0" borderId="0" xfId="0" applyNumberFormat="1" applyAlignment="1">
      <alignment horizontal="center"/>
    </xf>
    <xf numFmtId="1" fontId="0" fillId="0" borderId="2" xfId="0" applyNumberFormat="1" applyBorder="1" applyAlignment="1">
      <alignment horizontal="center"/>
    </xf>
    <xf numFmtId="1" fontId="1" fillId="0" borderId="0" xfId="0" applyNumberFormat="1" applyFont="1" applyAlignment="1">
      <alignment horizontal="center"/>
    </xf>
    <xf numFmtId="166" fontId="1" fillId="0" borderId="0" xfId="0" applyNumberFormat="1" applyFont="1" applyAlignment="1">
      <alignment horizontal="center"/>
    </xf>
    <xf numFmtId="0" fontId="13" fillId="0" borderId="2" xfId="0" applyFont="1" applyBorder="1"/>
    <xf numFmtId="0" fontId="13" fillId="0" borderId="3" xfId="0" applyFont="1" applyBorder="1" applyAlignment="1">
      <alignment horizontal="center"/>
    </xf>
    <xf numFmtId="1" fontId="0" fillId="5" borderId="0" xfId="0" applyNumberFormat="1" applyFill="1" applyAlignment="1">
      <alignment horizontal="center"/>
    </xf>
    <xf numFmtId="166" fontId="0" fillId="0" borderId="0" xfId="0" applyNumberFormat="1" applyAlignment="1">
      <alignment horizontal="center"/>
    </xf>
    <xf numFmtId="166" fontId="0" fillId="0" borderId="2" xfId="0" applyNumberFormat="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67" fontId="0" fillId="0" borderId="0" xfId="4" applyNumberFormat="1" applyFont="1" applyAlignment="1">
      <alignment horizontal="center"/>
    </xf>
    <xf numFmtId="167" fontId="0" fillId="0" borderId="2" xfId="4" applyNumberFormat="1" applyFont="1" applyBorder="1" applyAlignment="1">
      <alignment horizontal="center"/>
    </xf>
    <xf numFmtId="167" fontId="0" fillId="0" borderId="0" xfId="4" applyNumberFormat="1" applyFont="1" applyBorder="1" applyAlignment="1">
      <alignment horizontal="center"/>
    </xf>
    <xf numFmtId="167" fontId="0" fillId="7" borderId="0" xfId="4" applyNumberFormat="1" applyFont="1" applyFill="1" applyBorder="1" applyAlignment="1">
      <alignment horizontal="center"/>
    </xf>
    <xf numFmtId="167" fontId="12" fillId="8" borderId="0" xfId="4" applyNumberFormat="1" applyFont="1" applyFill="1" applyAlignment="1">
      <alignment horizontal="center"/>
    </xf>
    <xf numFmtId="0" fontId="1" fillId="5" borderId="2" xfId="0" applyFont="1" applyFill="1" applyBorder="1" applyAlignment="1">
      <alignment horizontal="center"/>
    </xf>
    <xf numFmtId="3" fontId="0" fillId="9" borderId="0" xfId="0" applyNumberFormat="1" applyFill="1" applyAlignment="1">
      <alignment horizontal="center"/>
    </xf>
    <xf numFmtId="167" fontId="0" fillId="9" borderId="0" xfId="4" applyNumberFormat="1" applyFont="1" applyFill="1" applyAlignment="1">
      <alignment horizontal="center"/>
    </xf>
    <xf numFmtId="167" fontId="0" fillId="0" borderId="0" xfId="0" applyNumberFormat="1" applyAlignment="1">
      <alignment horizontal="center"/>
    </xf>
    <xf numFmtId="0" fontId="0" fillId="0" borderId="2" xfId="0" applyBorder="1" applyAlignment="1">
      <alignment horizontal="center" wrapText="1"/>
    </xf>
    <xf numFmtId="3" fontId="0" fillId="9" borderId="2" xfId="0" applyNumberFormat="1" applyFill="1" applyBorder="1" applyAlignment="1">
      <alignment horizontal="center"/>
    </xf>
    <xf numFmtId="3" fontId="0" fillId="0" borderId="2" xfId="0" applyNumberFormat="1" applyBorder="1" applyAlignment="1">
      <alignment horizontal="center"/>
    </xf>
    <xf numFmtId="167" fontId="0" fillId="9" borderId="2" xfId="4" applyNumberFormat="1" applyFont="1" applyFill="1" applyBorder="1" applyAlignment="1">
      <alignment horizontal="center"/>
    </xf>
    <xf numFmtId="0" fontId="0" fillId="5" borderId="0" xfId="0" applyFill="1" applyAlignment="1">
      <alignment horizontal="center"/>
    </xf>
    <xf numFmtId="167" fontId="0" fillId="0" borderId="2" xfId="0" applyNumberFormat="1" applyBorder="1" applyAlignment="1">
      <alignment horizontal="center"/>
    </xf>
    <xf numFmtId="167" fontId="0" fillId="0" borderId="2" xfId="4" applyNumberFormat="1" applyFont="1" applyFill="1" applyBorder="1" applyAlignment="1">
      <alignment horizontal="center"/>
    </xf>
    <xf numFmtId="167" fontId="0" fillId="0" borderId="2" xfId="0" applyNumberFormat="1" applyFill="1"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left" vertical="center" wrapText="1"/>
    </xf>
    <xf numFmtId="0" fontId="11" fillId="0" borderId="3" xfId="0" applyFont="1" applyFill="1" applyBorder="1" applyAlignment="1">
      <alignment horizontal="center" vertical="center"/>
    </xf>
    <xf numFmtId="168" fontId="0" fillId="0" borderId="0" xfId="0" applyNumberFormat="1"/>
    <xf numFmtId="167" fontId="0" fillId="0" borderId="0" xfId="0" applyNumberFormat="1" applyFill="1" applyBorder="1" applyAlignment="1">
      <alignment horizontal="center"/>
    </xf>
    <xf numFmtId="165" fontId="0" fillId="3" borderId="2" xfId="0" applyNumberFormat="1" applyFill="1"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7" borderId="0" xfId="0" applyFill="1" applyAlignment="1">
      <alignment horizontal="left" vertical="center" wrapText="1"/>
    </xf>
    <xf numFmtId="0" fontId="0" fillId="7" borderId="0" xfId="0" applyFill="1" applyBorder="1" applyAlignment="1">
      <alignment horizontal="left" vertical="center" wrapText="1"/>
    </xf>
    <xf numFmtId="0" fontId="0" fillId="7" borderId="2"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7" borderId="1" xfId="0" applyFill="1" applyBorder="1" applyAlignment="1">
      <alignment horizontal="left" vertical="center" wrapText="1"/>
    </xf>
    <xf numFmtId="0" fontId="11" fillId="0" borderId="3" xfId="0" applyFont="1" applyFill="1" applyBorder="1" applyAlignment="1">
      <alignment horizontal="center" vertical="center"/>
    </xf>
    <xf numFmtId="0" fontId="0" fillId="0" borderId="3" xfId="0" applyBorder="1" applyAlignment="1">
      <alignment horizontal="center"/>
    </xf>
    <xf numFmtId="0" fontId="0" fillId="0" borderId="2" xfId="0" applyBorder="1" applyAlignment="1">
      <alignment wrapText="1"/>
    </xf>
    <xf numFmtId="0" fontId="12" fillId="0" borderId="0" xfId="0" applyFont="1" applyAlignment="1">
      <alignment horizontal="center" vertical="center" wrapText="1"/>
    </xf>
    <xf numFmtId="0" fontId="12" fillId="6" borderId="0" xfId="0" applyFont="1" applyFill="1" applyAlignment="1">
      <alignment horizontal="left" vertical="center"/>
    </xf>
    <xf numFmtId="0" fontId="12" fillId="0" borderId="0" xfId="0" applyFont="1" applyAlignment="1">
      <alignment horizontal="left" vertical="center"/>
    </xf>
    <xf numFmtId="0" fontId="11" fillId="6" borderId="0" xfId="0" applyFont="1" applyFill="1" applyBorder="1" applyAlignment="1">
      <alignment horizontal="left" vertical="center"/>
    </xf>
  </cellXfs>
  <cellStyles count="5">
    <cellStyle name="Comma" xfId="1" builtinId="3"/>
    <cellStyle name="Normal" xfId="0" builtinId="0"/>
    <cellStyle name="Normal 2" xfId="3" xr:uid="{00000000-0005-0000-0000-000002000000}"/>
    <cellStyle name="Normal 3" xfId="2"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'Graphs - Chinook'!$B$4</c:f>
              <c:strCache>
                <c:ptCount val="1"/>
                <c:pt idx="0">
                  <c:v>Available (QRF)</c:v>
                </c:pt>
              </c:strCache>
            </c:strRef>
          </c:tx>
          <c:spPr>
            <a:solidFill>
              <a:schemeClr val="tx1"/>
            </a:solidFill>
            <a:ln>
              <a:noFill/>
            </a:ln>
            <a:effectLst/>
          </c:spPr>
          <c:invertIfNegative val="0"/>
          <c:cat>
            <c:strRef>
              <c:f>'Graphs - Chinook'!$C$3:$J$3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Chinook'!$C$4:$J$4</c:f>
              <c:numCache>
                <c:formatCode>#,##0</c:formatCode>
                <c:ptCount val="8"/>
                <c:pt idx="0">
                  <c:v>4186</c:v>
                </c:pt>
                <c:pt idx="1">
                  <c:v>2211</c:v>
                </c:pt>
                <c:pt idx="2">
                  <c:v>1574</c:v>
                </c:pt>
                <c:pt idx="3">
                  <c:v>2682</c:v>
                </c:pt>
                <c:pt idx="4">
                  <c:v>633</c:v>
                </c:pt>
                <c:pt idx="5">
                  <c:v>2767</c:v>
                </c:pt>
                <c:pt idx="6">
                  <c:v>1143</c:v>
                </c:pt>
                <c:pt idx="7">
                  <c:v>288</c:v>
                </c:pt>
              </c:numCache>
            </c:numRef>
          </c:val>
          <c:extLst>
            <c:ext xmlns:c16="http://schemas.microsoft.com/office/drawing/2014/chart" uri="{C3380CC4-5D6E-409C-BE32-E72D297353CC}">
              <c16:uniqueId val="{00000001-EED6-420D-9CFD-6B422CC69FFF}"/>
            </c:ext>
          </c:extLst>
        </c:ser>
        <c:ser>
          <c:idx val="1"/>
          <c:order val="1"/>
          <c:tx>
            <c:strRef>
              <c:f>'Graphs - Chinook'!$B$5</c:f>
              <c:strCache>
                <c:ptCount val="1"/>
                <c:pt idx="0">
                  <c:v>Contemporary (Mean)</c:v>
                </c:pt>
              </c:strCache>
            </c:strRef>
          </c:tx>
          <c:spPr>
            <a:solidFill>
              <a:schemeClr val="accent6">
                <a:lumMod val="60000"/>
                <a:lumOff val="40000"/>
              </a:schemeClr>
            </a:solidFill>
            <a:ln>
              <a:noFill/>
            </a:ln>
            <a:effectLst/>
          </c:spPr>
          <c:invertIfNegative val="0"/>
          <c:cat>
            <c:strRef>
              <c:f>'Graphs - Chinook'!$C$3:$J$3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Chinook'!$C$5:$J$5</c:f>
              <c:numCache>
                <c:formatCode>#,##0</c:formatCode>
                <c:ptCount val="8"/>
                <c:pt idx="0">
                  <c:v>321.43141490347369</c:v>
                </c:pt>
                <c:pt idx="1">
                  <c:v>247.94</c:v>
                </c:pt>
                <c:pt idx="2">
                  <c:v>121.27499999999999</c:v>
                </c:pt>
                <c:pt idx="3">
                  <c:v>138.572</c:v>
                </c:pt>
                <c:pt idx="4">
                  <c:v>196.8802029809674</c:v>
                </c:pt>
                <c:pt idx="5">
                  <c:v>169.94833333333332</c:v>
                </c:pt>
                <c:pt idx="6">
                  <c:v>0</c:v>
                </c:pt>
                <c:pt idx="7">
                  <c:v>0</c:v>
                </c:pt>
              </c:numCache>
            </c:numRef>
          </c:val>
          <c:extLst>
            <c:ext xmlns:c16="http://schemas.microsoft.com/office/drawing/2014/chart" uri="{C3380CC4-5D6E-409C-BE32-E72D297353CC}">
              <c16:uniqueId val="{00000002-EED6-420D-9CFD-6B422CC69FFF}"/>
            </c:ext>
          </c:extLst>
        </c:ser>
        <c:ser>
          <c:idx val="2"/>
          <c:order val="2"/>
          <c:tx>
            <c:strRef>
              <c:f>'Graphs - Chinook'!$B$6</c:f>
              <c:strCache>
                <c:ptCount val="1"/>
                <c:pt idx="0">
                  <c:v>Contemporary (Max)</c:v>
                </c:pt>
              </c:strCache>
            </c:strRef>
          </c:tx>
          <c:spPr>
            <a:solidFill>
              <a:schemeClr val="accent6">
                <a:lumMod val="75000"/>
              </a:schemeClr>
            </a:solidFill>
            <a:ln>
              <a:noFill/>
            </a:ln>
            <a:effectLst/>
          </c:spPr>
          <c:invertIfNegative val="0"/>
          <c:cat>
            <c:strRef>
              <c:f>'Graphs - Chinook'!$C$3:$J$3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Chinook'!$C$6:$J$6</c:f>
              <c:numCache>
                <c:formatCode>#,##0</c:formatCode>
                <c:ptCount val="8"/>
                <c:pt idx="0">
                  <c:v>695.36813238770685</c:v>
                </c:pt>
                <c:pt idx="1">
                  <c:v>362.11</c:v>
                </c:pt>
                <c:pt idx="2">
                  <c:v>168.07</c:v>
                </c:pt>
                <c:pt idx="3">
                  <c:v>168.07</c:v>
                </c:pt>
                <c:pt idx="4">
                  <c:v>402.53763440860206</c:v>
                </c:pt>
                <c:pt idx="5">
                  <c:v>351.82</c:v>
                </c:pt>
                <c:pt idx="6">
                  <c:v>0</c:v>
                </c:pt>
                <c:pt idx="7">
                  <c:v>0</c:v>
                </c:pt>
              </c:numCache>
            </c:numRef>
          </c:val>
          <c:extLst>
            <c:ext xmlns:c16="http://schemas.microsoft.com/office/drawing/2014/chart" uri="{C3380CC4-5D6E-409C-BE32-E72D297353CC}">
              <c16:uniqueId val="{00000003-EED6-420D-9CFD-6B422CC69FFF}"/>
            </c:ext>
          </c:extLst>
        </c:ser>
        <c:ser>
          <c:idx val="3"/>
          <c:order val="3"/>
          <c:tx>
            <c:strRef>
              <c:f>'Graphs - Chinook'!$B$7</c:f>
              <c:strCache>
                <c:ptCount val="1"/>
                <c:pt idx="0">
                  <c:v>MAT</c:v>
                </c:pt>
              </c:strCache>
            </c:strRef>
          </c:tx>
          <c:spPr>
            <a:solidFill>
              <a:schemeClr val="accent5">
                <a:lumMod val="60000"/>
                <a:lumOff val="40000"/>
              </a:schemeClr>
            </a:solidFill>
            <a:ln>
              <a:noFill/>
            </a:ln>
            <a:effectLst/>
          </c:spPr>
          <c:invertIfNegative val="0"/>
          <c:cat>
            <c:strRef>
              <c:f>'Graphs - Chinook'!$C$3:$J$3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Chinook'!$C$7:$J$7</c:f>
              <c:numCache>
                <c:formatCode>#,##0</c:formatCode>
                <c:ptCount val="8"/>
                <c:pt idx="0">
                  <c:v>490</c:v>
                </c:pt>
                <c:pt idx="1">
                  <c:v>245</c:v>
                </c:pt>
                <c:pt idx="2">
                  <c:v>245</c:v>
                </c:pt>
                <c:pt idx="3">
                  <c:v>490</c:v>
                </c:pt>
                <c:pt idx="4">
                  <c:v>490</c:v>
                </c:pt>
                <c:pt idx="5">
                  <c:v>980</c:v>
                </c:pt>
                <c:pt idx="6">
                  <c:v>245</c:v>
                </c:pt>
                <c:pt idx="7">
                  <c:v>367.5</c:v>
                </c:pt>
              </c:numCache>
            </c:numRef>
          </c:val>
          <c:extLst>
            <c:ext xmlns:c16="http://schemas.microsoft.com/office/drawing/2014/chart" uri="{C3380CC4-5D6E-409C-BE32-E72D297353CC}">
              <c16:uniqueId val="{00000004-EED6-420D-9CFD-6B422CC69FFF}"/>
            </c:ext>
          </c:extLst>
        </c:ser>
        <c:ser>
          <c:idx val="4"/>
          <c:order val="4"/>
          <c:tx>
            <c:strRef>
              <c:f>'Graphs - Chinook'!$B$8</c:f>
              <c:strCache>
                <c:ptCount val="1"/>
                <c:pt idx="0">
                  <c:v>MAT + 25%</c:v>
                </c:pt>
              </c:strCache>
            </c:strRef>
          </c:tx>
          <c:spPr>
            <a:solidFill>
              <a:schemeClr val="accent5">
                <a:lumMod val="75000"/>
              </a:schemeClr>
            </a:solidFill>
            <a:ln>
              <a:noFill/>
            </a:ln>
            <a:effectLst/>
          </c:spPr>
          <c:invertIfNegative val="0"/>
          <c:cat>
            <c:strRef>
              <c:f>'Graphs - Chinook'!$C$3:$J$3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Chinook'!$C$8:$J$8</c:f>
              <c:numCache>
                <c:formatCode>#,##0</c:formatCode>
                <c:ptCount val="8"/>
                <c:pt idx="0">
                  <c:v>612.5</c:v>
                </c:pt>
                <c:pt idx="1">
                  <c:v>306.25</c:v>
                </c:pt>
                <c:pt idx="2">
                  <c:v>306.25</c:v>
                </c:pt>
                <c:pt idx="3">
                  <c:v>612.5</c:v>
                </c:pt>
                <c:pt idx="4">
                  <c:v>612.5</c:v>
                </c:pt>
                <c:pt idx="5">
                  <c:v>1225</c:v>
                </c:pt>
                <c:pt idx="6">
                  <c:v>306.25</c:v>
                </c:pt>
                <c:pt idx="7">
                  <c:v>459.375</c:v>
                </c:pt>
              </c:numCache>
            </c:numRef>
          </c:val>
          <c:extLst>
            <c:ext xmlns:c16="http://schemas.microsoft.com/office/drawing/2014/chart" uri="{C3380CC4-5D6E-409C-BE32-E72D297353CC}">
              <c16:uniqueId val="{00000005-EED6-420D-9CFD-6B422CC69FFF}"/>
            </c:ext>
          </c:extLst>
        </c:ser>
        <c:dLbls>
          <c:showLegendKey val="0"/>
          <c:showVal val="0"/>
          <c:showCatName val="0"/>
          <c:showSerName val="0"/>
          <c:showPercent val="0"/>
          <c:showBubbleSize val="0"/>
        </c:dLbls>
        <c:gapWidth val="119"/>
        <c:axId val="550326056"/>
        <c:axId val="550319168"/>
      </c:barChart>
      <c:catAx>
        <c:axId val="550326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19168"/>
        <c:crosses val="autoZero"/>
        <c:auto val="1"/>
        <c:lblAlgn val="ctr"/>
        <c:lblOffset val="100"/>
        <c:noMultiLvlLbl val="0"/>
      </c:catAx>
      <c:valAx>
        <c:axId val="550319168"/>
        <c:scaling>
          <c:orientation val="minMax"/>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2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Panther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Chinook'!$J$3</c:f>
              <c:strCache>
                <c:ptCount val="1"/>
                <c:pt idx="0">
                  <c:v>Panther</c:v>
                </c:pt>
              </c:strCache>
            </c:strRef>
          </c:cat>
          <c:val>
            <c:numRef>
              <c:f>'Graphs - Chinook'!$J$8</c:f>
              <c:numCache>
                <c:formatCode>#,##0</c:formatCode>
                <c:ptCount val="1"/>
                <c:pt idx="0">
                  <c:v>459.375</c:v>
                </c:pt>
              </c:numCache>
            </c:numRef>
          </c:val>
          <c:extLst>
            <c:ext xmlns:c16="http://schemas.microsoft.com/office/drawing/2014/chart" uri="{C3380CC4-5D6E-409C-BE32-E72D297353CC}">
              <c16:uniqueId val="{00000000-EACA-4F20-98C1-28E8991D00DE}"/>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Chinook'!$J$3</c:f>
              <c:strCache>
                <c:ptCount val="1"/>
                <c:pt idx="0">
                  <c:v>Panther</c:v>
                </c:pt>
              </c:strCache>
            </c:strRef>
          </c:cat>
          <c:val>
            <c:numRef>
              <c:f>'Graphs - Chinook'!$J$7</c:f>
              <c:numCache>
                <c:formatCode>#,##0</c:formatCode>
                <c:ptCount val="1"/>
                <c:pt idx="0">
                  <c:v>367.5</c:v>
                </c:pt>
              </c:numCache>
            </c:numRef>
          </c:val>
          <c:extLst>
            <c:ext xmlns:c16="http://schemas.microsoft.com/office/drawing/2014/chart" uri="{C3380CC4-5D6E-409C-BE32-E72D297353CC}">
              <c16:uniqueId val="{00000001-EACA-4F20-98C1-28E8991D00DE}"/>
            </c:ext>
          </c:extLst>
        </c:ser>
        <c:ser>
          <c:idx val="2"/>
          <c:order val="2"/>
          <c:tx>
            <c:strRef>
              <c:f>'Graphs - Chinook'!$B$6</c:f>
              <c:strCache>
                <c:ptCount val="1"/>
                <c:pt idx="0">
                  <c:v>Contemporary (Max)</c:v>
                </c:pt>
              </c:strCache>
            </c:strRef>
          </c:tx>
          <c:spPr>
            <a:solidFill>
              <a:srgbClr val="5B9BD5">
                <a:lumMod val="60000"/>
                <a:lumOff val="40000"/>
              </a:srgbClr>
            </a:solidFill>
            <a:ln>
              <a:noFill/>
            </a:ln>
            <a:effectLst/>
          </c:spPr>
          <c:invertIfNegative val="0"/>
          <c:cat>
            <c:strRef>
              <c:f>'Graphs - Chinook'!$J$3</c:f>
              <c:strCache>
                <c:ptCount val="1"/>
                <c:pt idx="0">
                  <c:v>Panther</c:v>
                </c:pt>
              </c:strCache>
            </c:strRef>
          </c:cat>
          <c:val>
            <c:numRef>
              <c:f>'Graphs - Chinook'!$J$6</c:f>
              <c:numCache>
                <c:formatCode>#,##0</c:formatCode>
                <c:ptCount val="1"/>
                <c:pt idx="0">
                  <c:v>0</c:v>
                </c:pt>
              </c:numCache>
            </c:numRef>
          </c:val>
          <c:extLst>
            <c:ext xmlns:c16="http://schemas.microsoft.com/office/drawing/2014/chart" uri="{C3380CC4-5D6E-409C-BE32-E72D297353CC}">
              <c16:uniqueId val="{00000002-EACA-4F20-98C1-28E8991D00DE}"/>
            </c:ext>
          </c:extLst>
        </c:ser>
        <c:ser>
          <c:idx val="1"/>
          <c:order val="3"/>
          <c:tx>
            <c:strRef>
              <c:f>'Graphs - Chinook'!$B$5</c:f>
              <c:strCache>
                <c:ptCount val="1"/>
                <c:pt idx="0">
                  <c:v>Contemporary (Mean)</c:v>
                </c:pt>
              </c:strCache>
            </c:strRef>
          </c:tx>
          <c:spPr>
            <a:solidFill>
              <a:srgbClr val="5B9BD5">
                <a:lumMod val="40000"/>
                <a:lumOff val="60000"/>
              </a:srgbClr>
            </a:solidFill>
            <a:ln>
              <a:noFill/>
            </a:ln>
            <a:effectLst/>
          </c:spPr>
          <c:invertIfNegative val="0"/>
          <c:cat>
            <c:strRef>
              <c:f>'Graphs - Chinook'!$J$3</c:f>
              <c:strCache>
                <c:ptCount val="1"/>
                <c:pt idx="0">
                  <c:v>Panther</c:v>
                </c:pt>
              </c:strCache>
            </c:strRef>
          </c:cat>
          <c:val>
            <c:numRef>
              <c:f>'Graphs - Chinook'!$J$5</c:f>
              <c:numCache>
                <c:formatCode>#,##0</c:formatCode>
                <c:ptCount val="1"/>
                <c:pt idx="0">
                  <c:v>0</c:v>
                </c:pt>
              </c:numCache>
            </c:numRef>
          </c:val>
          <c:extLst>
            <c:ext xmlns:c16="http://schemas.microsoft.com/office/drawing/2014/chart" uri="{C3380CC4-5D6E-409C-BE32-E72D297353CC}">
              <c16:uniqueId val="{00000003-EACA-4F20-98C1-28E8991D00DE}"/>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Chinook'!$J$3</c:f>
              <c:strCache>
                <c:ptCount val="1"/>
                <c:pt idx="0">
                  <c:v>Panther</c:v>
                </c:pt>
              </c:strCache>
            </c:strRef>
          </c:cat>
          <c:val>
            <c:numRef>
              <c:f>'Graphs - Chinook'!$J$4</c:f>
              <c:numCache>
                <c:formatCode>#,##0</c:formatCode>
                <c:ptCount val="1"/>
                <c:pt idx="0">
                  <c:v>288</c:v>
                </c:pt>
              </c:numCache>
            </c:numRef>
          </c:val>
          <c:extLst>
            <c:ext xmlns:c16="http://schemas.microsoft.com/office/drawing/2014/chart" uri="{C3380CC4-5D6E-409C-BE32-E72D297353CC}">
              <c16:uniqueId val="{00000004-EACA-4F20-98C1-28E8991D00DE}"/>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Upper Salmon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Chinook'!$C$12</c:f>
              <c:strCache>
                <c:ptCount val="1"/>
                <c:pt idx="0">
                  <c:v>Upper Salmon</c:v>
                </c:pt>
              </c:strCache>
            </c:strRef>
          </c:cat>
          <c:val>
            <c:numRef>
              <c:f>'Graphs - Chinook'!$C$17</c:f>
              <c:numCache>
                <c:formatCode>#,##0</c:formatCode>
                <c:ptCount val="1"/>
                <c:pt idx="0">
                  <c:v>939636.24999999988</c:v>
                </c:pt>
              </c:numCache>
            </c:numRef>
          </c:val>
          <c:extLst>
            <c:ext xmlns:c16="http://schemas.microsoft.com/office/drawing/2014/chart" uri="{C3380CC4-5D6E-409C-BE32-E72D297353CC}">
              <c16:uniqueId val="{00000000-B626-4C62-8113-6EDED0456D5A}"/>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Chinook'!$C$12</c:f>
              <c:strCache>
                <c:ptCount val="1"/>
                <c:pt idx="0">
                  <c:v>Upper Salmon</c:v>
                </c:pt>
              </c:strCache>
            </c:strRef>
          </c:cat>
          <c:val>
            <c:numRef>
              <c:f>'Graphs - Chinook'!$C$16</c:f>
              <c:numCache>
                <c:formatCode>#,##0</c:formatCode>
                <c:ptCount val="1"/>
                <c:pt idx="0">
                  <c:v>751709</c:v>
                </c:pt>
              </c:numCache>
            </c:numRef>
          </c:val>
          <c:extLst>
            <c:ext xmlns:c16="http://schemas.microsoft.com/office/drawing/2014/chart" uri="{C3380CC4-5D6E-409C-BE32-E72D297353CC}">
              <c16:uniqueId val="{00000001-B626-4C62-8113-6EDED0456D5A}"/>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Chinook'!$C$12</c:f>
              <c:strCache>
                <c:ptCount val="1"/>
                <c:pt idx="0">
                  <c:v>Upper Salmon</c:v>
                </c:pt>
              </c:strCache>
            </c:strRef>
          </c:cat>
          <c:val>
            <c:numRef>
              <c:f>'Graphs - Chinook'!$C$15</c:f>
              <c:numCache>
                <c:formatCode>#,##0</c:formatCode>
                <c:ptCount val="1"/>
                <c:pt idx="0">
                  <c:v>1066764.2518959809</c:v>
                </c:pt>
              </c:numCache>
            </c:numRef>
          </c:val>
          <c:extLst>
            <c:ext xmlns:c16="http://schemas.microsoft.com/office/drawing/2014/chart" uri="{C3380CC4-5D6E-409C-BE32-E72D297353CC}">
              <c16:uniqueId val="{00000002-B626-4C62-8113-6EDED0456D5A}"/>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Chinook'!$C$12</c:f>
              <c:strCache>
                <c:ptCount val="1"/>
                <c:pt idx="0">
                  <c:v>Upper Salmon</c:v>
                </c:pt>
              </c:strCache>
            </c:strRef>
          </c:cat>
          <c:val>
            <c:numRef>
              <c:f>'Graphs - Chinook'!$C$14</c:f>
              <c:numCache>
                <c:formatCode>#,##0</c:formatCode>
                <c:ptCount val="1"/>
                <c:pt idx="0">
                  <c:v>493107.93360341893</c:v>
                </c:pt>
              </c:numCache>
            </c:numRef>
          </c:val>
          <c:extLst>
            <c:ext xmlns:c16="http://schemas.microsoft.com/office/drawing/2014/chart" uri="{C3380CC4-5D6E-409C-BE32-E72D297353CC}">
              <c16:uniqueId val="{00000003-B626-4C62-8113-6EDED0456D5A}"/>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Chinook'!$C$12</c:f>
              <c:strCache>
                <c:ptCount val="1"/>
                <c:pt idx="0">
                  <c:v>Upper Salmon</c:v>
                </c:pt>
              </c:strCache>
            </c:strRef>
          </c:cat>
          <c:val>
            <c:numRef>
              <c:f>'Graphs - Chinook'!$C$13</c:f>
              <c:numCache>
                <c:formatCode>#,##0</c:formatCode>
                <c:ptCount val="1"/>
                <c:pt idx="0">
                  <c:v>976514</c:v>
                </c:pt>
              </c:numCache>
            </c:numRef>
          </c:val>
          <c:extLst>
            <c:ext xmlns:c16="http://schemas.microsoft.com/office/drawing/2014/chart" uri="{C3380CC4-5D6E-409C-BE32-E72D297353CC}">
              <c16:uniqueId val="{00000004-B626-4C62-8113-6EDED0456D5A}"/>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Valley Creek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Chinook'!$D$12</c:f>
              <c:strCache>
                <c:ptCount val="1"/>
                <c:pt idx="0">
                  <c:v>Valley Creek</c:v>
                </c:pt>
              </c:strCache>
            </c:strRef>
          </c:cat>
          <c:val>
            <c:numRef>
              <c:f>'Graphs - Chinook'!$D$17</c:f>
              <c:numCache>
                <c:formatCode>#,##0</c:formatCode>
                <c:ptCount val="1"/>
                <c:pt idx="0">
                  <c:v>469818.12499999994</c:v>
                </c:pt>
              </c:numCache>
            </c:numRef>
          </c:val>
          <c:extLst>
            <c:ext xmlns:c16="http://schemas.microsoft.com/office/drawing/2014/chart" uri="{C3380CC4-5D6E-409C-BE32-E72D297353CC}">
              <c16:uniqueId val="{00000000-5899-4E00-AB88-49896E13A548}"/>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Chinook'!$D$12</c:f>
              <c:strCache>
                <c:ptCount val="1"/>
                <c:pt idx="0">
                  <c:v>Valley Creek</c:v>
                </c:pt>
              </c:strCache>
            </c:strRef>
          </c:cat>
          <c:val>
            <c:numRef>
              <c:f>'Graphs - Chinook'!$D$16</c:f>
              <c:numCache>
                <c:formatCode>#,##0</c:formatCode>
                <c:ptCount val="1"/>
                <c:pt idx="0">
                  <c:v>375854.5</c:v>
                </c:pt>
              </c:numCache>
            </c:numRef>
          </c:val>
          <c:extLst>
            <c:ext xmlns:c16="http://schemas.microsoft.com/office/drawing/2014/chart" uri="{C3380CC4-5D6E-409C-BE32-E72D297353CC}">
              <c16:uniqueId val="{00000001-5899-4E00-AB88-49896E13A548}"/>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Chinook'!$D$12</c:f>
              <c:strCache>
                <c:ptCount val="1"/>
                <c:pt idx="0">
                  <c:v>Valley Creek</c:v>
                </c:pt>
              </c:strCache>
            </c:strRef>
          </c:cat>
          <c:val>
            <c:numRef>
              <c:f>'Graphs - Chinook'!$D$15</c:f>
              <c:numCache>
                <c:formatCode>#,##0</c:formatCode>
                <c:ptCount val="1"/>
                <c:pt idx="0">
                  <c:v>555512.951</c:v>
                </c:pt>
              </c:numCache>
            </c:numRef>
          </c:val>
          <c:extLst>
            <c:ext xmlns:c16="http://schemas.microsoft.com/office/drawing/2014/chart" uri="{C3380CC4-5D6E-409C-BE32-E72D297353CC}">
              <c16:uniqueId val="{00000002-5899-4E00-AB88-49896E13A548}"/>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Chinook'!$D$12</c:f>
              <c:strCache>
                <c:ptCount val="1"/>
                <c:pt idx="0">
                  <c:v>Valley Creek</c:v>
                </c:pt>
              </c:strCache>
            </c:strRef>
          </c:cat>
          <c:val>
            <c:numRef>
              <c:f>'Graphs - Chinook'!$D$14</c:f>
              <c:numCache>
                <c:formatCode>#,##0</c:formatCode>
                <c:ptCount val="1"/>
                <c:pt idx="0">
                  <c:v>380364.75400000002</c:v>
                </c:pt>
              </c:numCache>
            </c:numRef>
          </c:val>
          <c:extLst>
            <c:ext xmlns:c16="http://schemas.microsoft.com/office/drawing/2014/chart" uri="{C3380CC4-5D6E-409C-BE32-E72D297353CC}">
              <c16:uniqueId val="{00000003-5899-4E00-AB88-49896E13A548}"/>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Chinook'!$D$12</c:f>
              <c:strCache>
                <c:ptCount val="1"/>
                <c:pt idx="0">
                  <c:v>Valley Creek</c:v>
                </c:pt>
              </c:strCache>
            </c:strRef>
          </c:cat>
          <c:val>
            <c:numRef>
              <c:f>'Graphs - Chinook'!$D$13</c:f>
              <c:numCache>
                <c:formatCode>#,##0</c:formatCode>
                <c:ptCount val="1"/>
                <c:pt idx="0">
                  <c:v>307638</c:v>
                </c:pt>
              </c:numCache>
            </c:numRef>
          </c:val>
          <c:extLst>
            <c:ext xmlns:c16="http://schemas.microsoft.com/office/drawing/2014/chart" uri="{C3380CC4-5D6E-409C-BE32-E72D297353CC}">
              <c16:uniqueId val="{00000004-5899-4E00-AB88-49896E13A548}"/>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Yankee</a:t>
            </a:r>
            <a:r>
              <a:rPr lang="en-US" sz="1300" baseline="0">
                <a:solidFill>
                  <a:sysClr val="windowText" lastClr="000000"/>
                </a:solidFill>
              </a:rPr>
              <a:t> Fork</a:t>
            </a:r>
            <a:r>
              <a:rPr lang="en-US" sz="1300">
                <a:solidFill>
                  <a:sysClr val="windowText" lastClr="000000"/>
                </a:solidFill>
              </a:rPr>
              <a:t>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Chinook'!$E$12</c:f>
              <c:strCache>
                <c:ptCount val="1"/>
                <c:pt idx="0">
                  <c:v>Yankee Fork</c:v>
                </c:pt>
              </c:strCache>
            </c:strRef>
          </c:cat>
          <c:val>
            <c:numRef>
              <c:f>'Graphs - Chinook'!$E$17</c:f>
              <c:numCache>
                <c:formatCode>#,##0</c:formatCode>
                <c:ptCount val="1"/>
                <c:pt idx="0">
                  <c:v>469818.12499999994</c:v>
                </c:pt>
              </c:numCache>
            </c:numRef>
          </c:val>
          <c:extLst>
            <c:ext xmlns:c16="http://schemas.microsoft.com/office/drawing/2014/chart" uri="{C3380CC4-5D6E-409C-BE32-E72D297353CC}">
              <c16:uniqueId val="{00000000-7292-4E45-8340-C9830D67CFD1}"/>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Chinook'!$E$12</c:f>
              <c:strCache>
                <c:ptCount val="1"/>
                <c:pt idx="0">
                  <c:v>Yankee Fork</c:v>
                </c:pt>
              </c:strCache>
            </c:strRef>
          </c:cat>
          <c:val>
            <c:numRef>
              <c:f>'Graphs - Chinook'!$E$16</c:f>
              <c:numCache>
                <c:formatCode>#,##0</c:formatCode>
                <c:ptCount val="1"/>
                <c:pt idx="0">
                  <c:v>375854.5</c:v>
                </c:pt>
              </c:numCache>
            </c:numRef>
          </c:val>
          <c:extLst>
            <c:ext xmlns:c16="http://schemas.microsoft.com/office/drawing/2014/chart" uri="{C3380CC4-5D6E-409C-BE32-E72D297353CC}">
              <c16:uniqueId val="{00000001-7292-4E45-8340-C9830D67CFD1}"/>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Chinook'!$E$12</c:f>
              <c:strCache>
                <c:ptCount val="1"/>
                <c:pt idx="0">
                  <c:v>Yankee Fork</c:v>
                </c:pt>
              </c:strCache>
            </c:strRef>
          </c:cat>
          <c:val>
            <c:numRef>
              <c:f>'Graphs - Chinook'!$E$15</c:f>
              <c:numCache>
                <c:formatCode>#,##0</c:formatCode>
                <c:ptCount val="1"/>
                <c:pt idx="0">
                  <c:v>257836.18699999998</c:v>
                </c:pt>
              </c:numCache>
            </c:numRef>
          </c:val>
          <c:extLst>
            <c:ext xmlns:c16="http://schemas.microsoft.com/office/drawing/2014/chart" uri="{C3380CC4-5D6E-409C-BE32-E72D297353CC}">
              <c16:uniqueId val="{00000002-7292-4E45-8340-C9830D67CFD1}"/>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Chinook'!$E$12</c:f>
              <c:strCache>
                <c:ptCount val="1"/>
                <c:pt idx="0">
                  <c:v>Yankee Fork</c:v>
                </c:pt>
              </c:strCache>
            </c:strRef>
          </c:cat>
          <c:val>
            <c:numRef>
              <c:f>'Graphs - Chinook'!$E$14</c:f>
              <c:numCache>
                <c:formatCode>#,##0</c:formatCode>
                <c:ptCount val="1"/>
                <c:pt idx="0">
                  <c:v>186047.97749999998</c:v>
                </c:pt>
              </c:numCache>
            </c:numRef>
          </c:val>
          <c:extLst>
            <c:ext xmlns:c16="http://schemas.microsoft.com/office/drawing/2014/chart" uri="{C3380CC4-5D6E-409C-BE32-E72D297353CC}">
              <c16:uniqueId val="{00000003-7292-4E45-8340-C9830D67CFD1}"/>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Chinook'!$E$12</c:f>
              <c:strCache>
                <c:ptCount val="1"/>
                <c:pt idx="0">
                  <c:v>Yankee Fork</c:v>
                </c:pt>
              </c:strCache>
            </c:strRef>
          </c:cat>
          <c:val>
            <c:numRef>
              <c:f>'Graphs - Chinook'!$E$13</c:f>
              <c:numCache>
                <c:formatCode>#,##0</c:formatCode>
                <c:ptCount val="1"/>
                <c:pt idx="0">
                  <c:v>769369</c:v>
                </c:pt>
              </c:numCache>
            </c:numRef>
          </c:val>
          <c:extLst>
            <c:ext xmlns:c16="http://schemas.microsoft.com/office/drawing/2014/chart" uri="{C3380CC4-5D6E-409C-BE32-E72D297353CC}">
              <c16:uniqueId val="{00000004-7292-4E45-8340-C9830D67CFD1}"/>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East Fork</a:t>
            </a:r>
            <a:r>
              <a:rPr lang="en-US" sz="1300">
                <a:solidFill>
                  <a:sysClr val="windowText" lastClr="000000"/>
                </a:solidFill>
              </a:rPr>
              <a:t>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Chinook'!$F$12</c:f>
              <c:strCache>
                <c:ptCount val="1"/>
                <c:pt idx="0">
                  <c:v>East Fork</c:v>
                </c:pt>
              </c:strCache>
            </c:strRef>
          </c:cat>
          <c:val>
            <c:numRef>
              <c:f>'Graphs - Chinook'!$F$17</c:f>
              <c:numCache>
                <c:formatCode>#,##0</c:formatCode>
                <c:ptCount val="1"/>
                <c:pt idx="0">
                  <c:v>939636.24999999988</c:v>
                </c:pt>
              </c:numCache>
            </c:numRef>
          </c:val>
          <c:extLst>
            <c:ext xmlns:c16="http://schemas.microsoft.com/office/drawing/2014/chart" uri="{C3380CC4-5D6E-409C-BE32-E72D297353CC}">
              <c16:uniqueId val="{00000000-B1D3-4203-94BD-55B1B5CDCD3A}"/>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Chinook'!$F$12</c:f>
              <c:strCache>
                <c:ptCount val="1"/>
                <c:pt idx="0">
                  <c:v>East Fork</c:v>
                </c:pt>
              </c:strCache>
            </c:strRef>
          </c:cat>
          <c:val>
            <c:numRef>
              <c:f>'Graphs - Chinook'!$F$16</c:f>
              <c:numCache>
                <c:formatCode>#,##0</c:formatCode>
                <c:ptCount val="1"/>
                <c:pt idx="0">
                  <c:v>751709</c:v>
                </c:pt>
              </c:numCache>
            </c:numRef>
          </c:val>
          <c:extLst>
            <c:ext xmlns:c16="http://schemas.microsoft.com/office/drawing/2014/chart" uri="{C3380CC4-5D6E-409C-BE32-E72D297353CC}">
              <c16:uniqueId val="{00000001-B1D3-4203-94BD-55B1B5CDCD3A}"/>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Chinook'!$F$12</c:f>
              <c:strCache>
                <c:ptCount val="1"/>
                <c:pt idx="0">
                  <c:v>East Fork</c:v>
                </c:pt>
              </c:strCache>
            </c:strRef>
          </c:cat>
          <c:val>
            <c:numRef>
              <c:f>'Graphs - Chinook'!$F$15</c:f>
              <c:numCache>
                <c:formatCode>#,##0</c:formatCode>
                <c:ptCount val="1"/>
                <c:pt idx="0">
                  <c:v>257836.18699999998</c:v>
                </c:pt>
              </c:numCache>
            </c:numRef>
          </c:val>
          <c:extLst>
            <c:ext xmlns:c16="http://schemas.microsoft.com/office/drawing/2014/chart" uri="{C3380CC4-5D6E-409C-BE32-E72D297353CC}">
              <c16:uniqueId val="{00000002-B1D3-4203-94BD-55B1B5CDCD3A}"/>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Chinook'!$F$12</c:f>
              <c:strCache>
                <c:ptCount val="1"/>
                <c:pt idx="0">
                  <c:v>East Fork</c:v>
                </c:pt>
              </c:strCache>
            </c:strRef>
          </c:cat>
          <c:val>
            <c:numRef>
              <c:f>'Graphs - Chinook'!$F$14</c:f>
              <c:numCache>
                <c:formatCode>#,##0</c:formatCode>
                <c:ptCount val="1"/>
                <c:pt idx="0">
                  <c:v>212583.30519999997</c:v>
                </c:pt>
              </c:numCache>
            </c:numRef>
          </c:val>
          <c:extLst>
            <c:ext xmlns:c16="http://schemas.microsoft.com/office/drawing/2014/chart" uri="{C3380CC4-5D6E-409C-BE32-E72D297353CC}">
              <c16:uniqueId val="{00000003-B1D3-4203-94BD-55B1B5CDCD3A}"/>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Chinook'!$F$12</c:f>
              <c:strCache>
                <c:ptCount val="1"/>
                <c:pt idx="0">
                  <c:v>East Fork</c:v>
                </c:pt>
              </c:strCache>
            </c:strRef>
          </c:cat>
          <c:val>
            <c:numRef>
              <c:f>'Graphs - Chinook'!$F$13</c:f>
              <c:numCache>
                <c:formatCode>#,##0</c:formatCode>
                <c:ptCount val="1"/>
                <c:pt idx="0">
                  <c:v>341661</c:v>
                </c:pt>
              </c:numCache>
            </c:numRef>
          </c:val>
          <c:extLst>
            <c:ext xmlns:c16="http://schemas.microsoft.com/office/drawing/2014/chart" uri="{C3380CC4-5D6E-409C-BE32-E72D297353CC}">
              <c16:uniqueId val="{00000004-B1D3-4203-94BD-55B1B5CDCD3A}"/>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Pahsimeroi </a:t>
            </a:r>
            <a:r>
              <a:rPr lang="en-US" sz="1300">
                <a:solidFill>
                  <a:sysClr val="windowText" lastClr="000000"/>
                </a:solidFill>
              </a:rPr>
              <a:t>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Chinook'!$G$12</c:f>
              <c:strCache>
                <c:ptCount val="1"/>
                <c:pt idx="0">
                  <c:v>Pahsimeroi</c:v>
                </c:pt>
              </c:strCache>
            </c:strRef>
          </c:cat>
          <c:val>
            <c:numRef>
              <c:f>'Graphs - Chinook'!$G$17</c:f>
              <c:numCache>
                <c:formatCode>#,##0</c:formatCode>
                <c:ptCount val="1"/>
                <c:pt idx="0">
                  <c:v>939636.24999999988</c:v>
                </c:pt>
              </c:numCache>
            </c:numRef>
          </c:val>
          <c:extLst>
            <c:ext xmlns:c16="http://schemas.microsoft.com/office/drawing/2014/chart" uri="{C3380CC4-5D6E-409C-BE32-E72D297353CC}">
              <c16:uniqueId val="{00000000-2EFA-44FC-9D44-0B6996940123}"/>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Chinook'!$G$12</c:f>
              <c:strCache>
                <c:ptCount val="1"/>
                <c:pt idx="0">
                  <c:v>Pahsimeroi</c:v>
                </c:pt>
              </c:strCache>
            </c:strRef>
          </c:cat>
          <c:val>
            <c:numRef>
              <c:f>'Graphs - Chinook'!$G$16</c:f>
              <c:numCache>
                <c:formatCode>#,##0</c:formatCode>
                <c:ptCount val="1"/>
                <c:pt idx="0">
                  <c:v>751709</c:v>
                </c:pt>
              </c:numCache>
            </c:numRef>
          </c:val>
          <c:extLst>
            <c:ext xmlns:c16="http://schemas.microsoft.com/office/drawing/2014/chart" uri="{C3380CC4-5D6E-409C-BE32-E72D297353CC}">
              <c16:uniqueId val="{00000001-2EFA-44FC-9D44-0B6996940123}"/>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Chinook'!$G$12</c:f>
              <c:strCache>
                <c:ptCount val="1"/>
                <c:pt idx="0">
                  <c:v>Pahsimeroi</c:v>
                </c:pt>
              </c:strCache>
            </c:strRef>
          </c:cat>
          <c:val>
            <c:numRef>
              <c:f>'Graphs - Chinook'!$G$15</c:f>
              <c:numCache>
                <c:formatCode>#,##0</c:formatCode>
                <c:ptCount val="1"/>
                <c:pt idx="0">
                  <c:v>617532.98494623636</c:v>
                </c:pt>
              </c:numCache>
            </c:numRef>
          </c:val>
          <c:extLst>
            <c:ext xmlns:c16="http://schemas.microsoft.com/office/drawing/2014/chart" uri="{C3380CC4-5D6E-409C-BE32-E72D297353CC}">
              <c16:uniqueId val="{00000002-2EFA-44FC-9D44-0B6996940123}"/>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Chinook'!$G$12</c:f>
              <c:strCache>
                <c:ptCount val="1"/>
                <c:pt idx="0">
                  <c:v>Pahsimeroi</c:v>
                </c:pt>
              </c:strCache>
            </c:strRef>
          </c:cat>
          <c:val>
            <c:numRef>
              <c:f>'Graphs - Chinook'!$G$14</c:f>
              <c:numCache>
                <c:formatCode>#,##0</c:formatCode>
                <c:ptCount val="1"/>
                <c:pt idx="0">
                  <c:v>302033.91939310206</c:v>
                </c:pt>
              </c:numCache>
            </c:numRef>
          </c:val>
          <c:extLst>
            <c:ext xmlns:c16="http://schemas.microsoft.com/office/drawing/2014/chart" uri="{C3380CC4-5D6E-409C-BE32-E72D297353CC}">
              <c16:uniqueId val="{00000003-2EFA-44FC-9D44-0B6996940123}"/>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Chinook'!$G$12</c:f>
              <c:strCache>
                <c:ptCount val="1"/>
                <c:pt idx="0">
                  <c:v>Pahsimeroi</c:v>
                </c:pt>
              </c:strCache>
            </c:strRef>
          </c:cat>
          <c:val>
            <c:numRef>
              <c:f>'Graphs - Chinook'!$G$13</c:f>
              <c:numCache>
                <c:formatCode>#,##0</c:formatCode>
                <c:ptCount val="1"/>
                <c:pt idx="0">
                  <c:v>127817</c:v>
                </c:pt>
              </c:numCache>
            </c:numRef>
          </c:val>
          <c:extLst>
            <c:ext xmlns:c16="http://schemas.microsoft.com/office/drawing/2014/chart" uri="{C3380CC4-5D6E-409C-BE32-E72D297353CC}">
              <c16:uniqueId val="{00000004-2EFA-44FC-9D44-0B6996940123}"/>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Lemhi </a:t>
            </a:r>
            <a:r>
              <a:rPr lang="en-US" sz="1300">
                <a:solidFill>
                  <a:sysClr val="windowText" lastClr="000000"/>
                </a:solidFill>
              </a:rPr>
              <a:t>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Chinook'!$H$12</c:f>
              <c:strCache>
                <c:ptCount val="1"/>
                <c:pt idx="0">
                  <c:v>Lemhi</c:v>
                </c:pt>
              </c:strCache>
            </c:strRef>
          </c:cat>
          <c:val>
            <c:numRef>
              <c:f>'Graphs - Chinook'!$H$17</c:f>
              <c:numCache>
                <c:formatCode>#,##0</c:formatCode>
                <c:ptCount val="1"/>
                <c:pt idx="0">
                  <c:v>1879272.4999999998</c:v>
                </c:pt>
              </c:numCache>
            </c:numRef>
          </c:val>
          <c:extLst>
            <c:ext xmlns:c16="http://schemas.microsoft.com/office/drawing/2014/chart" uri="{C3380CC4-5D6E-409C-BE32-E72D297353CC}">
              <c16:uniqueId val="{00000000-EAF5-4182-95D4-5AAE73166C02}"/>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Chinook'!$H$12</c:f>
              <c:strCache>
                <c:ptCount val="1"/>
                <c:pt idx="0">
                  <c:v>Lemhi</c:v>
                </c:pt>
              </c:strCache>
            </c:strRef>
          </c:cat>
          <c:val>
            <c:numRef>
              <c:f>'Graphs - Chinook'!$H$16</c:f>
              <c:numCache>
                <c:formatCode>#,##0</c:formatCode>
                <c:ptCount val="1"/>
                <c:pt idx="0">
                  <c:v>1503418</c:v>
                </c:pt>
              </c:numCache>
            </c:numRef>
          </c:val>
          <c:extLst>
            <c:ext xmlns:c16="http://schemas.microsoft.com/office/drawing/2014/chart" uri="{C3380CC4-5D6E-409C-BE32-E72D297353CC}">
              <c16:uniqueId val="{00000001-EAF5-4182-95D4-5AAE73166C02}"/>
            </c:ext>
          </c:extLst>
        </c:ser>
        <c:ser>
          <c:idx val="2"/>
          <c:order val="2"/>
          <c:tx>
            <c:strRef>
              <c:f>'Graphs - Chinook'!$B$15</c:f>
              <c:strCache>
                <c:ptCount val="1"/>
                <c:pt idx="0">
                  <c:v>Contemporary (Max)</c:v>
                </c:pt>
              </c:strCache>
            </c:strRef>
          </c:tx>
          <c:spPr>
            <a:solidFill>
              <a:srgbClr val="70AD47">
                <a:lumMod val="75000"/>
              </a:srgbClr>
            </a:solidFill>
            <a:ln>
              <a:noFill/>
            </a:ln>
            <a:effectLst/>
          </c:spPr>
          <c:invertIfNegative val="0"/>
          <c:cat>
            <c:strRef>
              <c:f>'Graphs - Chinook'!$H$12</c:f>
              <c:strCache>
                <c:ptCount val="1"/>
                <c:pt idx="0">
                  <c:v>Lemhi</c:v>
                </c:pt>
              </c:strCache>
            </c:strRef>
          </c:cat>
          <c:val>
            <c:numRef>
              <c:f>'Graphs - Chinook'!$H$15</c:f>
              <c:numCache>
                <c:formatCode>#,##0</c:formatCode>
                <c:ptCount val="1"/>
                <c:pt idx="0">
                  <c:v>539727.06200000003</c:v>
                </c:pt>
              </c:numCache>
            </c:numRef>
          </c:val>
          <c:extLst>
            <c:ext xmlns:c16="http://schemas.microsoft.com/office/drawing/2014/chart" uri="{C3380CC4-5D6E-409C-BE32-E72D297353CC}">
              <c16:uniqueId val="{00000002-EAF5-4182-95D4-5AAE73166C02}"/>
            </c:ext>
          </c:extLst>
        </c:ser>
        <c:ser>
          <c:idx val="1"/>
          <c:order val="3"/>
          <c:tx>
            <c:strRef>
              <c:f>'Graphs - Chinook'!$B$14</c:f>
              <c:strCache>
                <c:ptCount val="1"/>
                <c:pt idx="0">
                  <c:v>Contemporary (Mean)</c:v>
                </c:pt>
              </c:strCache>
            </c:strRef>
          </c:tx>
          <c:spPr>
            <a:solidFill>
              <a:srgbClr val="70AD47">
                <a:lumMod val="60000"/>
                <a:lumOff val="40000"/>
              </a:srgbClr>
            </a:solidFill>
            <a:ln>
              <a:noFill/>
            </a:ln>
            <a:effectLst/>
          </c:spPr>
          <c:invertIfNegative val="0"/>
          <c:cat>
            <c:strRef>
              <c:f>'Graphs - Chinook'!$H$12</c:f>
              <c:strCache>
                <c:ptCount val="1"/>
                <c:pt idx="0">
                  <c:v>Lemhi</c:v>
                </c:pt>
              </c:strCache>
            </c:strRef>
          </c:cat>
          <c:val>
            <c:numRef>
              <c:f>'Graphs - Chinook'!$H$14</c:f>
              <c:numCache>
                <c:formatCode>#,##0</c:formatCode>
                <c:ptCount val="1"/>
                <c:pt idx="0">
                  <c:v>260717.73816666662</c:v>
                </c:pt>
              </c:numCache>
            </c:numRef>
          </c:val>
          <c:extLst>
            <c:ext xmlns:c16="http://schemas.microsoft.com/office/drawing/2014/chart" uri="{C3380CC4-5D6E-409C-BE32-E72D297353CC}">
              <c16:uniqueId val="{00000003-EAF5-4182-95D4-5AAE73166C02}"/>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Chinook'!$H$12</c:f>
              <c:strCache>
                <c:ptCount val="1"/>
                <c:pt idx="0">
                  <c:v>Lemhi</c:v>
                </c:pt>
              </c:strCache>
            </c:strRef>
          </c:cat>
          <c:val>
            <c:numRef>
              <c:f>'Graphs - Chinook'!$H$13</c:f>
              <c:numCache>
                <c:formatCode>#,##0</c:formatCode>
                <c:ptCount val="1"/>
                <c:pt idx="0">
                  <c:v>123808</c:v>
                </c:pt>
              </c:numCache>
            </c:numRef>
          </c:val>
          <c:extLst>
            <c:ext xmlns:c16="http://schemas.microsoft.com/office/drawing/2014/chart" uri="{C3380CC4-5D6E-409C-BE32-E72D297353CC}">
              <c16:uniqueId val="{00000004-EAF5-4182-95D4-5AAE73166C02}"/>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North Fork </a:t>
            </a:r>
            <a:r>
              <a:rPr lang="en-US" sz="1300">
                <a:solidFill>
                  <a:sysClr val="windowText" lastClr="000000"/>
                </a:solidFill>
              </a:rPr>
              <a:t>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Chinook'!$I$12</c:f>
              <c:strCache>
                <c:ptCount val="1"/>
                <c:pt idx="0">
                  <c:v>North Fork</c:v>
                </c:pt>
              </c:strCache>
            </c:strRef>
          </c:cat>
          <c:val>
            <c:numRef>
              <c:f>'Graphs - Chinook'!$I$17</c:f>
              <c:numCache>
                <c:formatCode>#,##0</c:formatCode>
                <c:ptCount val="1"/>
                <c:pt idx="0">
                  <c:v>469818.12499999994</c:v>
                </c:pt>
              </c:numCache>
            </c:numRef>
          </c:val>
          <c:extLst>
            <c:ext xmlns:c16="http://schemas.microsoft.com/office/drawing/2014/chart" uri="{C3380CC4-5D6E-409C-BE32-E72D297353CC}">
              <c16:uniqueId val="{00000000-3C6C-438A-81DF-6E44BC6F84DE}"/>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Chinook'!$I$12</c:f>
              <c:strCache>
                <c:ptCount val="1"/>
                <c:pt idx="0">
                  <c:v>North Fork</c:v>
                </c:pt>
              </c:strCache>
            </c:strRef>
          </c:cat>
          <c:val>
            <c:numRef>
              <c:f>'Graphs - Chinook'!$I$16</c:f>
              <c:numCache>
                <c:formatCode>#,##0</c:formatCode>
                <c:ptCount val="1"/>
                <c:pt idx="0">
                  <c:v>375854.5</c:v>
                </c:pt>
              </c:numCache>
            </c:numRef>
          </c:val>
          <c:extLst>
            <c:ext xmlns:c16="http://schemas.microsoft.com/office/drawing/2014/chart" uri="{C3380CC4-5D6E-409C-BE32-E72D297353CC}">
              <c16:uniqueId val="{00000001-3C6C-438A-81DF-6E44BC6F84DE}"/>
            </c:ext>
          </c:extLst>
        </c:ser>
        <c:ser>
          <c:idx val="2"/>
          <c:order val="2"/>
          <c:tx>
            <c:strRef>
              <c:f>'Graphs - Chinook'!$B$15</c:f>
              <c:strCache>
                <c:ptCount val="1"/>
                <c:pt idx="0">
                  <c:v>Contemporary (Max)</c:v>
                </c:pt>
              </c:strCache>
            </c:strRef>
          </c:tx>
          <c:spPr>
            <a:solidFill>
              <a:srgbClr val="5B9BD5">
                <a:lumMod val="60000"/>
                <a:lumOff val="40000"/>
              </a:srgbClr>
            </a:solidFill>
            <a:ln>
              <a:noFill/>
            </a:ln>
            <a:effectLst/>
          </c:spPr>
          <c:invertIfNegative val="0"/>
          <c:cat>
            <c:strRef>
              <c:f>'Graphs - Chinook'!$I$12</c:f>
              <c:strCache>
                <c:ptCount val="1"/>
                <c:pt idx="0">
                  <c:v>North Fork</c:v>
                </c:pt>
              </c:strCache>
            </c:strRef>
          </c:cat>
          <c:val>
            <c:numRef>
              <c:f>'Graphs - Chinook'!$I$15</c:f>
              <c:numCache>
                <c:formatCode>#,##0</c:formatCode>
                <c:ptCount val="1"/>
                <c:pt idx="0">
                  <c:v>0</c:v>
                </c:pt>
              </c:numCache>
            </c:numRef>
          </c:val>
          <c:extLst>
            <c:ext xmlns:c16="http://schemas.microsoft.com/office/drawing/2014/chart" uri="{C3380CC4-5D6E-409C-BE32-E72D297353CC}">
              <c16:uniqueId val="{00000002-3C6C-438A-81DF-6E44BC6F84DE}"/>
            </c:ext>
          </c:extLst>
        </c:ser>
        <c:ser>
          <c:idx val="1"/>
          <c:order val="3"/>
          <c:tx>
            <c:strRef>
              <c:f>'Graphs - Chinook'!$B$14</c:f>
              <c:strCache>
                <c:ptCount val="1"/>
                <c:pt idx="0">
                  <c:v>Contemporary (Mean)</c:v>
                </c:pt>
              </c:strCache>
            </c:strRef>
          </c:tx>
          <c:spPr>
            <a:solidFill>
              <a:srgbClr val="5B9BD5">
                <a:lumMod val="40000"/>
                <a:lumOff val="60000"/>
              </a:srgbClr>
            </a:solidFill>
            <a:ln>
              <a:noFill/>
            </a:ln>
            <a:effectLst/>
          </c:spPr>
          <c:invertIfNegative val="0"/>
          <c:cat>
            <c:strRef>
              <c:f>'Graphs - Chinook'!$I$12</c:f>
              <c:strCache>
                <c:ptCount val="1"/>
                <c:pt idx="0">
                  <c:v>North Fork</c:v>
                </c:pt>
              </c:strCache>
            </c:strRef>
          </c:cat>
          <c:val>
            <c:numRef>
              <c:f>'Graphs - Chinook'!$I$14</c:f>
              <c:numCache>
                <c:formatCode>#,##0</c:formatCode>
                <c:ptCount val="1"/>
                <c:pt idx="0">
                  <c:v>0</c:v>
                </c:pt>
              </c:numCache>
            </c:numRef>
          </c:val>
          <c:extLst>
            <c:ext xmlns:c16="http://schemas.microsoft.com/office/drawing/2014/chart" uri="{C3380CC4-5D6E-409C-BE32-E72D297353CC}">
              <c16:uniqueId val="{00000003-3C6C-438A-81DF-6E44BC6F84DE}"/>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Chinook'!$I$12</c:f>
              <c:strCache>
                <c:ptCount val="1"/>
                <c:pt idx="0">
                  <c:v>North Fork</c:v>
                </c:pt>
              </c:strCache>
            </c:strRef>
          </c:cat>
          <c:val>
            <c:numRef>
              <c:f>'Graphs - Chinook'!$I$13</c:f>
              <c:numCache>
                <c:formatCode>#,##0</c:formatCode>
                <c:ptCount val="1"/>
                <c:pt idx="0">
                  <c:v>208457</c:v>
                </c:pt>
              </c:numCache>
            </c:numRef>
          </c:val>
          <c:extLst>
            <c:ext xmlns:c16="http://schemas.microsoft.com/office/drawing/2014/chart" uri="{C3380CC4-5D6E-409C-BE32-E72D297353CC}">
              <c16:uniqueId val="{00000004-3C6C-438A-81DF-6E44BC6F84DE}"/>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Panther </a:t>
            </a:r>
            <a:r>
              <a:rPr lang="en-US" sz="1300">
                <a:solidFill>
                  <a:sysClr val="windowText" lastClr="000000"/>
                </a:solidFill>
              </a:rPr>
              <a:t>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Chinook'!$B$17</c:f>
              <c:strCache>
                <c:ptCount val="1"/>
                <c:pt idx="0">
                  <c:v>MAT + 25%</c:v>
                </c:pt>
              </c:strCache>
            </c:strRef>
          </c:tx>
          <c:spPr>
            <a:solidFill>
              <a:srgbClr val="4472C4">
                <a:lumMod val="75000"/>
              </a:srgbClr>
            </a:solidFill>
            <a:ln>
              <a:noFill/>
            </a:ln>
            <a:effectLst/>
          </c:spPr>
          <c:invertIfNegative val="0"/>
          <c:cat>
            <c:strRef>
              <c:f>'Graphs - Chinook'!$J$12</c:f>
              <c:strCache>
                <c:ptCount val="1"/>
                <c:pt idx="0">
                  <c:v>Panther</c:v>
                </c:pt>
              </c:strCache>
            </c:strRef>
          </c:cat>
          <c:val>
            <c:numRef>
              <c:f>'Graphs - Chinook'!$J$17</c:f>
              <c:numCache>
                <c:formatCode>#,##0</c:formatCode>
                <c:ptCount val="1"/>
                <c:pt idx="0">
                  <c:v>704727.1875</c:v>
                </c:pt>
              </c:numCache>
            </c:numRef>
          </c:val>
          <c:extLst>
            <c:ext xmlns:c16="http://schemas.microsoft.com/office/drawing/2014/chart" uri="{C3380CC4-5D6E-409C-BE32-E72D297353CC}">
              <c16:uniqueId val="{00000000-79AA-4362-ACA9-AF6553884A1E}"/>
            </c:ext>
          </c:extLst>
        </c:ser>
        <c:ser>
          <c:idx val="3"/>
          <c:order val="1"/>
          <c:tx>
            <c:strRef>
              <c:f>'Graphs - Chinook'!$B$16</c:f>
              <c:strCache>
                <c:ptCount val="1"/>
                <c:pt idx="0">
                  <c:v>MAT</c:v>
                </c:pt>
              </c:strCache>
            </c:strRef>
          </c:tx>
          <c:spPr>
            <a:solidFill>
              <a:srgbClr val="4472C4">
                <a:lumMod val="60000"/>
                <a:lumOff val="40000"/>
              </a:srgbClr>
            </a:solidFill>
            <a:ln>
              <a:noFill/>
            </a:ln>
            <a:effectLst/>
          </c:spPr>
          <c:invertIfNegative val="0"/>
          <c:cat>
            <c:strRef>
              <c:f>'Graphs - Chinook'!$J$12</c:f>
              <c:strCache>
                <c:ptCount val="1"/>
                <c:pt idx="0">
                  <c:v>Panther</c:v>
                </c:pt>
              </c:strCache>
            </c:strRef>
          </c:cat>
          <c:val>
            <c:numRef>
              <c:f>'Graphs - Chinook'!$J$16</c:f>
              <c:numCache>
                <c:formatCode>#,##0</c:formatCode>
                <c:ptCount val="1"/>
                <c:pt idx="0">
                  <c:v>563781.75</c:v>
                </c:pt>
              </c:numCache>
            </c:numRef>
          </c:val>
          <c:extLst>
            <c:ext xmlns:c16="http://schemas.microsoft.com/office/drawing/2014/chart" uri="{C3380CC4-5D6E-409C-BE32-E72D297353CC}">
              <c16:uniqueId val="{00000001-79AA-4362-ACA9-AF6553884A1E}"/>
            </c:ext>
          </c:extLst>
        </c:ser>
        <c:ser>
          <c:idx val="2"/>
          <c:order val="2"/>
          <c:tx>
            <c:strRef>
              <c:f>'Graphs - Chinook'!$B$15</c:f>
              <c:strCache>
                <c:ptCount val="1"/>
                <c:pt idx="0">
                  <c:v>Contemporary (Max)</c:v>
                </c:pt>
              </c:strCache>
            </c:strRef>
          </c:tx>
          <c:spPr>
            <a:solidFill>
              <a:srgbClr val="5B9BD5">
                <a:lumMod val="60000"/>
                <a:lumOff val="40000"/>
              </a:srgbClr>
            </a:solidFill>
            <a:ln>
              <a:noFill/>
            </a:ln>
            <a:effectLst/>
          </c:spPr>
          <c:invertIfNegative val="0"/>
          <c:cat>
            <c:strRef>
              <c:f>'Graphs - Chinook'!$J$12</c:f>
              <c:strCache>
                <c:ptCount val="1"/>
                <c:pt idx="0">
                  <c:v>Panther</c:v>
                </c:pt>
              </c:strCache>
            </c:strRef>
          </c:cat>
          <c:val>
            <c:numRef>
              <c:f>'Graphs - Chinook'!$J$15</c:f>
              <c:numCache>
                <c:formatCode>#,##0</c:formatCode>
                <c:ptCount val="1"/>
                <c:pt idx="0">
                  <c:v>0</c:v>
                </c:pt>
              </c:numCache>
            </c:numRef>
          </c:val>
          <c:extLst>
            <c:ext xmlns:c16="http://schemas.microsoft.com/office/drawing/2014/chart" uri="{C3380CC4-5D6E-409C-BE32-E72D297353CC}">
              <c16:uniqueId val="{00000002-79AA-4362-ACA9-AF6553884A1E}"/>
            </c:ext>
          </c:extLst>
        </c:ser>
        <c:ser>
          <c:idx val="1"/>
          <c:order val="3"/>
          <c:tx>
            <c:strRef>
              <c:f>'Graphs - Chinook'!$B$14</c:f>
              <c:strCache>
                <c:ptCount val="1"/>
                <c:pt idx="0">
                  <c:v>Contemporary (Mean)</c:v>
                </c:pt>
              </c:strCache>
            </c:strRef>
          </c:tx>
          <c:spPr>
            <a:solidFill>
              <a:srgbClr val="5B9BD5">
                <a:lumMod val="40000"/>
                <a:lumOff val="60000"/>
              </a:srgbClr>
            </a:solidFill>
            <a:ln>
              <a:noFill/>
            </a:ln>
            <a:effectLst/>
          </c:spPr>
          <c:invertIfNegative val="0"/>
          <c:cat>
            <c:strRef>
              <c:f>'Graphs - Chinook'!$J$12</c:f>
              <c:strCache>
                <c:ptCount val="1"/>
                <c:pt idx="0">
                  <c:v>Panther</c:v>
                </c:pt>
              </c:strCache>
            </c:strRef>
          </c:cat>
          <c:val>
            <c:numRef>
              <c:f>'Graphs - Chinook'!$J$14</c:f>
              <c:numCache>
                <c:formatCode>#,##0</c:formatCode>
                <c:ptCount val="1"/>
                <c:pt idx="0">
                  <c:v>0</c:v>
                </c:pt>
              </c:numCache>
            </c:numRef>
          </c:val>
          <c:extLst>
            <c:ext xmlns:c16="http://schemas.microsoft.com/office/drawing/2014/chart" uri="{C3380CC4-5D6E-409C-BE32-E72D297353CC}">
              <c16:uniqueId val="{00000003-79AA-4362-ACA9-AF6553884A1E}"/>
            </c:ext>
          </c:extLst>
        </c:ser>
        <c:ser>
          <c:idx val="0"/>
          <c:order val="4"/>
          <c:tx>
            <c:strRef>
              <c:f>'Graphs - Chinook'!$B$13</c:f>
              <c:strCache>
                <c:ptCount val="1"/>
                <c:pt idx="0">
                  <c:v>Available (QRF)</c:v>
                </c:pt>
              </c:strCache>
            </c:strRef>
          </c:tx>
          <c:spPr>
            <a:solidFill>
              <a:sysClr val="windowText" lastClr="000000"/>
            </a:solidFill>
            <a:ln>
              <a:noFill/>
            </a:ln>
            <a:effectLst/>
          </c:spPr>
          <c:invertIfNegative val="0"/>
          <c:cat>
            <c:strRef>
              <c:f>'Graphs - Chinook'!$J$12</c:f>
              <c:strCache>
                <c:ptCount val="1"/>
                <c:pt idx="0">
                  <c:v>Panther</c:v>
                </c:pt>
              </c:strCache>
            </c:strRef>
          </c:cat>
          <c:val>
            <c:numRef>
              <c:f>'Graphs - Chinook'!$J$13</c:f>
              <c:numCache>
                <c:formatCode>#,##0</c:formatCode>
                <c:ptCount val="1"/>
                <c:pt idx="0">
                  <c:v>1407873</c:v>
                </c:pt>
              </c:numCache>
            </c:numRef>
          </c:val>
          <c:extLst>
            <c:ext xmlns:c16="http://schemas.microsoft.com/office/drawing/2014/chart" uri="{C3380CC4-5D6E-409C-BE32-E72D297353CC}">
              <c16:uniqueId val="{00000004-79AA-4362-ACA9-AF6553884A1E}"/>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bar"/>
        <c:grouping val="clustered"/>
        <c:varyColors val="0"/>
        <c:ser>
          <c:idx val="0"/>
          <c:order val="0"/>
          <c:tx>
            <c:strRef>
              <c:f>'Graphs - Steelhead'!$B$4</c:f>
              <c:strCache>
                <c:ptCount val="1"/>
                <c:pt idx="0">
                  <c:v>Available (QRF)</c:v>
                </c:pt>
              </c:strCache>
            </c:strRef>
          </c:tx>
          <c:spPr>
            <a:solidFill>
              <a:schemeClr val="tx1"/>
            </a:solidFill>
            <a:ln>
              <a:noFill/>
            </a:ln>
            <a:effectLst/>
          </c:spPr>
          <c:invertIfNegative val="0"/>
          <c:cat>
            <c:strRef>
              <c:f>'Graphs - Steelhead'!$C$3:$J$3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Steelhead'!$C$4:$J$4</c:f>
              <c:numCache>
                <c:formatCode>#,##0</c:formatCode>
                <c:ptCount val="8"/>
                <c:pt idx="0">
                  <c:v>2252</c:v>
                </c:pt>
                <c:pt idx="1">
                  <c:v>1444</c:v>
                </c:pt>
                <c:pt idx="2">
                  <c:v>1324</c:v>
                </c:pt>
                <c:pt idx="3">
                  <c:v>1687</c:v>
                </c:pt>
                <c:pt idx="4">
                  <c:v>1073</c:v>
                </c:pt>
                <c:pt idx="5">
                  <c:v>3163</c:v>
                </c:pt>
                <c:pt idx="6">
                  <c:v>774</c:v>
                </c:pt>
                <c:pt idx="7">
                  <c:v>983</c:v>
                </c:pt>
              </c:numCache>
            </c:numRef>
          </c:val>
          <c:extLst>
            <c:ext xmlns:c16="http://schemas.microsoft.com/office/drawing/2014/chart" uri="{C3380CC4-5D6E-409C-BE32-E72D297353CC}">
              <c16:uniqueId val="{00000000-FF04-4B6B-9DD9-41D9B9936D51}"/>
            </c:ext>
          </c:extLst>
        </c:ser>
        <c:ser>
          <c:idx val="1"/>
          <c:order val="1"/>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Steelhead'!$C$5:$J$5</c:f>
              <c:numCache>
                <c:formatCode>#,##0</c:formatCode>
                <c:ptCount val="8"/>
                <c:pt idx="0">
                  <c:v>51.152423079763587</c:v>
                </c:pt>
                <c:pt idx="1">
                  <c:v>106.83733934381</c:v>
                </c:pt>
                <c:pt idx="2">
                  <c:v>52.863670506482613</c:v>
                </c:pt>
                <c:pt idx="3">
                  <c:v>16.788724754027289</c:v>
                </c:pt>
                <c:pt idx="4">
                  <c:v>641.46803539519794</c:v>
                </c:pt>
                <c:pt idx="5">
                  <c:v>186.84971902553787</c:v>
                </c:pt>
                <c:pt idx="6">
                  <c:v>139.74878985335772</c:v>
                </c:pt>
                <c:pt idx="7">
                  <c:v>248.97262560848398</c:v>
                </c:pt>
              </c:numCache>
            </c:numRef>
          </c:val>
          <c:extLst>
            <c:ext xmlns:c16="http://schemas.microsoft.com/office/drawing/2014/chart" uri="{C3380CC4-5D6E-409C-BE32-E72D297353CC}">
              <c16:uniqueId val="{00000001-FF04-4B6B-9DD9-41D9B9936D51}"/>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Steelhead'!$C$6:$J$6</c:f>
              <c:numCache>
                <c:formatCode>#,##0</c:formatCode>
                <c:ptCount val="8"/>
                <c:pt idx="0">
                  <c:v>85.469871475048009</c:v>
                </c:pt>
                <c:pt idx="1">
                  <c:v>154.28976798742431</c:v>
                </c:pt>
                <c:pt idx="2">
                  <c:v>118.21482223496901</c:v>
                </c:pt>
                <c:pt idx="3">
                  <c:v>29.969954932809042</c:v>
                </c:pt>
                <c:pt idx="4">
                  <c:v>895.76865299173687</c:v>
                </c:pt>
                <c:pt idx="5">
                  <c:v>231.43465198113651</c:v>
                </c:pt>
                <c:pt idx="6">
                  <c:v>193.694708732414</c:v>
                </c:pt>
                <c:pt idx="7">
                  <c:v>360.74945752455329</c:v>
                </c:pt>
              </c:numCache>
            </c:numRef>
          </c:val>
          <c:extLst>
            <c:ext xmlns:c16="http://schemas.microsoft.com/office/drawing/2014/chart" uri="{C3380CC4-5D6E-409C-BE32-E72D297353CC}">
              <c16:uniqueId val="{00000002-FF04-4B6B-9DD9-41D9B9936D51}"/>
            </c:ext>
          </c:extLst>
        </c:ser>
        <c:ser>
          <c:idx val="3"/>
          <c:order val="3"/>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Steelhead'!$C$7:$J$7</c:f>
              <c:numCache>
                <c:formatCode>#,##0</c:formatCode>
                <c:ptCount val="8"/>
                <c:pt idx="0">
                  <c:v>268.03001238128763</c:v>
                </c:pt>
                <c:pt idx="1">
                  <c:v>137.10290955909181</c:v>
                </c:pt>
                <c:pt idx="2">
                  <c:v>149.86624348201025</c:v>
                </c:pt>
                <c:pt idx="3">
                  <c:v>554.99916542238964</c:v>
                </c:pt>
                <c:pt idx="4">
                  <c:v>554.99916542238964</c:v>
                </c:pt>
                <c:pt idx="5">
                  <c:v>554.99916542238964</c:v>
                </c:pt>
                <c:pt idx="6">
                  <c:v>277.49958271119482</c:v>
                </c:pt>
                <c:pt idx="7">
                  <c:v>277.49958271119482</c:v>
                </c:pt>
              </c:numCache>
            </c:numRef>
          </c:val>
          <c:extLst>
            <c:ext xmlns:c16="http://schemas.microsoft.com/office/drawing/2014/chart" uri="{C3380CC4-5D6E-409C-BE32-E72D297353CC}">
              <c16:uniqueId val="{00000003-FF04-4B6B-9DD9-41D9B9936D51}"/>
            </c:ext>
          </c:extLst>
        </c:ser>
        <c:ser>
          <c:idx val="4"/>
          <c:order val="4"/>
          <c:tx>
            <c:strRef>
              <c:f>'Graphs - Steelhead'!$B$8</c:f>
              <c:strCache>
                <c:ptCount val="1"/>
                <c:pt idx="0">
                  <c:v>MAT + 25%</c:v>
                </c:pt>
              </c:strCache>
            </c:strRef>
          </c:tx>
          <c:spPr>
            <a:solidFill>
              <a:srgbClr val="4472C4">
                <a:lumMod val="75000"/>
              </a:srgbClr>
            </a:solidFill>
            <a:ln>
              <a:noFill/>
            </a:ln>
            <a:effectLst/>
          </c:spPr>
          <c:invertIfNegative val="0"/>
          <c:cat>
            <c:strRef>
              <c:f>'Graphs - Steelhead'!$C$3:$J$3</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Steelhead'!$C$8:$J$8</c:f>
              <c:numCache>
                <c:formatCode>#,##0</c:formatCode>
                <c:ptCount val="8"/>
                <c:pt idx="0">
                  <c:v>335.03751547660954</c:v>
                </c:pt>
                <c:pt idx="1">
                  <c:v>171.37863694886477</c:v>
                </c:pt>
                <c:pt idx="2">
                  <c:v>187.33280435251282</c:v>
                </c:pt>
                <c:pt idx="3">
                  <c:v>693.74895677798702</c:v>
                </c:pt>
                <c:pt idx="4">
                  <c:v>693.74895677798702</c:v>
                </c:pt>
                <c:pt idx="5">
                  <c:v>693.74895677798702</c:v>
                </c:pt>
                <c:pt idx="6">
                  <c:v>346.87447838899351</c:v>
                </c:pt>
                <c:pt idx="7">
                  <c:v>346.87447838899351</c:v>
                </c:pt>
              </c:numCache>
            </c:numRef>
          </c:val>
          <c:extLst>
            <c:ext xmlns:c16="http://schemas.microsoft.com/office/drawing/2014/chart" uri="{C3380CC4-5D6E-409C-BE32-E72D297353CC}">
              <c16:uniqueId val="{00000004-FF04-4B6B-9DD9-41D9B9936D51}"/>
            </c:ext>
          </c:extLst>
        </c:ser>
        <c:dLbls>
          <c:showLegendKey val="0"/>
          <c:showVal val="0"/>
          <c:showCatName val="0"/>
          <c:showSerName val="0"/>
          <c:showPercent val="0"/>
          <c:showBubbleSize val="0"/>
        </c:dLbls>
        <c:gapWidth val="119"/>
        <c:axId val="550326056"/>
        <c:axId val="550319168"/>
      </c:barChart>
      <c:catAx>
        <c:axId val="550326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19168"/>
        <c:crosses val="autoZero"/>
        <c:auto val="1"/>
        <c:lblAlgn val="ctr"/>
        <c:lblOffset val="100"/>
        <c:noMultiLvlLbl val="0"/>
      </c:catAx>
      <c:valAx>
        <c:axId val="550319168"/>
        <c:scaling>
          <c:orientation val="minMax"/>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2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'Graphs - Chinook'!$B$13</c:f>
              <c:strCache>
                <c:ptCount val="1"/>
                <c:pt idx="0">
                  <c:v>Available (QRF)</c:v>
                </c:pt>
              </c:strCache>
            </c:strRef>
          </c:tx>
          <c:spPr>
            <a:solidFill>
              <a:schemeClr val="tx1"/>
            </a:solidFill>
            <a:ln>
              <a:noFill/>
            </a:ln>
            <a:effectLst/>
          </c:spPr>
          <c:invertIfNegative val="0"/>
          <c:cat>
            <c:strRef>
              <c:f>'Graphs - Chinook'!$C$12:$J$12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Chinook'!$C$13:$J$13</c:f>
              <c:numCache>
                <c:formatCode>#,##0</c:formatCode>
                <c:ptCount val="8"/>
                <c:pt idx="0">
                  <c:v>976514</c:v>
                </c:pt>
                <c:pt idx="1">
                  <c:v>307638</c:v>
                </c:pt>
                <c:pt idx="2">
                  <c:v>769369</c:v>
                </c:pt>
                <c:pt idx="3">
                  <c:v>341661</c:v>
                </c:pt>
                <c:pt idx="4">
                  <c:v>127817</c:v>
                </c:pt>
                <c:pt idx="5">
                  <c:v>123808</c:v>
                </c:pt>
                <c:pt idx="6">
                  <c:v>208457</c:v>
                </c:pt>
                <c:pt idx="7">
                  <c:v>1407873</c:v>
                </c:pt>
              </c:numCache>
            </c:numRef>
          </c:val>
          <c:extLst>
            <c:ext xmlns:c16="http://schemas.microsoft.com/office/drawing/2014/chart" uri="{C3380CC4-5D6E-409C-BE32-E72D297353CC}">
              <c16:uniqueId val="{00000000-B5C6-4A64-BCA6-3B569D5D9582}"/>
            </c:ext>
          </c:extLst>
        </c:ser>
        <c:ser>
          <c:idx val="1"/>
          <c:order val="1"/>
          <c:tx>
            <c:strRef>
              <c:f>'Graphs - Chinook'!$B$14</c:f>
              <c:strCache>
                <c:ptCount val="1"/>
                <c:pt idx="0">
                  <c:v>Contemporary (Mean)</c:v>
                </c:pt>
              </c:strCache>
            </c:strRef>
          </c:tx>
          <c:spPr>
            <a:solidFill>
              <a:schemeClr val="accent6">
                <a:lumMod val="60000"/>
                <a:lumOff val="40000"/>
              </a:schemeClr>
            </a:solidFill>
            <a:ln>
              <a:noFill/>
            </a:ln>
            <a:effectLst/>
          </c:spPr>
          <c:invertIfNegative val="0"/>
          <c:cat>
            <c:strRef>
              <c:f>'Graphs - Chinook'!$C$12:$J$12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Chinook'!$C$14:$J$14</c:f>
              <c:numCache>
                <c:formatCode>#,##0</c:formatCode>
                <c:ptCount val="8"/>
                <c:pt idx="0">
                  <c:v>493107.93360341893</c:v>
                </c:pt>
                <c:pt idx="1">
                  <c:v>380364.75400000002</c:v>
                </c:pt>
                <c:pt idx="2">
                  <c:v>186047.97749999998</c:v>
                </c:pt>
                <c:pt idx="3">
                  <c:v>212583.30519999997</c:v>
                </c:pt>
                <c:pt idx="4">
                  <c:v>302033.91939310206</c:v>
                </c:pt>
                <c:pt idx="5">
                  <c:v>260717.73816666662</c:v>
                </c:pt>
                <c:pt idx="6">
                  <c:v>0</c:v>
                </c:pt>
                <c:pt idx="7">
                  <c:v>0</c:v>
                </c:pt>
              </c:numCache>
            </c:numRef>
          </c:val>
          <c:extLst>
            <c:ext xmlns:c16="http://schemas.microsoft.com/office/drawing/2014/chart" uri="{C3380CC4-5D6E-409C-BE32-E72D297353CC}">
              <c16:uniqueId val="{00000001-B5C6-4A64-BCA6-3B569D5D9582}"/>
            </c:ext>
          </c:extLst>
        </c:ser>
        <c:ser>
          <c:idx val="2"/>
          <c:order val="2"/>
          <c:tx>
            <c:strRef>
              <c:f>'Graphs - Chinook'!$B$15</c:f>
              <c:strCache>
                <c:ptCount val="1"/>
                <c:pt idx="0">
                  <c:v>Contemporary (Max)</c:v>
                </c:pt>
              </c:strCache>
            </c:strRef>
          </c:tx>
          <c:spPr>
            <a:solidFill>
              <a:schemeClr val="accent6">
                <a:lumMod val="75000"/>
              </a:schemeClr>
            </a:solidFill>
            <a:ln>
              <a:noFill/>
            </a:ln>
            <a:effectLst/>
          </c:spPr>
          <c:invertIfNegative val="0"/>
          <c:cat>
            <c:strRef>
              <c:f>'Graphs - Chinook'!$C$12:$J$12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Chinook'!$C$15:$J$15</c:f>
              <c:numCache>
                <c:formatCode>#,##0</c:formatCode>
                <c:ptCount val="8"/>
                <c:pt idx="0">
                  <c:v>1066764.2518959809</c:v>
                </c:pt>
                <c:pt idx="1">
                  <c:v>555512.951</c:v>
                </c:pt>
                <c:pt idx="2">
                  <c:v>257836.18699999998</c:v>
                </c:pt>
                <c:pt idx="3">
                  <c:v>257836.18699999998</c:v>
                </c:pt>
                <c:pt idx="4">
                  <c:v>617532.98494623636</c:v>
                </c:pt>
                <c:pt idx="5">
                  <c:v>539727.06200000003</c:v>
                </c:pt>
                <c:pt idx="6">
                  <c:v>0</c:v>
                </c:pt>
                <c:pt idx="7">
                  <c:v>0</c:v>
                </c:pt>
              </c:numCache>
            </c:numRef>
          </c:val>
          <c:extLst>
            <c:ext xmlns:c16="http://schemas.microsoft.com/office/drawing/2014/chart" uri="{C3380CC4-5D6E-409C-BE32-E72D297353CC}">
              <c16:uniqueId val="{00000002-B5C6-4A64-BCA6-3B569D5D9582}"/>
            </c:ext>
          </c:extLst>
        </c:ser>
        <c:ser>
          <c:idx val="3"/>
          <c:order val="3"/>
          <c:tx>
            <c:strRef>
              <c:f>'Graphs - Chinook'!$B$16</c:f>
              <c:strCache>
                <c:ptCount val="1"/>
                <c:pt idx="0">
                  <c:v>MAT</c:v>
                </c:pt>
              </c:strCache>
            </c:strRef>
          </c:tx>
          <c:spPr>
            <a:solidFill>
              <a:schemeClr val="accent5">
                <a:lumMod val="60000"/>
                <a:lumOff val="40000"/>
              </a:schemeClr>
            </a:solidFill>
            <a:ln>
              <a:noFill/>
            </a:ln>
            <a:effectLst/>
          </c:spPr>
          <c:invertIfNegative val="0"/>
          <c:cat>
            <c:strRef>
              <c:f>'Graphs - Chinook'!$C$12:$J$12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Chinook'!$C$16:$J$16</c:f>
              <c:numCache>
                <c:formatCode>#,##0</c:formatCode>
                <c:ptCount val="8"/>
                <c:pt idx="0">
                  <c:v>751709</c:v>
                </c:pt>
                <c:pt idx="1">
                  <c:v>375854.5</c:v>
                </c:pt>
                <c:pt idx="2">
                  <c:v>375854.5</c:v>
                </c:pt>
                <c:pt idx="3">
                  <c:v>751709</c:v>
                </c:pt>
                <c:pt idx="4">
                  <c:v>751709</c:v>
                </c:pt>
                <c:pt idx="5">
                  <c:v>1503418</c:v>
                </c:pt>
                <c:pt idx="6">
                  <c:v>375854.5</c:v>
                </c:pt>
                <c:pt idx="7">
                  <c:v>563781.75</c:v>
                </c:pt>
              </c:numCache>
            </c:numRef>
          </c:val>
          <c:extLst>
            <c:ext xmlns:c16="http://schemas.microsoft.com/office/drawing/2014/chart" uri="{C3380CC4-5D6E-409C-BE32-E72D297353CC}">
              <c16:uniqueId val="{00000003-B5C6-4A64-BCA6-3B569D5D9582}"/>
            </c:ext>
          </c:extLst>
        </c:ser>
        <c:ser>
          <c:idx val="4"/>
          <c:order val="4"/>
          <c:tx>
            <c:strRef>
              <c:f>'Graphs - Chinook'!$B$17</c:f>
              <c:strCache>
                <c:ptCount val="1"/>
                <c:pt idx="0">
                  <c:v>MAT + 25%</c:v>
                </c:pt>
              </c:strCache>
            </c:strRef>
          </c:tx>
          <c:spPr>
            <a:solidFill>
              <a:schemeClr val="accent5">
                <a:lumMod val="75000"/>
              </a:schemeClr>
            </a:solidFill>
            <a:ln>
              <a:noFill/>
            </a:ln>
            <a:effectLst/>
          </c:spPr>
          <c:invertIfNegative val="0"/>
          <c:cat>
            <c:strRef>
              <c:f>'Graphs - Chinook'!$C$12:$J$12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Chinook'!$C$17:$J$17</c:f>
              <c:numCache>
                <c:formatCode>#,##0</c:formatCode>
                <c:ptCount val="8"/>
                <c:pt idx="0">
                  <c:v>939636.24999999988</c:v>
                </c:pt>
                <c:pt idx="1">
                  <c:v>469818.12499999994</c:v>
                </c:pt>
                <c:pt idx="2">
                  <c:v>469818.12499999994</c:v>
                </c:pt>
                <c:pt idx="3">
                  <c:v>939636.24999999988</c:v>
                </c:pt>
                <c:pt idx="4">
                  <c:v>939636.24999999988</c:v>
                </c:pt>
                <c:pt idx="5">
                  <c:v>1879272.4999999998</c:v>
                </c:pt>
                <c:pt idx="6">
                  <c:v>469818.12499999994</c:v>
                </c:pt>
                <c:pt idx="7">
                  <c:v>704727.1875</c:v>
                </c:pt>
              </c:numCache>
            </c:numRef>
          </c:val>
          <c:extLst>
            <c:ext xmlns:c16="http://schemas.microsoft.com/office/drawing/2014/chart" uri="{C3380CC4-5D6E-409C-BE32-E72D297353CC}">
              <c16:uniqueId val="{00000004-B5C6-4A64-BCA6-3B569D5D9582}"/>
            </c:ext>
          </c:extLst>
        </c:ser>
        <c:dLbls>
          <c:showLegendKey val="0"/>
          <c:showVal val="0"/>
          <c:showCatName val="0"/>
          <c:showSerName val="0"/>
          <c:showPercent val="0"/>
          <c:showBubbleSize val="0"/>
        </c:dLbls>
        <c:gapWidth val="119"/>
        <c:axId val="550326056"/>
        <c:axId val="550319168"/>
      </c:barChart>
      <c:catAx>
        <c:axId val="550326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19168"/>
        <c:crosses val="autoZero"/>
        <c:auto val="1"/>
        <c:lblAlgn val="ctr"/>
        <c:lblOffset val="100"/>
        <c:noMultiLvlLbl val="0"/>
      </c:catAx>
      <c:valAx>
        <c:axId val="550319168"/>
        <c:scaling>
          <c:orientation val="minMax"/>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Summer</a:t>
                </a:r>
                <a:r>
                  <a:rPr lang="en-US" baseline="0">
                    <a:solidFill>
                      <a:sysClr val="windowText" lastClr="000000"/>
                    </a:solidFill>
                  </a:rPr>
                  <a:t> Parr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2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bar"/>
        <c:grouping val="clustered"/>
        <c:varyColors val="0"/>
        <c:ser>
          <c:idx val="0"/>
          <c:order val="0"/>
          <c:tx>
            <c:strRef>
              <c:f>'Graphs - Steelhead'!$B$13</c:f>
              <c:strCache>
                <c:ptCount val="1"/>
                <c:pt idx="0">
                  <c:v>Available (QRF)</c:v>
                </c:pt>
              </c:strCache>
            </c:strRef>
          </c:tx>
          <c:spPr>
            <a:solidFill>
              <a:schemeClr val="tx1"/>
            </a:solidFill>
            <a:ln>
              <a:noFill/>
            </a:ln>
            <a:effectLst/>
          </c:spPr>
          <c:invertIfNegative val="0"/>
          <c:cat>
            <c:strRef>
              <c:f>'Graphs - Steelhead'!$C$12:$J$12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Steelhead'!$C$13:$J$13</c:f>
              <c:numCache>
                <c:formatCode>#,##0</c:formatCode>
                <c:ptCount val="8"/>
                <c:pt idx="0">
                  <c:v>400522</c:v>
                </c:pt>
                <c:pt idx="1">
                  <c:v>29908</c:v>
                </c:pt>
                <c:pt idx="2">
                  <c:v>283811</c:v>
                </c:pt>
                <c:pt idx="3">
                  <c:v>305434</c:v>
                </c:pt>
                <c:pt idx="4">
                  <c:v>225291</c:v>
                </c:pt>
                <c:pt idx="5">
                  <c:v>731592</c:v>
                </c:pt>
                <c:pt idx="6">
                  <c:v>252126</c:v>
                </c:pt>
                <c:pt idx="7">
                  <c:v>404108</c:v>
                </c:pt>
              </c:numCache>
            </c:numRef>
          </c:val>
          <c:extLst>
            <c:ext xmlns:c16="http://schemas.microsoft.com/office/drawing/2014/chart" uri="{C3380CC4-5D6E-409C-BE32-E72D297353CC}">
              <c16:uniqueId val="{00000000-CB02-4A54-98D4-C895C853E3D4}"/>
            </c:ext>
          </c:extLst>
        </c:ser>
        <c:ser>
          <c:idx val="1"/>
          <c:order val="1"/>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Steelhead'!$C$14:$J$14</c:f>
              <c:numCache>
                <c:formatCode>#,##0</c:formatCode>
                <c:ptCount val="8"/>
                <c:pt idx="0">
                  <c:v>33825.505360303534</c:v>
                </c:pt>
                <c:pt idx="1">
                  <c:v>70648.207398102299</c:v>
                </c:pt>
                <c:pt idx="2">
                  <c:v>34957.100024255815</c:v>
                </c:pt>
                <c:pt idx="3">
                  <c:v>11101.861162558935</c:v>
                </c:pt>
                <c:pt idx="4">
                  <c:v>424182.84732845007</c:v>
                </c:pt>
                <c:pt idx="5">
                  <c:v>123557.90384776334</c:v>
                </c:pt>
                <c:pt idx="6">
                  <c:v>92411.525313465769</c:v>
                </c:pt>
                <c:pt idx="7">
                  <c:v>164637.84851318802</c:v>
                </c:pt>
              </c:numCache>
            </c:numRef>
          </c:val>
          <c:extLst>
            <c:ext xmlns:c16="http://schemas.microsoft.com/office/drawing/2014/chart" uri="{C3380CC4-5D6E-409C-BE32-E72D297353CC}">
              <c16:uniqueId val="{00000001-CB02-4A54-98D4-C895C853E3D4}"/>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Steelhead'!$C$15:$J$15</c:f>
              <c:numCache>
                <c:formatCode>#,##0</c:formatCode>
                <c:ptCount val="8"/>
                <c:pt idx="0">
                  <c:v>56518.565918481843</c:v>
                </c:pt>
                <c:pt idx="1">
                  <c:v>102027.02159310358</c:v>
                </c:pt>
                <c:pt idx="2">
                  <c:v>78171.782731406711</c:v>
                </c:pt>
                <c:pt idx="3">
                  <c:v>19818.198438948177</c:v>
                </c:pt>
                <c:pt idx="4">
                  <c:v>592343.9311196733</c:v>
                </c:pt>
                <c:pt idx="5">
                  <c:v>153040.53238965539</c:v>
                </c:pt>
                <c:pt idx="6">
                  <c:v>128084.2825035725</c:v>
                </c:pt>
                <c:pt idx="7">
                  <c:v>238552.38861696882</c:v>
                </c:pt>
              </c:numCache>
            </c:numRef>
          </c:val>
          <c:extLst>
            <c:ext xmlns:c16="http://schemas.microsoft.com/office/drawing/2014/chart" uri="{C3380CC4-5D6E-409C-BE32-E72D297353CC}">
              <c16:uniqueId val="{00000002-CB02-4A54-98D4-C895C853E3D4}"/>
            </c:ext>
          </c:extLst>
        </c:ser>
        <c:ser>
          <c:idx val="3"/>
          <c:order val="3"/>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Steelhead'!$C$16:$J$16</c:f>
              <c:numCache>
                <c:formatCode>#,##0</c:formatCode>
                <c:ptCount val="8"/>
                <c:pt idx="0">
                  <c:v>177239.90526095268</c:v>
                </c:pt>
                <c:pt idx="1">
                  <c:v>90661.887022883617</c:v>
                </c:pt>
                <c:pt idx="2">
                  <c:v>99101.882511500386</c:v>
                </c:pt>
                <c:pt idx="3">
                  <c:v>367003.67479533661</c:v>
                </c:pt>
                <c:pt idx="4">
                  <c:v>367003.67479533661</c:v>
                </c:pt>
                <c:pt idx="5">
                  <c:v>367003.67479533661</c:v>
                </c:pt>
                <c:pt idx="6">
                  <c:v>183501.83739766831</c:v>
                </c:pt>
                <c:pt idx="7">
                  <c:v>183501.83739766831</c:v>
                </c:pt>
              </c:numCache>
            </c:numRef>
          </c:val>
          <c:extLst>
            <c:ext xmlns:c16="http://schemas.microsoft.com/office/drawing/2014/chart" uri="{C3380CC4-5D6E-409C-BE32-E72D297353CC}">
              <c16:uniqueId val="{00000003-CB02-4A54-98D4-C895C853E3D4}"/>
            </c:ext>
          </c:extLst>
        </c:ser>
        <c:ser>
          <c:idx val="4"/>
          <c:order val="4"/>
          <c:tx>
            <c:strRef>
              <c:f>'Graphs - Steelhead'!$B$17</c:f>
              <c:strCache>
                <c:ptCount val="1"/>
                <c:pt idx="0">
                  <c:v>MAT + 25%</c:v>
                </c:pt>
              </c:strCache>
            </c:strRef>
          </c:tx>
          <c:spPr>
            <a:solidFill>
              <a:srgbClr val="4472C4">
                <a:lumMod val="75000"/>
              </a:srgbClr>
            </a:solidFill>
            <a:ln>
              <a:noFill/>
            </a:ln>
            <a:effectLst/>
          </c:spPr>
          <c:invertIfNegative val="0"/>
          <c:cat>
            <c:strRef>
              <c:f>'Graphs - Steelhead'!$C$12:$J$12</c:f>
              <c:strCache>
                <c:ptCount val="8"/>
                <c:pt idx="0">
                  <c:v>Upper Salmon</c:v>
                </c:pt>
                <c:pt idx="1">
                  <c:v>Valley Creek</c:v>
                </c:pt>
                <c:pt idx="2">
                  <c:v>Yankee Fork</c:v>
                </c:pt>
                <c:pt idx="3">
                  <c:v>East Fork</c:v>
                </c:pt>
                <c:pt idx="4">
                  <c:v>Pahsimeroi</c:v>
                </c:pt>
                <c:pt idx="5">
                  <c:v>Lemhi</c:v>
                </c:pt>
                <c:pt idx="6">
                  <c:v>North Fork</c:v>
                </c:pt>
                <c:pt idx="7">
                  <c:v>Panther</c:v>
                </c:pt>
              </c:strCache>
            </c:strRef>
          </c:cat>
          <c:val>
            <c:numRef>
              <c:f>'Graphs - Steelhead'!$C$17:$J$17</c:f>
              <c:numCache>
                <c:formatCode>#,##0</c:formatCode>
                <c:ptCount val="8"/>
                <c:pt idx="0">
                  <c:v>221549.88157619082</c:v>
                </c:pt>
                <c:pt idx="1">
                  <c:v>113327.35877860452</c:v>
                </c:pt>
                <c:pt idx="2">
                  <c:v>123877.35313937548</c:v>
                </c:pt>
                <c:pt idx="3">
                  <c:v>458754.59349417075</c:v>
                </c:pt>
                <c:pt idx="4">
                  <c:v>458754.59349417075</c:v>
                </c:pt>
                <c:pt idx="5">
                  <c:v>458754.59349417075</c:v>
                </c:pt>
                <c:pt idx="6">
                  <c:v>229377.29674708538</c:v>
                </c:pt>
                <c:pt idx="7">
                  <c:v>229377.29674708538</c:v>
                </c:pt>
              </c:numCache>
            </c:numRef>
          </c:val>
          <c:extLst>
            <c:ext xmlns:c16="http://schemas.microsoft.com/office/drawing/2014/chart" uri="{C3380CC4-5D6E-409C-BE32-E72D297353CC}">
              <c16:uniqueId val="{00000004-CB02-4A54-98D4-C895C853E3D4}"/>
            </c:ext>
          </c:extLst>
        </c:ser>
        <c:dLbls>
          <c:showLegendKey val="0"/>
          <c:showVal val="0"/>
          <c:showCatName val="0"/>
          <c:showSerName val="0"/>
          <c:showPercent val="0"/>
          <c:showBubbleSize val="0"/>
        </c:dLbls>
        <c:gapWidth val="119"/>
        <c:axId val="550326056"/>
        <c:axId val="550319168"/>
      </c:barChart>
      <c:catAx>
        <c:axId val="550326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19168"/>
        <c:crosses val="autoZero"/>
        <c:auto val="1"/>
        <c:lblAlgn val="ctr"/>
        <c:lblOffset val="100"/>
        <c:noMultiLvlLbl val="0"/>
      </c:catAx>
      <c:valAx>
        <c:axId val="550319168"/>
        <c:scaling>
          <c:orientation val="minMax"/>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Summer</a:t>
                </a:r>
                <a:r>
                  <a:rPr lang="en-US" baseline="0">
                    <a:solidFill>
                      <a:sysClr val="windowText" lastClr="000000"/>
                    </a:solidFill>
                  </a:rPr>
                  <a:t> Parr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5032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Upper Salmon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Steelhead'!$C$3</c:f>
              <c:strCache>
                <c:ptCount val="1"/>
                <c:pt idx="0">
                  <c:v>Upper Salmon</c:v>
                </c:pt>
              </c:strCache>
            </c:strRef>
          </c:cat>
          <c:val>
            <c:numRef>
              <c:f>'Graphs - Steelhead'!$C$8</c:f>
              <c:numCache>
                <c:formatCode>#,##0</c:formatCode>
                <c:ptCount val="1"/>
                <c:pt idx="0">
                  <c:v>335.03751547660954</c:v>
                </c:pt>
              </c:numCache>
            </c:numRef>
          </c:val>
          <c:extLst>
            <c:ext xmlns:c16="http://schemas.microsoft.com/office/drawing/2014/chart" uri="{C3380CC4-5D6E-409C-BE32-E72D297353CC}">
              <c16:uniqueId val="{00000000-A2D8-461C-BBEC-4F063AFCE1A5}"/>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Steelhead'!$C$3</c:f>
              <c:strCache>
                <c:ptCount val="1"/>
                <c:pt idx="0">
                  <c:v>Upper Salmon</c:v>
                </c:pt>
              </c:strCache>
            </c:strRef>
          </c:cat>
          <c:val>
            <c:numRef>
              <c:f>'Graphs - Steelhead'!$C$7</c:f>
              <c:numCache>
                <c:formatCode>#,##0</c:formatCode>
                <c:ptCount val="1"/>
                <c:pt idx="0">
                  <c:v>268.03001238128763</c:v>
                </c:pt>
              </c:numCache>
            </c:numRef>
          </c:val>
          <c:extLst>
            <c:ext xmlns:c16="http://schemas.microsoft.com/office/drawing/2014/chart" uri="{C3380CC4-5D6E-409C-BE32-E72D297353CC}">
              <c16:uniqueId val="{00000001-A2D8-461C-BBEC-4F063AFCE1A5}"/>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Steelhead'!$C$3</c:f>
              <c:strCache>
                <c:ptCount val="1"/>
                <c:pt idx="0">
                  <c:v>Upper Salmon</c:v>
                </c:pt>
              </c:strCache>
            </c:strRef>
          </c:cat>
          <c:val>
            <c:numRef>
              <c:f>'Graphs - Steelhead'!$C$6</c:f>
              <c:numCache>
                <c:formatCode>#,##0</c:formatCode>
                <c:ptCount val="1"/>
                <c:pt idx="0">
                  <c:v>85.469871475048009</c:v>
                </c:pt>
              </c:numCache>
            </c:numRef>
          </c:val>
          <c:extLst>
            <c:ext xmlns:c16="http://schemas.microsoft.com/office/drawing/2014/chart" uri="{C3380CC4-5D6E-409C-BE32-E72D297353CC}">
              <c16:uniqueId val="{00000002-A2D8-461C-BBEC-4F063AFCE1A5}"/>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Steelhead'!$C$3</c:f>
              <c:strCache>
                <c:ptCount val="1"/>
                <c:pt idx="0">
                  <c:v>Upper Salmon</c:v>
                </c:pt>
              </c:strCache>
            </c:strRef>
          </c:cat>
          <c:val>
            <c:numRef>
              <c:f>'Graphs - Steelhead'!$C$5</c:f>
              <c:numCache>
                <c:formatCode>#,##0</c:formatCode>
                <c:ptCount val="1"/>
                <c:pt idx="0">
                  <c:v>51.152423079763587</c:v>
                </c:pt>
              </c:numCache>
            </c:numRef>
          </c:val>
          <c:extLst>
            <c:ext xmlns:c16="http://schemas.microsoft.com/office/drawing/2014/chart" uri="{C3380CC4-5D6E-409C-BE32-E72D297353CC}">
              <c16:uniqueId val="{00000003-A2D8-461C-BBEC-4F063AFCE1A5}"/>
            </c:ext>
          </c:extLst>
        </c:ser>
        <c:ser>
          <c:idx val="0"/>
          <c:order val="4"/>
          <c:tx>
            <c:strRef>
              <c:f>'Graphs - Steelhead'!$B$4</c:f>
              <c:strCache>
                <c:ptCount val="1"/>
                <c:pt idx="0">
                  <c:v>Available (QRF)</c:v>
                </c:pt>
              </c:strCache>
            </c:strRef>
          </c:tx>
          <c:spPr>
            <a:solidFill>
              <a:schemeClr val="tx1"/>
            </a:solidFill>
            <a:ln>
              <a:noFill/>
            </a:ln>
            <a:effectLst/>
          </c:spPr>
          <c:invertIfNegative val="0"/>
          <c:cat>
            <c:strRef>
              <c:f>'Graphs - Steelhead'!$C$3</c:f>
              <c:strCache>
                <c:ptCount val="1"/>
                <c:pt idx="0">
                  <c:v>Upper Salmon</c:v>
                </c:pt>
              </c:strCache>
            </c:strRef>
          </c:cat>
          <c:val>
            <c:numRef>
              <c:f>'Graphs - Steelhead'!$C$4</c:f>
              <c:numCache>
                <c:formatCode>#,##0</c:formatCode>
                <c:ptCount val="1"/>
                <c:pt idx="0">
                  <c:v>2252</c:v>
                </c:pt>
              </c:numCache>
            </c:numRef>
          </c:val>
          <c:extLst>
            <c:ext xmlns:c16="http://schemas.microsoft.com/office/drawing/2014/chart" uri="{C3380CC4-5D6E-409C-BE32-E72D297353CC}">
              <c16:uniqueId val="{00000004-A2D8-461C-BBEC-4F063AFCE1A5}"/>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Valley</a:t>
            </a:r>
            <a:r>
              <a:rPr lang="en-US" sz="1300" baseline="0">
                <a:solidFill>
                  <a:sysClr val="windowText" lastClr="000000"/>
                </a:solidFill>
              </a:rPr>
              <a:t> Creek</a:t>
            </a:r>
            <a:r>
              <a:rPr lang="en-US" sz="1300">
                <a:solidFill>
                  <a:sysClr val="windowText" lastClr="000000"/>
                </a:solidFill>
              </a:rPr>
              <a:t>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Steelhead'!$D$3</c:f>
              <c:strCache>
                <c:ptCount val="1"/>
                <c:pt idx="0">
                  <c:v>Valley Creek</c:v>
                </c:pt>
              </c:strCache>
            </c:strRef>
          </c:cat>
          <c:val>
            <c:numRef>
              <c:f>'Graphs - Steelhead'!$D$8</c:f>
              <c:numCache>
                <c:formatCode>#,##0</c:formatCode>
                <c:ptCount val="1"/>
                <c:pt idx="0">
                  <c:v>171.37863694886477</c:v>
                </c:pt>
              </c:numCache>
            </c:numRef>
          </c:val>
          <c:extLst>
            <c:ext xmlns:c16="http://schemas.microsoft.com/office/drawing/2014/chart" uri="{C3380CC4-5D6E-409C-BE32-E72D297353CC}">
              <c16:uniqueId val="{00000000-448A-4E2F-ACF4-14A72A333C2D}"/>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Steelhead'!$D$3</c:f>
              <c:strCache>
                <c:ptCount val="1"/>
                <c:pt idx="0">
                  <c:v>Valley Creek</c:v>
                </c:pt>
              </c:strCache>
            </c:strRef>
          </c:cat>
          <c:val>
            <c:numRef>
              <c:f>'Graphs - Steelhead'!$D$7</c:f>
              <c:numCache>
                <c:formatCode>#,##0</c:formatCode>
                <c:ptCount val="1"/>
                <c:pt idx="0">
                  <c:v>137.10290955909181</c:v>
                </c:pt>
              </c:numCache>
            </c:numRef>
          </c:val>
          <c:extLst>
            <c:ext xmlns:c16="http://schemas.microsoft.com/office/drawing/2014/chart" uri="{C3380CC4-5D6E-409C-BE32-E72D297353CC}">
              <c16:uniqueId val="{00000001-448A-4E2F-ACF4-14A72A333C2D}"/>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Steelhead'!$D$3</c:f>
              <c:strCache>
                <c:ptCount val="1"/>
                <c:pt idx="0">
                  <c:v>Valley Creek</c:v>
                </c:pt>
              </c:strCache>
            </c:strRef>
          </c:cat>
          <c:val>
            <c:numRef>
              <c:f>'Graphs - Steelhead'!$D$6</c:f>
              <c:numCache>
                <c:formatCode>#,##0</c:formatCode>
                <c:ptCount val="1"/>
                <c:pt idx="0">
                  <c:v>154.28976798742431</c:v>
                </c:pt>
              </c:numCache>
            </c:numRef>
          </c:val>
          <c:extLst>
            <c:ext xmlns:c16="http://schemas.microsoft.com/office/drawing/2014/chart" uri="{C3380CC4-5D6E-409C-BE32-E72D297353CC}">
              <c16:uniqueId val="{00000002-448A-4E2F-ACF4-14A72A333C2D}"/>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Steelhead'!$D$3</c:f>
              <c:strCache>
                <c:ptCount val="1"/>
                <c:pt idx="0">
                  <c:v>Valley Creek</c:v>
                </c:pt>
              </c:strCache>
            </c:strRef>
          </c:cat>
          <c:val>
            <c:numRef>
              <c:f>'Graphs - Steelhead'!$D$5</c:f>
              <c:numCache>
                <c:formatCode>#,##0</c:formatCode>
                <c:ptCount val="1"/>
                <c:pt idx="0">
                  <c:v>106.83733934381</c:v>
                </c:pt>
              </c:numCache>
            </c:numRef>
          </c:val>
          <c:extLst>
            <c:ext xmlns:c16="http://schemas.microsoft.com/office/drawing/2014/chart" uri="{C3380CC4-5D6E-409C-BE32-E72D297353CC}">
              <c16:uniqueId val="{00000003-448A-4E2F-ACF4-14A72A333C2D}"/>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Steelhead'!$D$3</c:f>
              <c:strCache>
                <c:ptCount val="1"/>
                <c:pt idx="0">
                  <c:v>Valley Creek</c:v>
                </c:pt>
              </c:strCache>
            </c:strRef>
          </c:cat>
          <c:val>
            <c:numRef>
              <c:f>'Graphs - Steelhead'!$D$4</c:f>
              <c:numCache>
                <c:formatCode>#,##0</c:formatCode>
                <c:ptCount val="1"/>
                <c:pt idx="0">
                  <c:v>1444</c:v>
                </c:pt>
              </c:numCache>
            </c:numRef>
          </c:val>
          <c:extLst>
            <c:ext xmlns:c16="http://schemas.microsoft.com/office/drawing/2014/chart" uri="{C3380CC4-5D6E-409C-BE32-E72D297353CC}">
              <c16:uniqueId val="{00000004-448A-4E2F-ACF4-14A72A333C2D}"/>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Yankee</a:t>
            </a:r>
            <a:r>
              <a:rPr lang="en-US" sz="1300" baseline="0">
                <a:solidFill>
                  <a:sysClr val="windowText" lastClr="000000"/>
                </a:solidFill>
              </a:rPr>
              <a:t> Fork</a:t>
            </a:r>
            <a:r>
              <a:rPr lang="en-US" sz="1300">
                <a:solidFill>
                  <a:sysClr val="windowText" lastClr="000000"/>
                </a:solidFill>
              </a:rPr>
              <a:t>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Steelhead'!$E$3</c:f>
              <c:strCache>
                <c:ptCount val="1"/>
                <c:pt idx="0">
                  <c:v>Yankee Fork</c:v>
                </c:pt>
              </c:strCache>
            </c:strRef>
          </c:cat>
          <c:val>
            <c:numRef>
              <c:f>'Graphs - Steelhead'!$E$8</c:f>
              <c:numCache>
                <c:formatCode>#,##0</c:formatCode>
                <c:ptCount val="1"/>
                <c:pt idx="0">
                  <c:v>187.33280435251282</c:v>
                </c:pt>
              </c:numCache>
            </c:numRef>
          </c:val>
          <c:extLst>
            <c:ext xmlns:c16="http://schemas.microsoft.com/office/drawing/2014/chart" uri="{C3380CC4-5D6E-409C-BE32-E72D297353CC}">
              <c16:uniqueId val="{00000000-3858-40F9-83F6-73C3FE9E210F}"/>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Steelhead'!$E$3</c:f>
              <c:strCache>
                <c:ptCount val="1"/>
                <c:pt idx="0">
                  <c:v>Yankee Fork</c:v>
                </c:pt>
              </c:strCache>
            </c:strRef>
          </c:cat>
          <c:val>
            <c:numRef>
              <c:f>'Graphs - Steelhead'!$E$7</c:f>
              <c:numCache>
                <c:formatCode>#,##0</c:formatCode>
                <c:ptCount val="1"/>
                <c:pt idx="0">
                  <c:v>149.86624348201025</c:v>
                </c:pt>
              </c:numCache>
            </c:numRef>
          </c:val>
          <c:extLst>
            <c:ext xmlns:c16="http://schemas.microsoft.com/office/drawing/2014/chart" uri="{C3380CC4-5D6E-409C-BE32-E72D297353CC}">
              <c16:uniqueId val="{00000001-3858-40F9-83F6-73C3FE9E210F}"/>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Steelhead'!$E$3</c:f>
              <c:strCache>
                <c:ptCount val="1"/>
                <c:pt idx="0">
                  <c:v>Yankee Fork</c:v>
                </c:pt>
              </c:strCache>
            </c:strRef>
          </c:cat>
          <c:val>
            <c:numRef>
              <c:f>'Graphs - Steelhead'!$E$6</c:f>
              <c:numCache>
                <c:formatCode>#,##0</c:formatCode>
                <c:ptCount val="1"/>
                <c:pt idx="0">
                  <c:v>118.21482223496901</c:v>
                </c:pt>
              </c:numCache>
            </c:numRef>
          </c:val>
          <c:extLst>
            <c:ext xmlns:c16="http://schemas.microsoft.com/office/drawing/2014/chart" uri="{C3380CC4-5D6E-409C-BE32-E72D297353CC}">
              <c16:uniqueId val="{00000002-3858-40F9-83F6-73C3FE9E210F}"/>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Steelhead'!$E$3</c:f>
              <c:strCache>
                <c:ptCount val="1"/>
                <c:pt idx="0">
                  <c:v>Yankee Fork</c:v>
                </c:pt>
              </c:strCache>
            </c:strRef>
          </c:cat>
          <c:val>
            <c:numRef>
              <c:f>'Graphs - Steelhead'!$E$5</c:f>
              <c:numCache>
                <c:formatCode>#,##0</c:formatCode>
                <c:ptCount val="1"/>
                <c:pt idx="0">
                  <c:v>52.863670506482613</c:v>
                </c:pt>
              </c:numCache>
            </c:numRef>
          </c:val>
          <c:extLst>
            <c:ext xmlns:c16="http://schemas.microsoft.com/office/drawing/2014/chart" uri="{C3380CC4-5D6E-409C-BE32-E72D297353CC}">
              <c16:uniqueId val="{00000003-3858-40F9-83F6-73C3FE9E210F}"/>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Steelhead'!$E$3</c:f>
              <c:strCache>
                <c:ptCount val="1"/>
                <c:pt idx="0">
                  <c:v>Yankee Fork</c:v>
                </c:pt>
              </c:strCache>
            </c:strRef>
          </c:cat>
          <c:val>
            <c:numRef>
              <c:f>'Graphs - Steelhead'!$E$4</c:f>
              <c:numCache>
                <c:formatCode>#,##0</c:formatCode>
                <c:ptCount val="1"/>
                <c:pt idx="0">
                  <c:v>1324</c:v>
                </c:pt>
              </c:numCache>
            </c:numRef>
          </c:val>
          <c:extLst>
            <c:ext xmlns:c16="http://schemas.microsoft.com/office/drawing/2014/chart" uri="{C3380CC4-5D6E-409C-BE32-E72D297353CC}">
              <c16:uniqueId val="{00000004-3858-40F9-83F6-73C3FE9E210F}"/>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East Fork</a:t>
            </a:r>
            <a:r>
              <a:rPr lang="en-US" sz="1300">
                <a:solidFill>
                  <a:sysClr val="windowText" lastClr="000000"/>
                </a:solidFill>
              </a:rPr>
              <a:t>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Steelhead'!$F$3</c:f>
              <c:strCache>
                <c:ptCount val="1"/>
                <c:pt idx="0">
                  <c:v>East Fork</c:v>
                </c:pt>
              </c:strCache>
            </c:strRef>
          </c:cat>
          <c:val>
            <c:numRef>
              <c:f>'Graphs - Steelhead'!$F$8</c:f>
              <c:numCache>
                <c:formatCode>#,##0</c:formatCode>
                <c:ptCount val="1"/>
                <c:pt idx="0">
                  <c:v>693.74895677798702</c:v>
                </c:pt>
              </c:numCache>
            </c:numRef>
          </c:val>
          <c:extLst>
            <c:ext xmlns:c16="http://schemas.microsoft.com/office/drawing/2014/chart" uri="{C3380CC4-5D6E-409C-BE32-E72D297353CC}">
              <c16:uniqueId val="{00000000-5AE3-4260-A900-C58B09A62BC4}"/>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Steelhead'!$F$3</c:f>
              <c:strCache>
                <c:ptCount val="1"/>
                <c:pt idx="0">
                  <c:v>East Fork</c:v>
                </c:pt>
              </c:strCache>
            </c:strRef>
          </c:cat>
          <c:val>
            <c:numRef>
              <c:f>'Graphs - Steelhead'!$F$7</c:f>
              <c:numCache>
                <c:formatCode>#,##0</c:formatCode>
                <c:ptCount val="1"/>
                <c:pt idx="0">
                  <c:v>554.99916542238964</c:v>
                </c:pt>
              </c:numCache>
            </c:numRef>
          </c:val>
          <c:extLst>
            <c:ext xmlns:c16="http://schemas.microsoft.com/office/drawing/2014/chart" uri="{C3380CC4-5D6E-409C-BE32-E72D297353CC}">
              <c16:uniqueId val="{00000001-5AE3-4260-A900-C58B09A62BC4}"/>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Steelhead'!$F$3</c:f>
              <c:strCache>
                <c:ptCount val="1"/>
                <c:pt idx="0">
                  <c:v>East Fork</c:v>
                </c:pt>
              </c:strCache>
            </c:strRef>
          </c:cat>
          <c:val>
            <c:numRef>
              <c:f>'Graphs - Steelhead'!$F$6</c:f>
              <c:numCache>
                <c:formatCode>#,##0</c:formatCode>
                <c:ptCount val="1"/>
                <c:pt idx="0">
                  <c:v>29.969954932809042</c:v>
                </c:pt>
              </c:numCache>
            </c:numRef>
          </c:val>
          <c:extLst>
            <c:ext xmlns:c16="http://schemas.microsoft.com/office/drawing/2014/chart" uri="{C3380CC4-5D6E-409C-BE32-E72D297353CC}">
              <c16:uniqueId val="{00000002-5AE3-4260-A900-C58B09A62BC4}"/>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Steelhead'!$F$3</c:f>
              <c:strCache>
                <c:ptCount val="1"/>
                <c:pt idx="0">
                  <c:v>East Fork</c:v>
                </c:pt>
              </c:strCache>
            </c:strRef>
          </c:cat>
          <c:val>
            <c:numRef>
              <c:f>'Graphs - Steelhead'!$F$5</c:f>
              <c:numCache>
                <c:formatCode>#,##0</c:formatCode>
                <c:ptCount val="1"/>
                <c:pt idx="0">
                  <c:v>16.788724754027289</c:v>
                </c:pt>
              </c:numCache>
            </c:numRef>
          </c:val>
          <c:extLst>
            <c:ext xmlns:c16="http://schemas.microsoft.com/office/drawing/2014/chart" uri="{C3380CC4-5D6E-409C-BE32-E72D297353CC}">
              <c16:uniqueId val="{00000003-5AE3-4260-A900-C58B09A62BC4}"/>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Steelhead'!$F$3</c:f>
              <c:strCache>
                <c:ptCount val="1"/>
                <c:pt idx="0">
                  <c:v>East Fork</c:v>
                </c:pt>
              </c:strCache>
            </c:strRef>
          </c:cat>
          <c:val>
            <c:numRef>
              <c:f>'Graphs - Steelhead'!$F$4</c:f>
              <c:numCache>
                <c:formatCode>#,##0</c:formatCode>
                <c:ptCount val="1"/>
                <c:pt idx="0">
                  <c:v>1687</c:v>
                </c:pt>
              </c:numCache>
            </c:numRef>
          </c:val>
          <c:extLst>
            <c:ext xmlns:c16="http://schemas.microsoft.com/office/drawing/2014/chart" uri="{C3380CC4-5D6E-409C-BE32-E72D297353CC}">
              <c16:uniqueId val="{00000004-5AE3-4260-A900-C58B09A62BC4}"/>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Pahsimeroi </a:t>
            </a:r>
            <a:r>
              <a:rPr lang="en-US" sz="1300">
                <a:solidFill>
                  <a:sysClr val="windowText" lastClr="000000"/>
                </a:solidFill>
              </a:rPr>
              <a:t>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Steelhead'!$G$3</c:f>
              <c:strCache>
                <c:ptCount val="1"/>
                <c:pt idx="0">
                  <c:v>Pahsimeroi</c:v>
                </c:pt>
              </c:strCache>
            </c:strRef>
          </c:cat>
          <c:val>
            <c:numRef>
              <c:f>'Graphs - Steelhead'!$G$8</c:f>
              <c:numCache>
                <c:formatCode>#,##0</c:formatCode>
                <c:ptCount val="1"/>
                <c:pt idx="0">
                  <c:v>693.74895677798702</c:v>
                </c:pt>
              </c:numCache>
            </c:numRef>
          </c:val>
          <c:extLst>
            <c:ext xmlns:c16="http://schemas.microsoft.com/office/drawing/2014/chart" uri="{C3380CC4-5D6E-409C-BE32-E72D297353CC}">
              <c16:uniqueId val="{00000000-9E83-4353-ABA3-FBB2EB82629B}"/>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Steelhead'!$G$3</c:f>
              <c:strCache>
                <c:ptCount val="1"/>
                <c:pt idx="0">
                  <c:v>Pahsimeroi</c:v>
                </c:pt>
              </c:strCache>
            </c:strRef>
          </c:cat>
          <c:val>
            <c:numRef>
              <c:f>'Graphs - Steelhead'!$G$7</c:f>
              <c:numCache>
                <c:formatCode>#,##0</c:formatCode>
                <c:ptCount val="1"/>
                <c:pt idx="0">
                  <c:v>554.99916542238964</c:v>
                </c:pt>
              </c:numCache>
            </c:numRef>
          </c:val>
          <c:extLst>
            <c:ext xmlns:c16="http://schemas.microsoft.com/office/drawing/2014/chart" uri="{C3380CC4-5D6E-409C-BE32-E72D297353CC}">
              <c16:uniqueId val="{00000001-9E83-4353-ABA3-FBB2EB82629B}"/>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Steelhead'!$G$3</c:f>
              <c:strCache>
                <c:ptCount val="1"/>
                <c:pt idx="0">
                  <c:v>Pahsimeroi</c:v>
                </c:pt>
              </c:strCache>
            </c:strRef>
          </c:cat>
          <c:val>
            <c:numRef>
              <c:f>'Graphs - Steelhead'!$G$6</c:f>
              <c:numCache>
                <c:formatCode>#,##0</c:formatCode>
                <c:ptCount val="1"/>
                <c:pt idx="0">
                  <c:v>895.76865299173687</c:v>
                </c:pt>
              </c:numCache>
            </c:numRef>
          </c:val>
          <c:extLst>
            <c:ext xmlns:c16="http://schemas.microsoft.com/office/drawing/2014/chart" uri="{C3380CC4-5D6E-409C-BE32-E72D297353CC}">
              <c16:uniqueId val="{00000002-9E83-4353-ABA3-FBB2EB82629B}"/>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Steelhead'!$G$3</c:f>
              <c:strCache>
                <c:ptCount val="1"/>
                <c:pt idx="0">
                  <c:v>Pahsimeroi</c:v>
                </c:pt>
              </c:strCache>
            </c:strRef>
          </c:cat>
          <c:val>
            <c:numRef>
              <c:f>'Graphs - Steelhead'!$G$5</c:f>
              <c:numCache>
                <c:formatCode>#,##0</c:formatCode>
                <c:ptCount val="1"/>
                <c:pt idx="0">
                  <c:v>641.46803539519794</c:v>
                </c:pt>
              </c:numCache>
            </c:numRef>
          </c:val>
          <c:extLst>
            <c:ext xmlns:c16="http://schemas.microsoft.com/office/drawing/2014/chart" uri="{C3380CC4-5D6E-409C-BE32-E72D297353CC}">
              <c16:uniqueId val="{00000003-9E83-4353-ABA3-FBB2EB82629B}"/>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Steelhead'!$G$3</c:f>
              <c:strCache>
                <c:ptCount val="1"/>
                <c:pt idx="0">
                  <c:v>Pahsimeroi</c:v>
                </c:pt>
              </c:strCache>
            </c:strRef>
          </c:cat>
          <c:val>
            <c:numRef>
              <c:f>'Graphs - Steelhead'!$G$4</c:f>
              <c:numCache>
                <c:formatCode>#,##0</c:formatCode>
                <c:ptCount val="1"/>
                <c:pt idx="0">
                  <c:v>1073</c:v>
                </c:pt>
              </c:numCache>
            </c:numRef>
          </c:val>
          <c:extLst>
            <c:ext xmlns:c16="http://schemas.microsoft.com/office/drawing/2014/chart" uri="{C3380CC4-5D6E-409C-BE32-E72D297353CC}">
              <c16:uniqueId val="{00000004-9E83-4353-ABA3-FBB2EB82629B}"/>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Lemhi </a:t>
            </a:r>
            <a:r>
              <a:rPr lang="en-US" sz="1300">
                <a:solidFill>
                  <a:sysClr val="windowText" lastClr="000000"/>
                </a:solidFill>
              </a:rPr>
              <a:t>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Steelhead'!$H$3</c:f>
              <c:strCache>
                <c:ptCount val="1"/>
                <c:pt idx="0">
                  <c:v>Lemhi</c:v>
                </c:pt>
              </c:strCache>
            </c:strRef>
          </c:cat>
          <c:val>
            <c:numRef>
              <c:f>'Graphs - Steelhead'!$H$8</c:f>
              <c:numCache>
                <c:formatCode>#,##0</c:formatCode>
                <c:ptCount val="1"/>
                <c:pt idx="0">
                  <c:v>693.74895677798702</c:v>
                </c:pt>
              </c:numCache>
            </c:numRef>
          </c:val>
          <c:extLst>
            <c:ext xmlns:c16="http://schemas.microsoft.com/office/drawing/2014/chart" uri="{C3380CC4-5D6E-409C-BE32-E72D297353CC}">
              <c16:uniqueId val="{00000000-8A8A-4ECB-A2C6-C857B0313E8E}"/>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Steelhead'!$H$3</c:f>
              <c:strCache>
                <c:ptCount val="1"/>
                <c:pt idx="0">
                  <c:v>Lemhi</c:v>
                </c:pt>
              </c:strCache>
            </c:strRef>
          </c:cat>
          <c:val>
            <c:numRef>
              <c:f>'Graphs - Steelhead'!$H$7</c:f>
              <c:numCache>
                <c:formatCode>#,##0</c:formatCode>
                <c:ptCount val="1"/>
                <c:pt idx="0">
                  <c:v>554.99916542238964</c:v>
                </c:pt>
              </c:numCache>
            </c:numRef>
          </c:val>
          <c:extLst>
            <c:ext xmlns:c16="http://schemas.microsoft.com/office/drawing/2014/chart" uri="{C3380CC4-5D6E-409C-BE32-E72D297353CC}">
              <c16:uniqueId val="{00000001-8A8A-4ECB-A2C6-C857B0313E8E}"/>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Steelhead'!$H$3</c:f>
              <c:strCache>
                <c:ptCount val="1"/>
                <c:pt idx="0">
                  <c:v>Lemhi</c:v>
                </c:pt>
              </c:strCache>
            </c:strRef>
          </c:cat>
          <c:val>
            <c:numRef>
              <c:f>'Graphs - Steelhead'!$H$6</c:f>
              <c:numCache>
                <c:formatCode>#,##0</c:formatCode>
                <c:ptCount val="1"/>
                <c:pt idx="0">
                  <c:v>231.43465198113651</c:v>
                </c:pt>
              </c:numCache>
            </c:numRef>
          </c:val>
          <c:extLst>
            <c:ext xmlns:c16="http://schemas.microsoft.com/office/drawing/2014/chart" uri="{C3380CC4-5D6E-409C-BE32-E72D297353CC}">
              <c16:uniqueId val="{00000002-8A8A-4ECB-A2C6-C857B0313E8E}"/>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Steelhead'!$H$3</c:f>
              <c:strCache>
                <c:ptCount val="1"/>
                <c:pt idx="0">
                  <c:v>Lemhi</c:v>
                </c:pt>
              </c:strCache>
            </c:strRef>
          </c:cat>
          <c:val>
            <c:numRef>
              <c:f>'Graphs - Steelhead'!$H$5</c:f>
              <c:numCache>
                <c:formatCode>#,##0</c:formatCode>
                <c:ptCount val="1"/>
                <c:pt idx="0">
                  <c:v>186.84971902553787</c:v>
                </c:pt>
              </c:numCache>
            </c:numRef>
          </c:val>
          <c:extLst>
            <c:ext xmlns:c16="http://schemas.microsoft.com/office/drawing/2014/chart" uri="{C3380CC4-5D6E-409C-BE32-E72D297353CC}">
              <c16:uniqueId val="{00000003-8A8A-4ECB-A2C6-C857B0313E8E}"/>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Steelhead'!$H$3</c:f>
              <c:strCache>
                <c:ptCount val="1"/>
                <c:pt idx="0">
                  <c:v>Lemhi</c:v>
                </c:pt>
              </c:strCache>
            </c:strRef>
          </c:cat>
          <c:val>
            <c:numRef>
              <c:f>'Graphs - Steelhead'!$H$4</c:f>
              <c:numCache>
                <c:formatCode>#,##0</c:formatCode>
                <c:ptCount val="1"/>
                <c:pt idx="0">
                  <c:v>3163</c:v>
                </c:pt>
              </c:numCache>
            </c:numRef>
          </c:val>
          <c:extLst>
            <c:ext xmlns:c16="http://schemas.microsoft.com/office/drawing/2014/chart" uri="{C3380CC4-5D6E-409C-BE32-E72D297353CC}">
              <c16:uniqueId val="{00000004-8A8A-4ECB-A2C6-C857B0313E8E}"/>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North Fork </a:t>
            </a:r>
            <a:r>
              <a:rPr lang="en-US" sz="1300">
                <a:solidFill>
                  <a:sysClr val="windowText" lastClr="000000"/>
                </a:solidFill>
              </a:rPr>
              <a:t>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Steelhead'!$I$3</c:f>
              <c:strCache>
                <c:ptCount val="1"/>
                <c:pt idx="0">
                  <c:v>North Fork</c:v>
                </c:pt>
              </c:strCache>
            </c:strRef>
          </c:cat>
          <c:val>
            <c:numRef>
              <c:f>'Graphs - Steelhead'!$I$8</c:f>
              <c:numCache>
                <c:formatCode>#,##0</c:formatCode>
                <c:ptCount val="1"/>
                <c:pt idx="0">
                  <c:v>346.87447838899351</c:v>
                </c:pt>
              </c:numCache>
            </c:numRef>
          </c:val>
          <c:extLst>
            <c:ext xmlns:c16="http://schemas.microsoft.com/office/drawing/2014/chart" uri="{C3380CC4-5D6E-409C-BE32-E72D297353CC}">
              <c16:uniqueId val="{00000000-345B-48FA-AC67-46A71F6F333F}"/>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Steelhead'!$I$3</c:f>
              <c:strCache>
                <c:ptCount val="1"/>
                <c:pt idx="0">
                  <c:v>North Fork</c:v>
                </c:pt>
              </c:strCache>
            </c:strRef>
          </c:cat>
          <c:val>
            <c:numRef>
              <c:f>'Graphs - Steelhead'!$I$7</c:f>
              <c:numCache>
                <c:formatCode>#,##0</c:formatCode>
                <c:ptCount val="1"/>
                <c:pt idx="0">
                  <c:v>277.49958271119482</c:v>
                </c:pt>
              </c:numCache>
            </c:numRef>
          </c:val>
          <c:extLst>
            <c:ext xmlns:c16="http://schemas.microsoft.com/office/drawing/2014/chart" uri="{C3380CC4-5D6E-409C-BE32-E72D297353CC}">
              <c16:uniqueId val="{00000001-345B-48FA-AC67-46A71F6F333F}"/>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Steelhead'!$I$3</c:f>
              <c:strCache>
                <c:ptCount val="1"/>
                <c:pt idx="0">
                  <c:v>North Fork</c:v>
                </c:pt>
              </c:strCache>
            </c:strRef>
          </c:cat>
          <c:val>
            <c:numRef>
              <c:f>'Graphs - Steelhead'!$I$6</c:f>
              <c:numCache>
                <c:formatCode>#,##0</c:formatCode>
                <c:ptCount val="1"/>
                <c:pt idx="0">
                  <c:v>193.694708732414</c:v>
                </c:pt>
              </c:numCache>
            </c:numRef>
          </c:val>
          <c:extLst>
            <c:ext xmlns:c16="http://schemas.microsoft.com/office/drawing/2014/chart" uri="{C3380CC4-5D6E-409C-BE32-E72D297353CC}">
              <c16:uniqueId val="{00000002-345B-48FA-AC67-46A71F6F333F}"/>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Steelhead'!$I$3</c:f>
              <c:strCache>
                <c:ptCount val="1"/>
                <c:pt idx="0">
                  <c:v>North Fork</c:v>
                </c:pt>
              </c:strCache>
            </c:strRef>
          </c:cat>
          <c:val>
            <c:numRef>
              <c:f>'Graphs - Steelhead'!$I$5</c:f>
              <c:numCache>
                <c:formatCode>#,##0</c:formatCode>
                <c:ptCount val="1"/>
                <c:pt idx="0">
                  <c:v>139.74878985335772</c:v>
                </c:pt>
              </c:numCache>
            </c:numRef>
          </c:val>
          <c:extLst>
            <c:ext xmlns:c16="http://schemas.microsoft.com/office/drawing/2014/chart" uri="{C3380CC4-5D6E-409C-BE32-E72D297353CC}">
              <c16:uniqueId val="{00000003-345B-48FA-AC67-46A71F6F333F}"/>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Steelhead'!$I$3</c:f>
              <c:strCache>
                <c:ptCount val="1"/>
                <c:pt idx="0">
                  <c:v>North Fork</c:v>
                </c:pt>
              </c:strCache>
            </c:strRef>
          </c:cat>
          <c:val>
            <c:numRef>
              <c:f>'Graphs - Steelhead'!$I$4</c:f>
              <c:numCache>
                <c:formatCode>#,##0</c:formatCode>
                <c:ptCount val="1"/>
                <c:pt idx="0">
                  <c:v>774</c:v>
                </c:pt>
              </c:numCache>
            </c:numRef>
          </c:val>
          <c:extLst>
            <c:ext xmlns:c16="http://schemas.microsoft.com/office/drawing/2014/chart" uri="{C3380CC4-5D6E-409C-BE32-E72D297353CC}">
              <c16:uniqueId val="{00000004-345B-48FA-AC67-46A71F6F333F}"/>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baseline="0">
                <a:solidFill>
                  <a:sysClr val="windowText" lastClr="000000"/>
                </a:solidFill>
              </a:rPr>
              <a:t>Panther </a:t>
            </a:r>
            <a:r>
              <a:rPr lang="en-US" sz="1300">
                <a:solidFill>
                  <a:sysClr val="windowText" lastClr="000000"/>
                </a:solidFill>
              </a:rPr>
              <a:t>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Steelhead'!$B$8</c:f>
              <c:strCache>
                <c:ptCount val="1"/>
                <c:pt idx="0">
                  <c:v>MAT + 25%</c:v>
                </c:pt>
              </c:strCache>
            </c:strRef>
          </c:tx>
          <c:spPr>
            <a:solidFill>
              <a:srgbClr val="4472C4">
                <a:lumMod val="75000"/>
              </a:srgbClr>
            </a:solidFill>
            <a:ln>
              <a:noFill/>
            </a:ln>
            <a:effectLst/>
          </c:spPr>
          <c:invertIfNegative val="0"/>
          <c:cat>
            <c:strRef>
              <c:f>'Graphs - Steelhead'!$J$3</c:f>
              <c:strCache>
                <c:ptCount val="1"/>
                <c:pt idx="0">
                  <c:v>Panther</c:v>
                </c:pt>
              </c:strCache>
            </c:strRef>
          </c:cat>
          <c:val>
            <c:numRef>
              <c:f>'Graphs - Steelhead'!$J$8</c:f>
              <c:numCache>
                <c:formatCode>#,##0</c:formatCode>
                <c:ptCount val="1"/>
                <c:pt idx="0">
                  <c:v>346.87447838899351</c:v>
                </c:pt>
              </c:numCache>
            </c:numRef>
          </c:val>
          <c:extLst>
            <c:ext xmlns:c16="http://schemas.microsoft.com/office/drawing/2014/chart" uri="{C3380CC4-5D6E-409C-BE32-E72D297353CC}">
              <c16:uniqueId val="{00000000-C7E0-43CF-AD97-1BA5FEBD9A18}"/>
            </c:ext>
          </c:extLst>
        </c:ser>
        <c:ser>
          <c:idx val="3"/>
          <c:order val="1"/>
          <c:tx>
            <c:strRef>
              <c:f>'Graphs - Steelhead'!$B$7</c:f>
              <c:strCache>
                <c:ptCount val="1"/>
                <c:pt idx="0">
                  <c:v>MAT</c:v>
                </c:pt>
              </c:strCache>
            </c:strRef>
          </c:tx>
          <c:spPr>
            <a:solidFill>
              <a:srgbClr val="4472C4">
                <a:lumMod val="60000"/>
                <a:lumOff val="40000"/>
              </a:srgbClr>
            </a:solidFill>
            <a:ln>
              <a:noFill/>
            </a:ln>
            <a:effectLst/>
          </c:spPr>
          <c:invertIfNegative val="0"/>
          <c:cat>
            <c:strRef>
              <c:f>'Graphs - Steelhead'!$J$3</c:f>
              <c:strCache>
                <c:ptCount val="1"/>
                <c:pt idx="0">
                  <c:v>Panther</c:v>
                </c:pt>
              </c:strCache>
            </c:strRef>
          </c:cat>
          <c:val>
            <c:numRef>
              <c:f>'Graphs - Steelhead'!$J$7</c:f>
              <c:numCache>
                <c:formatCode>#,##0</c:formatCode>
                <c:ptCount val="1"/>
                <c:pt idx="0">
                  <c:v>277.49958271119482</c:v>
                </c:pt>
              </c:numCache>
            </c:numRef>
          </c:val>
          <c:extLst>
            <c:ext xmlns:c16="http://schemas.microsoft.com/office/drawing/2014/chart" uri="{C3380CC4-5D6E-409C-BE32-E72D297353CC}">
              <c16:uniqueId val="{00000001-C7E0-43CF-AD97-1BA5FEBD9A18}"/>
            </c:ext>
          </c:extLst>
        </c:ser>
        <c:ser>
          <c:idx val="2"/>
          <c:order val="2"/>
          <c:tx>
            <c:strRef>
              <c:f>'Graphs - Steelhead'!$B$6</c:f>
              <c:strCache>
                <c:ptCount val="1"/>
                <c:pt idx="0">
                  <c:v>Contemporary (Max)</c:v>
                </c:pt>
              </c:strCache>
            </c:strRef>
          </c:tx>
          <c:spPr>
            <a:solidFill>
              <a:srgbClr val="70AD47">
                <a:lumMod val="75000"/>
              </a:srgbClr>
            </a:solidFill>
            <a:ln>
              <a:noFill/>
            </a:ln>
            <a:effectLst/>
          </c:spPr>
          <c:invertIfNegative val="0"/>
          <c:cat>
            <c:strRef>
              <c:f>'Graphs - Steelhead'!$J$3</c:f>
              <c:strCache>
                <c:ptCount val="1"/>
                <c:pt idx="0">
                  <c:v>Panther</c:v>
                </c:pt>
              </c:strCache>
            </c:strRef>
          </c:cat>
          <c:val>
            <c:numRef>
              <c:f>'Graphs - Steelhead'!$J$6</c:f>
              <c:numCache>
                <c:formatCode>#,##0</c:formatCode>
                <c:ptCount val="1"/>
                <c:pt idx="0">
                  <c:v>360.74945752455329</c:v>
                </c:pt>
              </c:numCache>
            </c:numRef>
          </c:val>
          <c:extLst>
            <c:ext xmlns:c16="http://schemas.microsoft.com/office/drawing/2014/chart" uri="{C3380CC4-5D6E-409C-BE32-E72D297353CC}">
              <c16:uniqueId val="{00000002-C7E0-43CF-AD97-1BA5FEBD9A18}"/>
            </c:ext>
          </c:extLst>
        </c:ser>
        <c:ser>
          <c:idx val="1"/>
          <c:order val="3"/>
          <c:tx>
            <c:strRef>
              <c:f>'Graphs - Steelhead'!$B$5</c:f>
              <c:strCache>
                <c:ptCount val="1"/>
                <c:pt idx="0">
                  <c:v>Contemporary (Mean)</c:v>
                </c:pt>
              </c:strCache>
            </c:strRef>
          </c:tx>
          <c:spPr>
            <a:solidFill>
              <a:srgbClr val="70AD47">
                <a:lumMod val="60000"/>
                <a:lumOff val="40000"/>
              </a:srgbClr>
            </a:solidFill>
            <a:ln>
              <a:noFill/>
            </a:ln>
            <a:effectLst/>
          </c:spPr>
          <c:invertIfNegative val="0"/>
          <c:cat>
            <c:strRef>
              <c:f>'Graphs - Steelhead'!$J$3</c:f>
              <c:strCache>
                <c:ptCount val="1"/>
                <c:pt idx="0">
                  <c:v>Panther</c:v>
                </c:pt>
              </c:strCache>
            </c:strRef>
          </c:cat>
          <c:val>
            <c:numRef>
              <c:f>'Graphs - Steelhead'!$J$5</c:f>
              <c:numCache>
                <c:formatCode>#,##0</c:formatCode>
                <c:ptCount val="1"/>
                <c:pt idx="0">
                  <c:v>248.97262560848398</c:v>
                </c:pt>
              </c:numCache>
            </c:numRef>
          </c:val>
          <c:extLst>
            <c:ext xmlns:c16="http://schemas.microsoft.com/office/drawing/2014/chart" uri="{C3380CC4-5D6E-409C-BE32-E72D297353CC}">
              <c16:uniqueId val="{00000003-C7E0-43CF-AD97-1BA5FEBD9A18}"/>
            </c:ext>
          </c:extLst>
        </c:ser>
        <c:ser>
          <c:idx val="0"/>
          <c:order val="4"/>
          <c:tx>
            <c:strRef>
              <c:f>'Graphs - Steelhead'!$B$4</c:f>
              <c:strCache>
                <c:ptCount val="1"/>
                <c:pt idx="0">
                  <c:v>Available (QRF)</c:v>
                </c:pt>
              </c:strCache>
            </c:strRef>
          </c:tx>
          <c:spPr>
            <a:solidFill>
              <a:sysClr val="windowText" lastClr="000000"/>
            </a:solidFill>
            <a:ln>
              <a:noFill/>
            </a:ln>
            <a:effectLst/>
          </c:spPr>
          <c:invertIfNegative val="0"/>
          <c:cat>
            <c:strRef>
              <c:f>'Graphs - Steelhead'!$J$3</c:f>
              <c:strCache>
                <c:ptCount val="1"/>
                <c:pt idx="0">
                  <c:v>Panther</c:v>
                </c:pt>
              </c:strCache>
            </c:strRef>
          </c:cat>
          <c:val>
            <c:numRef>
              <c:f>'Graphs - Steelhead'!$J$4</c:f>
              <c:numCache>
                <c:formatCode>#,##0</c:formatCode>
                <c:ptCount val="1"/>
                <c:pt idx="0">
                  <c:v>983</c:v>
                </c:pt>
              </c:numCache>
            </c:numRef>
          </c:val>
          <c:extLst>
            <c:ext xmlns:c16="http://schemas.microsoft.com/office/drawing/2014/chart" uri="{C3380CC4-5D6E-409C-BE32-E72D297353CC}">
              <c16:uniqueId val="{00000004-C7E0-43CF-AD97-1BA5FEBD9A18}"/>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Upper Salmon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Steelhead'!$C$12</c:f>
              <c:strCache>
                <c:ptCount val="1"/>
                <c:pt idx="0">
                  <c:v>Upper Salmon</c:v>
                </c:pt>
              </c:strCache>
            </c:strRef>
          </c:cat>
          <c:val>
            <c:numRef>
              <c:f>'Graphs - Steelhead'!$C$17</c:f>
              <c:numCache>
                <c:formatCode>#,##0</c:formatCode>
                <c:ptCount val="1"/>
                <c:pt idx="0">
                  <c:v>221549.88157619082</c:v>
                </c:pt>
              </c:numCache>
            </c:numRef>
          </c:val>
          <c:extLst>
            <c:ext xmlns:c16="http://schemas.microsoft.com/office/drawing/2014/chart" uri="{C3380CC4-5D6E-409C-BE32-E72D297353CC}">
              <c16:uniqueId val="{00000000-760D-4635-90AD-8DE2D2E28E02}"/>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Steelhead'!$C$12</c:f>
              <c:strCache>
                <c:ptCount val="1"/>
                <c:pt idx="0">
                  <c:v>Upper Salmon</c:v>
                </c:pt>
              </c:strCache>
            </c:strRef>
          </c:cat>
          <c:val>
            <c:numRef>
              <c:f>'Graphs - Steelhead'!$C$16</c:f>
              <c:numCache>
                <c:formatCode>#,##0</c:formatCode>
                <c:ptCount val="1"/>
                <c:pt idx="0">
                  <c:v>177239.90526095268</c:v>
                </c:pt>
              </c:numCache>
            </c:numRef>
          </c:val>
          <c:extLst>
            <c:ext xmlns:c16="http://schemas.microsoft.com/office/drawing/2014/chart" uri="{C3380CC4-5D6E-409C-BE32-E72D297353CC}">
              <c16:uniqueId val="{00000001-760D-4635-90AD-8DE2D2E28E02}"/>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Steelhead'!$C$12</c:f>
              <c:strCache>
                <c:ptCount val="1"/>
                <c:pt idx="0">
                  <c:v>Upper Salmon</c:v>
                </c:pt>
              </c:strCache>
            </c:strRef>
          </c:cat>
          <c:val>
            <c:numRef>
              <c:f>'Graphs - Steelhead'!$C$15</c:f>
              <c:numCache>
                <c:formatCode>#,##0</c:formatCode>
                <c:ptCount val="1"/>
                <c:pt idx="0">
                  <c:v>56518.565918481843</c:v>
                </c:pt>
              </c:numCache>
            </c:numRef>
          </c:val>
          <c:extLst>
            <c:ext xmlns:c16="http://schemas.microsoft.com/office/drawing/2014/chart" uri="{C3380CC4-5D6E-409C-BE32-E72D297353CC}">
              <c16:uniqueId val="{00000002-760D-4635-90AD-8DE2D2E28E02}"/>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Steelhead'!$C$12</c:f>
              <c:strCache>
                <c:ptCount val="1"/>
                <c:pt idx="0">
                  <c:v>Upper Salmon</c:v>
                </c:pt>
              </c:strCache>
            </c:strRef>
          </c:cat>
          <c:val>
            <c:numRef>
              <c:f>'Graphs - Steelhead'!$C$14</c:f>
              <c:numCache>
                <c:formatCode>#,##0</c:formatCode>
                <c:ptCount val="1"/>
                <c:pt idx="0">
                  <c:v>33825.505360303534</c:v>
                </c:pt>
              </c:numCache>
            </c:numRef>
          </c:val>
          <c:extLst>
            <c:ext xmlns:c16="http://schemas.microsoft.com/office/drawing/2014/chart" uri="{C3380CC4-5D6E-409C-BE32-E72D297353CC}">
              <c16:uniqueId val="{00000003-760D-4635-90AD-8DE2D2E28E02}"/>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Steelhead'!$C$12</c:f>
              <c:strCache>
                <c:ptCount val="1"/>
                <c:pt idx="0">
                  <c:v>Upper Salmon</c:v>
                </c:pt>
              </c:strCache>
            </c:strRef>
          </c:cat>
          <c:val>
            <c:numRef>
              <c:f>'Graphs - Steelhead'!$C$13</c:f>
              <c:numCache>
                <c:formatCode>#,##0</c:formatCode>
                <c:ptCount val="1"/>
                <c:pt idx="0">
                  <c:v>400522</c:v>
                </c:pt>
              </c:numCache>
            </c:numRef>
          </c:val>
          <c:extLst>
            <c:ext xmlns:c16="http://schemas.microsoft.com/office/drawing/2014/chart" uri="{C3380CC4-5D6E-409C-BE32-E72D297353CC}">
              <c16:uniqueId val="{00000004-760D-4635-90AD-8DE2D2E28E02}"/>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Upper Salmon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chemeClr val="accent5">
                <a:lumMod val="75000"/>
              </a:schemeClr>
            </a:solidFill>
            <a:ln>
              <a:noFill/>
            </a:ln>
            <a:effectLst/>
          </c:spPr>
          <c:invertIfNegative val="0"/>
          <c:cat>
            <c:strRef>
              <c:f>'Graphs - Chinook'!$C$3</c:f>
              <c:strCache>
                <c:ptCount val="1"/>
                <c:pt idx="0">
                  <c:v>Upper Salmon</c:v>
                </c:pt>
              </c:strCache>
            </c:strRef>
          </c:cat>
          <c:val>
            <c:numRef>
              <c:f>'Graphs - Chinook'!$C$8</c:f>
              <c:numCache>
                <c:formatCode>#,##0</c:formatCode>
                <c:ptCount val="1"/>
                <c:pt idx="0">
                  <c:v>612.5</c:v>
                </c:pt>
              </c:numCache>
            </c:numRef>
          </c:val>
          <c:extLst>
            <c:ext xmlns:c16="http://schemas.microsoft.com/office/drawing/2014/chart" uri="{C3380CC4-5D6E-409C-BE32-E72D297353CC}">
              <c16:uniqueId val="{00000005-CBFC-4496-B7C1-9FEDC0BA60C4}"/>
            </c:ext>
          </c:extLst>
        </c:ser>
        <c:ser>
          <c:idx val="3"/>
          <c:order val="1"/>
          <c:tx>
            <c:strRef>
              <c:f>'Graphs - Chinook'!$B$7</c:f>
              <c:strCache>
                <c:ptCount val="1"/>
                <c:pt idx="0">
                  <c:v>MAT</c:v>
                </c:pt>
              </c:strCache>
            </c:strRef>
          </c:tx>
          <c:spPr>
            <a:solidFill>
              <a:schemeClr val="accent5">
                <a:lumMod val="60000"/>
                <a:lumOff val="40000"/>
              </a:schemeClr>
            </a:solidFill>
            <a:ln>
              <a:noFill/>
            </a:ln>
            <a:effectLst/>
          </c:spPr>
          <c:invertIfNegative val="0"/>
          <c:cat>
            <c:strRef>
              <c:f>'Graphs - Chinook'!$C$3</c:f>
              <c:strCache>
                <c:ptCount val="1"/>
                <c:pt idx="0">
                  <c:v>Upper Salmon</c:v>
                </c:pt>
              </c:strCache>
            </c:strRef>
          </c:cat>
          <c:val>
            <c:numRef>
              <c:f>'Graphs - Chinook'!$C$7</c:f>
              <c:numCache>
                <c:formatCode>#,##0</c:formatCode>
                <c:ptCount val="1"/>
                <c:pt idx="0">
                  <c:v>490</c:v>
                </c:pt>
              </c:numCache>
            </c:numRef>
          </c:val>
          <c:extLst>
            <c:ext xmlns:c16="http://schemas.microsoft.com/office/drawing/2014/chart" uri="{C3380CC4-5D6E-409C-BE32-E72D297353CC}">
              <c16:uniqueId val="{00000004-CBFC-4496-B7C1-9FEDC0BA60C4}"/>
            </c:ext>
          </c:extLst>
        </c:ser>
        <c:ser>
          <c:idx val="2"/>
          <c:order val="2"/>
          <c:tx>
            <c:strRef>
              <c:f>'Graphs - Chinook'!$B$6</c:f>
              <c:strCache>
                <c:ptCount val="1"/>
                <c:pt idx="0">
                  <c:v>Contemporary (Max)</c:v>
                </c:pt>
              </c:strCache>
            </c:strRef>
          </c:tx>
          <c:spPr>
            <a:solidFill>
              <a:schemeClr val="accent6">
                <a:lumMod val="75000"/>
              </a:schemeClr>
            </a:solidFill>
            <a:ln>
              <a:noFill/>
            </a:ln>
            <a:effectLst/>
          </c:spPr>
          <c:invertIfNegative val="0"/>
          <c:cat>
            <c:strRef>
              <c:f>'Graphs - Chinook'!$C$3</c:f>
              <c:strCache>
                <c:ptCount val="1"/>
                <c:pt idx="0">
                  <c:v>Upper Salmon</c:v>
                </c:pt>
              </c:strCache>
            </c:strRef>
          </c:cat>
          <c:val>
            <c:numRef>
              <c:f>'Graphs - Chinook'!$C$6</c:f>
              <c:numCache>
                <c:formatCode>#,##0</c:formatCode>
                <c:ptCount val="1"/>
                <c:pt idx="0">
                  <c:v>695.36813238770685</c:v>
                </c:pt>
              </c:numCache>
            </c:numRef>
          </c:val>
          <c:extLst>
            <c:ext xmlns:c16="http://schemas.microsoft.com/office/drawing/2014/chart" uri="{C3380CC4-5D6E-409C-BE32-E72D297353CC}">
              <c16:uniqueId val="{00000003-CBFC-4496-B7C1-9FEDC0BA60C4}"/>
            </c:ext>
          </c:extLst>
        </c:ser>
        <c:ser>
          <c:idx val="1"/>
          <c:order val="3"/>
          <c:tx>
            <c:strRef>
              <c:f>'Graphs - Chinook'!$B$5</c:f>
              <c:strCache>
                <c:ptCount val="1"/>
                <c:pt idx="0">
                  <c:v>Contemporary (Mean)</c:v>
                </c:pt>
              </c:strCache>
            </c:strRef>
          </c:tx>
          <c:spPr>
            <a:solidFill>
              <a:schemeClr val="accent6">
                <a:lumMod val="60000"/>
                <a:lumOff val="40000"/>
              </a:schemeClr>
            </a:solidFill>
            <a:ln>
              <a:noFill/>
            </a:ln>
            <a:effectLst/>
          </c:spPr>
          <c:invertIfNegative val="0"/>
          <c:cat>
            <c:strRef>
              <c:f>'Graphs - Chinook'!$C$3</c:f>
              <c:strCache>
                <c:ptCount val="1"/>
                <c:pt idx="0">
                  <c:v>Upper Salmon</c:v>
                </c:pt>
              </c:strCache>
            </c:strRef>
          </c:cat>
          <c:val>
            <c:numRef>
              <c:f>'Graphs - Chinook'!$C$5</c:f>
              <c:numCache>
                <c:formatCode>#,##0</c:formatCode>
                <c:ptCount val="1"/>
                <c:pt idx="0">
                  <c:v>321.43141490347369</c:v>
                </c:pt>
              </c:numCache>
            </c:numRef>
          </c:val>
          <c:extLst>
            <c:ext xmlns:c16="http://schemas.microsoft.com/office/drawing/2014/chart" uri="{C3380CC4-5D6E-409C-BE32-E72D297353CC}">
              <c16:uniqueId val="{00000002-CBFC-4496-B7C1-9FEDC0BA60C4}"/>
            </c:ext>
          </c:extLst>
        </c:ser>
        <c:ser>
          <c:idx val="0"/>
          <c:order val="4"/>
          <c:tx>
            <c:strRef>
              <c:f>'Graphs - Chinook'!$B$4</c:f>
              <c:strCache>
                <c:ptCount val="1"/>
                <c:pt idx="0">
                  <c:v>Available (QRF)</c:v>
                </c:pt>
              </c:strCache>
            </c:strRef>
          </c:tx>
          <c:spPr>
            <a:solidFill>
              <a:schemeClr val="tx1"/>
            </a:solidFill>
            <a:ln>
              <a:noFill/>
            </a:ln>
            <a:effectLst/>
          </c:spPr>
          <c:invertIfNegative val="0"/>
          <c:cat>
            <c:strRef>
              <c:f>'Graphs - Chinook'!$C$3</c:f>
              <c:strCache>
                <c:ptCount val="1"/>
                <c:pt idx="0">
                  <c:v>Upper Salmon</c:v>
                </c:pt>
              </c:strCache>
            </c:strRef>
          </c:cat>
          <c:val>
            <c:numRef>
              <c:f>'Graphs - Chinook'!$C$4</c:f>
              <c:numCache>
                <c:formatCode>#,##0</c:formatCode>
                <c:ptCount val="1"/>
                <c:pt idx="0">
                  <c:v>4186</c:v>
                </c:pt>
              </c:numCache>
            </c:numRef>
          </c:val>
          <c:extLst>
            <c:ext xmlns:c16="http://schemas.microsoft.com/office/drawing/2014/chart" uri="{C3380CC4-5D6E-409C-BE32-E72D297353CC}">
              <c16:uniqueId val="{00000001-CBFC-4496-B7C1-9FEDC0BA60C4}"/>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Valley Creek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Steelhead'!$D$12</c:f>
              <c:strCache>
                <c:ptCount val="1"/>
                <c:pt idx="0">
                  <c:v>Valley Creek</c:v>
                </c:pt>
              </c:strCache>
            </c:strRef>
          </c:cat>
          <c:val>
            <c:numRef>
              <c:f>'Graphs - Steelhead'!$D$17</c:f>
              <c:numCache>
                <c:formatCode>#,##0</c:formatCode>
                <c:ptCount val="1"/>
                <c:pt idx="0">
                  <c:v>113327.35877860452</c:v>
                </c:pt>
              </c:numCache>
            </c:numRef>
          </c:val>
          <c:extLst>
            <c:ext xmlns:c16="http://schemas.microsoft.com/office/drawing/2014/chart" uri="{C3380CC4-5D6E-409C-BE32-E72D297353CC}">
              <c16:uniqueId val="{00000000-8513-404C-82A0-EFA0033BB0A5}"/>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Steelhead'!$D$12</c:f>
              <c:strCache>
                <c:ptCount val="1"/>
                <c:pt idx="0">
                  <c:v>Valley Creek</c:v>
                </c:pt>
              </c:strCache>
            </c:strRef>
          </c:cat>
          <c:val>
            <c:numRef>
              <c:f>'Graphs - Steelhead'!$D$16</c:f>
              <c:numCache>
                <c:formatCode>#,##0</c:formatCode>
                <c:ptCount val="1"/>
                <c:pt idx="0">
                  <c:v>90661.887022883617</c:v>
                </c:pt>
              </c:numCache>
            </c:numRef>
          </c:val>
          <c:extLst>
            <c:ext xmlns:c16="http://schemas.microsoft.com/office/drawing/2014/chart" uri="{C3380CC4-5D6E-409C-BE32-E72D297353CC}">
              <c16:uniqueId val="{00000001-8513-404C-82A0-EFA0033BB0A5}"/>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Steelhead'!$D$12</c:f>
              <c:strCache>
                <c:ptCount val="1"/>
                <c:pt idx="0">
                  <c:v>Valley Creek</c:v>
                </c:pt>
              </c:strCache>
            </c:strRef>
          </c:cat>
          <c:val>
            <c:numRef>
              <c:f>'Graphs - Steelhead'!$D$15</c:f>
              <c:numCache>
                <c:formatCode>#,##0</c:formatCode>
                <c:ptCount val="1"/>
                <c:pt idx="0">
                  <c:v>102027.02159310358</c:v>
                </c:pt>
              </c:numCache>
            </c:numRef>
          </c:val>
          <c:extLst>
            <c:ext xmlns:c16="http://schemas.microsoft.com/office/drawing/2014/chart" uri="{C3380CC4-5D6E-409C-BE32-E72D297353CC}">
              <c16:uniqueId val="{00000002-8513-404C-82A0-EFA0033BB0A5}"/>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Steelhead'!$D$12</c:f>
              <c:strCache>
                <c:ptCount val="1"/>
                <c:pt idx="0">
                  <c:v>Valley Creek</c:v>
                </c:pt>
              </c:strCache>
            </c:strRef>
          </c:cat>
          <c:val>
            <c:numRef>
              <c:f>'Graphs - Steelhead'!$D$14</c:f>
              <c:numCache>
                <c:formatCode>#,##0</c:formatCode>
                <c:ptCount val="1"/>
                <c:pt idx="0">
                  <c:v>70648.207398102299</c:v>
                </c:pt>
              </c:numCache>
            </c:numRef>
          </c:val>
          <c:extLst>
            <c:ext xmlns:c16="http://schemas.microsoft.com/office/drawing/2014/chart" uri="{C3380CC4-5D6E-409C-BE32-E72D297353CC}">
              <c16:uniqueId val="{00000003-8513-404C-82A0-EFA0033BB0A5}"/>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Steelhead'!$D$12</c:f>
              <c:strCache>
                <c:ptCount val="1"/>
                <c:pt idx="0">
                  <c:v>Valley Creek</c:v>
                </c:pt>
              </c:strCache>
            </c:strRef>
          </c:cat>
          <c:val>
            <c:numRef>
              <c:f>'Graphs - Steelhead'!$D$13</c:f>
              <c:numCache>
                <c:formatCode>#,##0</c:formatCode>
                <c:ptCount val="1"/>
                <c:pt idx="0">
                  <c:v>29908</c:v>
                </c:pt>
              </c:numCache>
            </c:numRef>
          </c:val>
          <c:extLst>
            <c:ext xmlns:c16="http://schemas.microsoft.com/office/drawing/2014/chart" uri="{C3380CC4-5D6E-409C-BE32-E72D297353CC}">
              <c16:uniqueId val="{00000004-8513-404C-82A0-EFA0033BB0A5}"/>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Yankee Fork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Steelhead'!$E$12</c:f>
              <c:strCache>
                <c:ptCount val="1"/>
                <c:pt idx="0">
                  <c:v>Yankee Fork</c:v>
                </c:pt>
              </c:strCache>
            </c:strRef>
          </c:cat>
          <c:val>
            <c:numRef>
              <c:f>'Graphs - Steelhead'!$E$17</c:f>
              <c:numCache>
                <c:formatCode>#,##0</c:formatCode>
                <c:ptCount val="1"/>
                <c:pt idx="0">
                  <c:v>123877.35313937548</c:v>
                </c:pt>
              </c:numCache>
            </c:numRef>
          </c:val>
          <c:extLst>
            <c:ext xmlns:c16="http://schemas.microsoft.com/office/drawing/2014/chart" uri="{C3380CC4-5D6E-409C-BE32-E72D297353CC}">
              <c16:uniqueId val="{00000000-D679-4763-B0A7-BA91DBD06CEA}"/>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Steelhead'!$E$12</c:f>
              <c:strCache>
                <c:ptCount val="1"/>
                <c:pt idx="0">
                  <c:v>Yankee Fork</c:v>
                </c:pt>
              </c:strCache>
            </c:strRef>
          </c:cat>
          <c:val>
            <c:numRef>
              <c:f>'Graphs - Steelhead'!$E$16</c:f>
              <c:numCache>
                <c:formatCode>#,##0</c:formatCode>
                <c:ptCount val="1"/>
                <c:pt idx="0">
                  <c:v>99101.882511500386</c:v>
                </c:pt>
              </c:numCache>
            </c:numRef>
          </c:val>
          <c:extLst>
            <c:ext xmlns:c16="http://schemas.microsoft.com/office/drawing/2014/chart" uri="{C3380CC4-5D6E-409C-BE32-E72D297353CC}">
              <c16:uniqueId val="{00000001-D679-4763-B0A7-BA91DBD06CEA}"/>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Steelhead'!$E$12</c:f>
              <c:strCache>
                <c:ptCount val="1"/>
                <c:pt idx="0">
                  <c:v>Yankee Fork</c:v>
                </c:pt>
              </c:strCache>
            </c:strRef>
          </c:cat>
          <c:val>
            <c:numRef>
              <c:f>'Graphs - Steelhead'!$E$15</c:f>
              <c:numCache>
                <c:formatCode>#,##0</c:formatCode>
                <c:ptCount val="1"/>
                <c:pt idx="0">
                  <c:v>78171.782731406711</c:v>
                </c:pt>
              </c:numCache>
            </c:numRef>
          </c:val>
          <c:extLst>
            <c:ext xmlns:c16="http://schemas.microsoft.com/office/drawing/2014/chart" uri="{C3380CC4-5D6E-409C-BE32-E72D297353CC}">
              <c16:uniqueId val="{00000002-D679-4763-B0A7-BA91DBD06CEA}"/>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Steelhead'!$E$12</c:f>
              <c:strCache>
                <c:ptCount val="1"/>
                <c:pt idx="0">
                  <c:v>Yankee Fork</c:v>
                </c:pt>
              </c:strCache>
            </c:strRef>
          </c:cat>
          <c:val>
            <c:numRef>
              <c:f>'Graphs - Steelhead'!$E$14</c:f>
              <c:numCache>
                <c:formatCode>#,##0</c:formatCode>
                <c:ptCount val="1"/>
                <c:pt idx="0">
                  <c:v>34957.100024255815</c:v>
                </c:pt>
              </c:numCache>
            </c:numRef>
          </c:val>
          <c:extLst>
            <c:ext xmlns:c16="http://schemas.microsoft.com/office/drawing/2014/chart" uri="{C3380CC4-5D6E-409C-BE32-E72D297353CC}">
              <c16:uniqueId val="{00000003-D679-4763-B0A7-BA91DBD06CEA}"/>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Steelhead'!$E$12</c:f>
              <c:strCache>
                <c:ptCount val="1"/>
                <c:pt idx="0">
                  <c:v>Yankee Fork</c:v>
                </c:pt>
              </c:strCache>
            </c:strRef>
          </c:cat>
          <c:val>
            <c:numRef>
              <c:f>'Graphs - Steelhead'!$E$13</c:f>
              <c:numCache>
                <c:formatCode>#,##0</c:formatCode>
                <c:ptCount val="1"/>
                <c:pt idx="0">
                  <c:v>283811</c:v>
                </c:pt>
              </c:numCache>
            </c:numRef>
          </c:val>
          <c:extLst>
            <c:ext xmlns:c16="http://schemas.microsoft.com/office/drawing/2014/chart" uri="{C3380CC4-5D6E-409C-BE32-E72D297353CC}">
              <c16:uniqueId val="{00000004-D679-4763-B0A7-BA91DBD06CEA}"/>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East Fork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Steelhead'!$F$12</c:f>
              <c:strCache>
                <c:ptCount val="1"/>
                <c:pt idx="0">
                  <c:v>East Fork</c:v>
                </c:pt>
              </c:strCache>
            </c:strRef>
          </c:cat>
          <c:val>
            <c:numRef>
              <c:f>'Graphs - Steelhead'!$F$17</c:f>
              <c:numCache>
                <c:formatCode>#,##0</c:formatCode>
                <c:ptCount val="1"/>
                <c:pt idx="0">
                  <c:v>458754.59349417075</c:v>
                </c:pt>
              </c:numCache>
            </c:numRef>
          </c:val>
          <c:extLst>
            <c:ext xmlns:c16="http://schemas.microsoft.com/office/drawing/2014/chart" uri="{C3380CC4-5D6E-409C-BE32-E72D297353CC}">
              <c16:uniqueId val="{00000000-547C-40B3-9A6B-1BA8CA0BA7A1}"/>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Steelhead'!$F$12</c:f>
              <c:strCache>
                <c:ptCount val="1"/>
                <c:pt idx="0">
                  <c:v>East Fork</c:v>
                </c:pt>
              </c:strCache>
            </c:strRef>
          </c:cat>
          <c:val>
            <c:numRef>
              <c:f>'Graphs - Steelhead'!$F$16</c:f>
              <c:numCache>
                <c:formatCode>#,##0</c:formatCode>
                <c:ptCount val="1"/>
                <c:pt idx="0">
                  <c:v>367003.67479533661</c:v>
                </c:pt>
              </c:numCache>
            </c:numRef>
          </c:val>
          <c:extLst>
            <c:ext xmlns:c16="http://schemas.microsoft.com/office/drawing/2014/chart" uri="{C3380CC4-5D6E-409C-BE32-E72D297353CC}">
              <c16:uniqueId val="{00000001-547C-40B3-9A6B-1BA8CA0BA7A1}"/>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Steelhead'!$F$12</c:f>
              <c:strCache>
                <c:ptCount val="1"/>
                <c:pt idx="0">
                  <c:v>East Fork</c:v>
                </c:pt>
              </c:strCache>
            </c:strRef>
          </c:cat>
          <c:val>
            <c:numRef>
              <c:f>'Graphs - Steelhead'!$F$15</c:f>
              <c:numCache>
                <c:formatCode>#,##0</c:formatCode>
                <c:ptCount val="1"/>
                <c:pt idx="0">
                  <c:v>19818.198438948177</c:v>
                </c:pt>
              </c:numCache>
            </c:numRef>
          </c:val>
          <c:extLst>
            <c:ext xmlns:c16="http://schemas.microsoft.com/office/drawing/2014/chart" uri="{C3380CC4-5D6E-409C-BE32-E72D297353CC}">
              <c16:uniqueId val="{00000002-547C-40B3-9A6B-1BA8CA0BA7A1}"/>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Steelhead'!$F$12</c:f>
              <c:strCache>
                <c:ptCount val="1"/>
                <c:pt idx="0">
                  <c:v>East Fork</c:v>
                </c:pt>
              </c:strCache>
            </c:strRef>
          </c:cat>
          <c:val>
            <c:numRef>
              <c:f>'Graphs - Steelhead'!$F$14</c:f>
              <c:numCache>
                <c:formatCode>#,##0</c:formatCode>
                <c:ptCount val="1"/>
                <c:pt idx="0">
                  <c:v>11101.861162558935</c:v>
                </c:pt>
              </c:numCache>
            </c:numRef>
          </c:val>
          <c:extLst>
            <c:ext xmlns:c16="http://schemas.microsoft.com/office/drawing/2014/chart" uri="{C3380CC4-5D6E-409C-BE32-E72D297353CC}">
              <c16:uniqueId val="{00000003-547C-40B3-9A6B-1BA8CA0BA7A1}"/>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Steelhead'!$F$12</c:f>
              <c:strCache>
                <c:ptCount val="1"/>
                <c:pt idx="0">
                  <c:v>East Fork</c:v>
                </c:pt>
              </c:strCache>
            </c:strRef>
          </c:cat>
          <c:val>
            <c:numRef>
              <c:f>'Graphs - Steelhead'!$F$13</c:f>
              <c:numCache>
                <c:formatCode>#,##0</c:formatCode>
                <c:ptCount val="1"/>
                <c:pt idx="0">
                  <c:v>305434</c:v>
                </c:pt>
              </c:numCache>
            </c:numRef>
          </c:val>
          <c:extLst>
            <c:ext xmlns:c16="http://schemas.microsoft.com/office/drawing/2014/chart" uri="{C3380CC4-5D6E-409C-BE32-E72D297353CC}">
              <c16:uniqueId val="{00000004-547C-40B3-9A6B-1BA8CA0BA7A1}"/>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Pahsimeroi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Steelhead'!$G$12</c:f>
              <c:strCache>
                <c:ptCount val="1"/>
                <c:pt idx="0">
                  <c:v>Pahsimeroi</c:v>
                </c:pt>
              </c:strCache>
            </c:strRef>
          </c:cat>
          <c:val>
            <c:numRef>
              <c:f>'Graphs - Steelhead'!$G$17</c:f>
              <c:numCache>
                <c:formatCode>#,##0</c:formatCode>
                <c:ptCount val="1"/>
                <c:pt idx="0">
                  <c:v>458754.59349417075</c:v>
                </c:pt>
              </c:numCache>
            </c:numRef>
          </c:val>
          <c:extLst>
            <c:ext xmlns:c16="http://schemas.microsoft.com/office/drawing/2014/chart" uri="{C3380CC4-5D6E-409C-BE32-E72D297353CC}">
              <c16:uniqueId val="{00000000-8E7D-4919-90BE-DF8AEA08092B}"/>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Steelhead'!$G$12</c:f>
              <c:strCache>
                <c:ptCount val="1"/>
                <c:pt idx="0">
                  <c:v>Pahsimeroi</c:v>
                </c:pt>
              </c:strCache>
            </c:strRef>
          </c:cat>
          <c:val>
            <c:numRef>
              <c:f>'Graphs - Steelhead'!$G$16</c:f>
              <c:numCache>
                <c:formatCode>#,##0</c:formatCode>
                <c:ptCount val="1"/>
                <c:pt idx="0">
                  <c:v>367003.67479533661</c:v>
                </c:pt>
              </c:numCache>
            </c:numRef>
          </c:val>
          <c:extLst>
            <c:ext xmlns:c16="http://schemas.microsoft.com/office/drawing/2014/chart" uri="{C3380CC4-5D6E-409C-BE32-E72D297353CC}">
              <c16:uniqueId val="{00000001-8E7D-4919-90BE-DF8AEA08092B}"/>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Steelhead'!$G$12</c:f>
              <c:strCache>
                <c:ptCount val="1"/>
                <c:pt idx="0">
                  <c:v>Pahsimeroi</c:v>
                </c:pt>
              </c:strCache>
            </c:strRef>
          </c:cat>
          <c:val>
            <c:numRef>
              <c:f>'Graphs - Steelhead'!$G$15</c:f>
              <c:numCache>
                <c:formatCode>#,##0</c:formatCode>
                <c:ptCount val="1"/>
                <c:pt idx="0">
                  <c:v>592343.9311196733</c:v>
                </c:pt>
              </c:numCache>
            </c:numRef>
          </c:val>
          <c:extLst>
            <c:ext xmlns:c16="http://schemas.microsoft.com/office/drawing/2014/chart" uri="{C3380CC4-5D6E-409C-BE32-E72D297353CC}">
              <c16:uniqueId val="{00000002-8E7D-4919-90BE-DF8AEA08092B}"/>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Steelhead'!$G$12</c:f>
              <c:strCache>
                <c:ptCount val="1"/>
                <c:pt idx="0">
                  <c:v>Pahsimeroi</c:v>
                </c:pt>
              </c:strCache>
            </c:strRef>
          </c:cat>
          <c:val>
            <c:numRef>
              <c:f>'Graphs - Steelhead'!$G$14</c:f>
              <c:numCache>
                <c:formatCode>#,##0</c:formatCode>
                <c:ptCount val="1"/>
                <c:pt idx="0">
                  <c:v>424182.84732845007</c:v>
                </c:pt>
              </c:numCache>
            </c:numRef>
          </c:val>
          <c:extLst>
            <c:ext xmlns:c16="http://schemas.microsoft.com/office/drawing/2014/chart" uri="{C3380CC4-5D6E-409C-BE32-E72D297353CC}">
              <c16:uniqueId val="{00000003-8E7D-4919-90BE-DF8AEA08092B}"/>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Steelhead'!$G$12</c:f>
              <c:strCache>
                <c:ptCount val="1"/>
                <c:pt idx="0">
                  <c:v>Pahsimeroi</c:v>
                </c:pt>
              </c:strCache>
            </c:strRef>
          </c:cat>
          <c:val>
            <c:numRef>
              <c:f>'Graphs - Steelhead'!$G$13</c:f>
              <c:numCache>
                <c:formatCode>#,##0</c:formatCode>
                <c:ptCount val="1"/>
                <c:pt idx="0">
                  <c:v>225291</c:v>
                </c:pt>
              </c:numCache>
            </c:numRef>
          </c:val>
          <c:extLst>
            <c:ext xmlns:c16="http://schemas.microsoft.com/office/drawing/2014/chart" uri="{C3380CC4-5D6E-409C-BE32-E72D297353CC}">
              <c16:uniqueId val="{00000004-8E7D-4919-90BE-DF8AEA08092B}"/>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Lemhi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Steelhead'!$H$12</c:f>
              <c:strCache>
                <c:ptCount val="1"/>
                <c:pt idx="0">
                  <c:v>Lemhi</c:v>
                </c:pt>
              </c:strCache>
            </c:strRef>
          </c:cat>
          <c:val>
            <c:numRef>
              <c:f>'Graphs - Steelhead'!$H$17</c:f>
              <c:numCache>
                <c:formatCode>#,##0</c:formatCode>
                <c:ptCount val="1"/>
                <c:pt idx="0">
                  <c:v>458754.59349417075</c:v>
                </c:pt>
              </c:numCache>
            </c:numRef>
          </c:val>
          <c:extLst>
            <c:ext xmlns:c16="http://schemas.microsoft.com/office/drawing/2014/chart" uri="{C3380CC4-5D6E-409C-BE32-E72D297353CC}">
              <c16:uniqueId val="{00000000-96DA-4AE0-8834-B5F42783781F}"/>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Steelhead'!$H$12</c:f>
              <c:strCache>
                <c:ptCount val="1"/>
                <c:pt idx="0">
                  <c:v>Lemhi</c:v>
                </c:pt>
              </c:strCache>
            </c:strRef>
          </c:cat>
          <c:val>
            <c:numRef>
              <c:f>'Graphs - Steelhead'!$H$16</c:f>
              <c:numCache>
                <c:formatCode>#,##0</c:formatCode>
                <c:ptCount val="1"/>
                <c:pt idx="0">
                  <c:v>367003.67479533661</c:v>
                </c:pt>
              </c:numCache>
            </c:numRef>
          </c:val>
          <c:extLst>
            <c:ext xmlns:c16="http://schemas.microsoft.com/office/drawing/2014/chart" uri="{C3380CC4-5D6E-409C-BE32-E72D297353CC}">
              <c16:uniqueId val="{00000001-96DA-4AE0-8834-B5F42783781F}"/>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Steelhead'!$H$12</c:f>
              <c:strCache>
                <c:ptCount val="1"/>
                <c:pt idx="0">
                  <c:v>Lemhi</c:v>
                </c:pt>
              </c:strCache>
            </c:strRef>
          </c:cat>
          <c:val>
            <c:numRef>
              <c:f>'Graphs - Steelhead'!$H$15</c:f>
              <c:numCache>
                <c:formatCode>#,##0</c:formatCode>
                <c:ptCount val="1"/>
                <c:pt idx="0">
                  <c:v>153040.53238965539</c:v>
                </c:pt>
              </c:numCache>
            </c:numRef>
          </c:val>
          <c:extLst>
            <c:ext xmlns:c16="http://schemas.microsoft.com/office/drawing/2014/chart" uri="{C3380CC4-5D6E-409C-BE32-E72D297353CC}">
              <c16:uniqueId val="{00000002-96DA-4AE0-8834-B5F42783781F}"/>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Steelhead'!$H$12</c:f>
              <c:strCache>
                <c:ptCount val="1"/>
                <c:pt idx="0">
                  <c:v>Lemhi</c:v>
                </c:pt>
              </c:strCache>
            </c:strRef>
          </c:cat>
          <c:val>
            <c:numRef>
              <c:f>'Graphs - Steelhead'!$H$14</c:f>
              <c:numCache>
                <c:formatCode>#,##0</c:formatCode>
                <c:ptCount val="1"/>
                <c:pt idx="0">
                  <c:v>123557.90384776334</c:v>
                </c:pt>
              </c:numCache>
            </c:numRef>
          </c:val>
          <c:extLst>
            <c:ext xmlns:c16="http://schemas.microsoft.com/office/drawing/2014/chart" uri="{C3380CC4-5D6E-409C-BE32-E72D297353CC}">
              <c16:uniqueId val="{00000003-96DA-4AE0-8834-B5F42783781F}"/>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Steelhead'!$H$12</c:f>
              <c:strCache>
                <c:ptCount val="1"/>
                <c:pt idx="0">
                  <c:v>Lemhi</c:v>
                </c:pt>
              </c:strCache>
            </c:strRef>
          </c:cat>
          <c:val>
            <c:numRef>
              <c:f>'Graphs - Steelhead'!$H$13</c:f>
              <c:numCache>
                <c:formatCode>#,##0</c:formatCode>
                <c:ptCount val="1"/>
                <c:pt idx="0">
                  <c:v>731592</c:v>
                </c:pt>
              </c:numCache>
            </c:numRef>
          </c:val>
          <c:extLst>
            <c:ext xmlns:c16="http://schemas.microsoft.com/office/drawing/2014/chart" uri="{C3380CC4-5D6E-409C-BE32-E72D297353CC}">
              <c16:uniqueId val="{00000004-96DA-4AE0-8834-B5F42783781F}"/>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majorUnit val="2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North Fork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Steelhead'!$I$12</c:f>
              <c:strCache>
                <c:ptCount val="1"/>
                <c:pt idx="0">
                  <c:v>North Fork</c:v>
                </c:pt>
              </c:strCache>
            </c:strRef>
          </c:cat>
          <c:val>
            <c:numRef>
              <c:f>'Graphs - Steelhead'!$I$17</c:f>
              <c:numCache>
                <c:formatCode>#,##0</c:formatCode>
                <c:ptCount val="1"/>
                <c:pt idx="0">
                  <c:v>229377.29674708538</c:v>
                </c:pt>
              </c:numCache>
            </c:numRef>
          </c:val>
          <c:extLst>
            <c:ext xmlns:c16="http://schemas.microsoft.com/office/drawing/2014/chart" uri="{C3380CC4-5D6E-409C-BE32-E72D297353CC}">
              <c16:uniqueId val="{00000000-9261-4BA2-B85B-2F825AFBCDD3}"/>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Steelhead'!$I$12</c:f>
              <c:strCache>
                <c:ptCount val="1"/>
                <c:pt idx="0">
                  <c:v>North Fork</c:v>
                </c:pt>
              </c:strCache>
            </c:strRef>
          </c:cat>
          <c:val>
            <c:numRef>
              <c:f>'Graphs - Steelhead'!$I$16</c:f>
              <c:numCache>
                <c:formatCode>#,##0</c:formatCode>
                <c:ptCount val="1"/>
                <c:pt idx="0">
                  <c:v>183501.83739766831</c:v>
                </c:pt>
              </c:numCache>
            </c:numRef>
          </c:val>
          <c:extLst>
            <c:ext xmlns:c16="http://schemas.microsoft.com/office/drawing/2014/chart" uri="{C3380CC4-5D6E-409C-BE32-E72D297353CC}">
              <c16:uniqueId val="{00000001-9261-4BA2-B85B-2F825AFBCDD3}"/>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Steelhead'!$I$12</c:f>
              <c:strCache>
                <c:ptCount val="1"/>
                <c:pt idx="0">
                  <c:v>North Fork</c:v>
                </c:pt>
              </c:strCache>
            </c:strRef>
          </c:cat>
          <c:val>
            <c:numRef>
              <c:f>'Graphs - Steelhead'!$I$15</c:f>
              <c:numCache>
                <c:formatCode>#,##0</c:formatCode>
                <c:ptCount val="1"/>
                <c:pt idx="0">
                  <c:v>128084.2825035725</c:v>
                </c:pt>
              </c:numCache>
            </c:numRef>
          </c:val>
          <c:extLst>
            <c:ext xmlns:c16="http://schemas.microsoft.com/office/drawing/2014/chart" uri="{C3380CC4-5D6E-409C-BE32-E72D297353CC}">
              <c16:uniqueId val="{00000002-9261-4BA2-B85B-2F825AFBCDD3}"/>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Steelhead'!$I$12</c:f>
              <c:strCache>
                <c:ptCount val="1"/>
                <c:pt idx="0">
                  <c:v>North Fork</c:v>
                </c:pt>
              </c:strCache>
            </c:strRef>
          </c:cat>
          <c:val>
            <c:numRef>
              <c:f>'Graphs - Steelhead'!$I$14</c:f>
              <c:numCache>
                <c:formatCode>#,##0</c:formatCode>
                <c:ptCount val="1"/>
                <c:pt idx="0">
                  <c:v>92411.525313465769</c:v>
                </c:pt>
              </c:numCache>
            </c:numRef>
          </c:val>
          <c:extLst>
            <c:ext xmlns:c16="http://schemas.microsoft.com/office/drawing/2014/chart" uri="{C3380CC4-5D6E-409C-BE32-E72D297353CC}">
              <c16:uniqueId val="{00000003-9261-4BA2-B85B-2F825AFBCDD3}"/>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Steelhead'!$I$12</c:f>
              <c:strCache>
                <c:ptCount val="1"/>
                <c:pt idx="0">
                  <c:v>North Fork</c:v>
                </c:pt>
              </c:strCache>
            </c:strRef>
          </c:cat>
          <c:val>
            <c:numRef>
              <c:f>'Graphs - Steelhead'!$I$13</c:f>
              <c:numCache>
                <c:formatCode>#,##0</c:formatCode>
                <c:ptCount val="1"/>
                <c:pt idx="0">
                  <c:v>252126</c:v>
                </c:pt>
              </c:numCache>
            </c:numRef>
          </c:val>
          <c:extLst>
            <c:ext xmlns:c16="http://schemas.microsoft.com/office/drawing/2014/chart" uri="{C3380CC4-5D6E-409C-BE32-E72D297353CC}">
              <c16:uniqueId val="{00000004-9261-4BA2-B85B-2F825AFBCDD3}"/>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Panther Summer Parr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Steelhead'!$B$17</c:f>
              <c:strCache>
                <c:ptCount val="1"/>
                <c:pt idx="0">
                  <c:v>MAT + 25%</c:v>
                </c:pt>
              </c:strCache>
            </c:strRef>
          </c:tx>
          <c:spPr>
            <a:solidFill>
              <a:srgbClr val="4472C4">
                <a:lumMod val="75000"/>
              </a:srgbClr>
            </a:solidFill>
            <a:ln>
              <a:noFill/>
            </a:ln>
            <a:effectLst/>
          </c:spPr>
          <c:invertIfNegative val="0"/>
          <c:cat>
            <c:strRef>
              <c:f>'Graphs - Steelhead'!$J$12</c:f>
              <c:strCache>
                <c:ptCount val="1"/>
                <c:pt idx="0">
                  <c:v>Panther</c:v>
                </c:pt>
              </c:strCache>
            </c:strRef>
          </c:cat>
          <c:val>
            <c:numRef>
              <c:f>'Graphs - Steelhead'!$J$17</c:f>
              <c:numCache>
                <c:formatCode>#,##0</c:formatCode>
                <c:ptCount val="1"/>
                <c:pt idx="0">
                  <c:v>229377.29674708538</c:v>
                </c:pt>
              </c:numCache>
            </c:numRef>
          </c:val>
          <c:extLst>
            <c:ext xmlns:c16="http://schemas.microsoft.com/office/drawing/2014/chart" uri="{C3380CC4-5D6E-409C-BE32-E72D297353CC}">
              <c16:uniqueId val="{00000000-4A3B-4BAC-96C1-F4B33FC4EA05}"/>
            </c:ext>
          </c:extLst>
        </c:ser>
        <c:ser>
          <c:idx val="3"/>
          <c:order val="1"/>
          <c:tx>
            <c:strRef>
              <c:f>'Graphs - Steelhead'!$B$16</c:f>
              <c:strCache>
                <c:ptCount val="1"/>
                <c:pt idx="0">
                  <c:v>MAT</c:v>
                </c:pt>
              </c:strCache>
            </c:strRef>
          </c:tx>
          <c:spPr>
            <a:solidFill>
              <a:srgbClr val="4472C4">
                <a:lumMod val="60000"/>
                <a:lumOff val="40000"/>
              </a:srgbClr>
            </a:solidFill>
            <a:ln>
              <a:noFill/>
            </a:ln>
            <a:effectLst/>
          </c:spPr>
          <c:invertIfNegative val="0"/>
          <c:cat>
            <c:strRef>
              <c:f>'Graphs - Steelhead'!$J$12</c:f>
              <c:strCache>
                <c:ptCount val="1"/>
                <c:pt idx="0">
                  <c:v>Panther</c:v>
                </c:pt>
              </c:strCache>
            </c:strRef>
          </c:cat>
          <c:val>
            <c:numRef>
              <c:f>'Graphs - Steelhead'!$J$16</c:f>
              <c:numCache>
                <c:formatCode>#,##0</c:formatCode>
                <c:ptCount val="1"/>
                <c:pt idx="0">
                  <c:v>183501.83739766831</c:v>
                </c:pt>
              </c:numCache>
            </c:numRef>
          </c:val>
          <c:extLst>
            <c:ext xmlns:c16="http://schemas.microsoft.com/office/drawing/2014/chart" uri="{C3380CC4-5D6E-409C-BE32-E72D297353CC}">
              <c16:uniqueId val="{00000001-4A3B-4BAC-96C1-F4B33FC4EA05}"/>
            </c:ext>
          </c:extLst>
        </c:ser>
        <c:ser>
          <c:idx val="2"/>
          <c:order val="2"/>
          <c:tx>
            <c:strRef>
              <c:f>'Graphs - Steelhead'!$B$15</c:f>
              <c:strCache>
                <c:ptCount val="1"/>
                <c:pt idx="0">
                  <c:v>Contemporary (Max)</c:v>
                </c:pt>
              </c:strCache>
            </c:strRef>
          </c:tx>
          <c:spPr>
            <a:solidFill>
              <a:srgbClr val="70AD47">
                <a:lumMod val="75000"/>
              </a:srgbClr>
            </a:solidFill>
            <a:ln>
              <a:noFill/>
            </a:ln>
            <a:effectLst/>
          </c:spPr>
          <c:invertIfNegative val="0"/>
          <c:cat>
            <c:strRef>
              <c:f>'Graphs - Steelhead'!$J$12</c:f>
              <c:strCache>
                <c:ptCount val="1"/>
                <c:pt idx="0">
                  <c:v>Panther</c:v>
                </c:pt>
              </c:strCache>
            </c:strRef>
          </c:cat>
          <c:val>
            <c:numRef>
              <c:f>'Graphs - Steelhead'!$J$15</c:f>
              <c:numCache>
                <c:formatCode>#,##0</c:formatCode>
                <c:ptCount val="1"/>
                <c:pt idx="0">
                  <c:v>238552.38861696882</c:v>
                </c:pt>
              </c:numCache>
            </c:numRef>
          </c:val>
          <c:extLst>
            <c:ext xmlns:c16="http://schemas.microsoft.com/office/drawing/2014/chart" uri="{C3380CC4-5D6E-409C-BE32-E72D297353CC}">
              <c16:uniqueId val="{00000002-4A3B-4BAC-96C1-F4B33FC4EA05}"/>
            </c:ext>
          </c:extLst>
        </c:ser>
        <c:ser>
          <c:idx val="1"/>
          <c:order val="3"/>
          <c:tx>
            <c:strRef>
              <c:f>'Graphs - Steelhead'!$B$14</c:f>
              <c:strCache>
                <c:ptCount val="1"/>
                <c:pt idx="0">
                  <c:v>Contemporary (Mean)</c:v>
                </c:pt>
              </c:strCache>
            </c:strRef>
          </c:tx>
          <c:spPr>
            <a:solidFill>
              <a:srgbClr val="70AD47">
                <a:lumMod val="60000"/>
                <a:lumOff val="40000"/>
              </a:srgbClr>
            </a:solidFill>
            <a:ln>
              <a:noFill/>
            </a:ln>
            <a:effectLst/>
          </c:spPr>
          <c:invertIfNegative val="0"/>
          <c:cat>
            <c:strRef>
              <c:f>'Graphs - Steelhead'!$J$12</c:f>
              <c:strCache>
                <c:ptCount val="1"/>
                <c:pt idx="0">
                  <c:v>Panther</c:v>
                </c:pt>
              </c:strCache>
            </c:strRef>
          </c:cat>
          <c:val>
            <c:numRef>
              <c:f>'Graphs - Steelhead'!$J$14</c:f>
              <c:numCache>
                <c:formatCode>#,##0</c:formatCode>
                <c:ptCount val="1"/>
                <c:pt idx="0">
                  <c:v>164637.84851318802</c:v>
                </c:pt>
              </c:numCache>
            </c:numRef>
          </c:val>
          <c:extLst>
            <c:ext xmlns:c16="http://schemas.microsoft.com/office/drawing/2014/chart" uri="{C3380CC4-5D6E-409C-BE32-E72D297353CC}">
              <c16:uniqueId val="{00000003-4A3B-4BAC-96C1-F4B33FC4EA05}"/>
            </c:ext>
          </c:extLst>
        </c:ser>
        <c:ser>
          <c:idx val="0"/>
          <c:order val="4"/>
          <c:tx>
            <c:strRef>
              <c:f>'Graphs - Steelhead'!$B$13</c:f>
              <c:strCache>
                <c:ptCount val="1"/>
                <c:pt idx="0">
                  <c:v>Available (QRF)</c:v>
                </c:pt>
              </c:strCache>
            </c:strRef>
          </c:tx>
          <c:spPr>
            <a:solidFill>
              <a:sysClr val="windowText" lastClr="000000"/>
            </a:solidFill>
            <a:ln>
              <a:noFill/>
            </a:ln>
            <a:effectLst/>
          </c:spPr>
          <c:invertIfNegative val="0"/>
          <c:cat>
            <c:strRef>
              <c:f>'Graphs - Steelhead'!$J$12</c:f>
              <c:strCache>
                <c:ptCount val="1"/>
                <c:pt idx="0">
                  <c:v>Panther</c:v>
                </c:pt>
              </c:strCache>
            </c:strRef>
          </c:cat>
          <c:val>
            <c:numRef>
              <c:f>'Graphs - Steelhead'!$J$13</c:f>
              <c:numCache>
                <c:formatCode>#,##0</c:formatCode>
                <c:ptCount val="1"/>
                <c:pt idx="0">
                  <c:v>404108</c:v>
                </c:pt>
              </c:numCache>
            </c:numRef>
          </c:val>
          <c:extLst>
            <c:ext xmlns:c16="http://schemas.microsoft.com/office/drawing/2014/chart" uri="{C3380CC4-5D6E-409C-BE32-E72D297353CC}">
              <c16:uniqueId val="{00000004-4A3B-4BAC-96C1-F4B33FC4EA05}"/>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Summer Parr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Valley Creek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Chinook'!$D$3</c:f>
              <c:strCache>
                <c:ptCount val="1"/>
                <c:pt idx="0">
                  <c:v>Valley Creek</c:v>
                </c:pt>
              </c:strCache>
            </c:strRef>
          </c:cat>
          <c:val>
            <c:numRef>
              <c:f>'Graphs - Chinook'!$D$8</c:f>
              <c:numCache>
                <c:formatCode>#,##0</c:formatCode>
                <c:ptCount val="1"/>
                <c:pt idx="0">
                  <c:v>306.25</c:v>
                </c:pt>
              </c:numCache>
            </c:numRef>
          </c:val>
          <c:extLst>
            <c:ext xmlns:c16="http://schemas.microsoft.com/office/drawing/2014/chart" uri="{C3380CC4-5D6E-409C-BE32-E72D297353CC}">
              <c16:uniqueId val="{00000000-1988-4FFD-9F0F-335C09D92E12}"/>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Chinook'!$D$3</c:f>
              <c:strCache>
                <c:ptCount val="1"/>
                <c:pt idx="0">
                  <c:v>Valley Creek</c:v>
                </c:pt>
              </c:strCache>
            </c:strRef>
          </c:cat>
          <c:val>
            <c:numRef>
              <c:f>'Graphs - Chinook'!$D$7</c:f>
              <c:numCache>
                <c:formatCode>#,##0</c:formatCode>
                <c:ptCount val="1"/>
                <c:pt idx="0">
                  <c:v>245</c:v>
                </c:pt>
              </c:numCache>
            </c:numRef>
          </c:val>
          <c:extLst>
            <c:ext xmlns:c16="http://schemas.microsoft.com/office/drawing/2014/chart" uri="{C3380CC4-5D6E-409C-BE32-E72D297353CC}">
              <c16:uniqueId val="{00000001-1988-4FFD-9F0F-335C09D92E12}"/>
            </c:ext>
          </c:extLst>
        </c:ser>
        <c:ser>
          <c:idx val="2"/>
          <c:order val="2"/>
          <c:tx>
            <c:strRef>
              <c:f>'Graphs - Chinook'!$B$6</c:f>
              <c:strCache>
                <c:ptCount val="1"/>
                <c:pt idx="0">
                  <c:v>Contemporary (Max)</c:v>
                </c:pt>
              </c:strCache>
            </c:strRef>
          </c:tx>
          <c:spPr>
            <a:solidFill>
              <a:srgbClr val="70AD47">
                <a:lumMod val="75000"/>
              </a:srgbClr>
            </a:solidFill>
            <a:ln>
              <a:noFill/>
            </a:ln>
            <a:effectLst/>
          </c:spPr>
          <c:invertIfNegative val="0"/>
          <c:cat>
            <c:strRef>
              <c:f>'Graphs - Chinook'!$D$3</c:f>
              <c:strCache>
                <c:ptCount val="1"/>
                <c:pt idx="0">
                  <c:v>Valley Creek</c:v>
                </c:pt>
              </c:strCache>
            </c:strRef>
          </c:cat>
          <c:val>
            <c:numRef>
              <c:f>'Graphs - Chinook'!$D$6</c:f>
              <c:numCache>
                <c:formatCode>#,##0</c:formatCode>
                <c:ptCount val="1"/>
                <c:pt idx="0">
                  <c:v>362.11</c:v>
                </c:pt>
              </c:numCache>
            </c:numRef>
          </c:val>
          <c:extLst>
            <c:ext xmlns:c16="http://schemas.microsoft.com/office/drawing/2014/chart" uri="{C3380CC4-5D6E-409C-BE32-E72D297353CC}">
              <c16:uniqueId val="{00000002-1988-4FFD-9F0F-335C09D92E12}"/>
            </c:ext>
          </c:extLst>
        </c:ser>
        <c:ser>
          <c:idx val="1"/>
          <c:order val="3"/>
          <c:tx>
            <c:strRef>
              <c:f>'Graphs - Chinook'!$B$5</c:f>
              <c:strCache>
                <c:ptCount val="1"/>
                <c:pt idx="0">
                  <c:v>Contemporary (Mean)</c:v>
                </c:pt>
              </c:strCache>
            </c:strRef>
          </c:tx>
          <c:spPr>
            <a:solidFill>
              <a:srgbClr val="70AD47">
                <a:lumMod val="60000"/>
                <a:lumOff val="40000"/>
              </a:srgbClr>
            </a:solidFill>
            <a:ln>
              <a:noFill/>
            </a:ln>
            <a:effectLst/>
          </c:spPr>
          <c:invertIfNegative val="0"/>
          <c:cat>
            <c:strRef>
              <c:f>'Graphs - Chinook'!$D$3</c:f>
              <c:strCache>
                <c:ptCount val="1"/>
                <c:pt idx="0">
                  <c:v>Valley Creek</c:v>
                </c:pt>
              </c:strCache>
            </c:strRef>
          </c:cat>
          <c:val>
            <c:numRef>
              <c:f>'Graphs - Chinook'!$D$5</c:f>
              <c:numCache>
                <c:formatCode>#,##0</c:formatCode>
                <c:ptCount val="1"/>
                <c:pt idx="0">
                  <c:v>247.94</c:v>
                </c:pt>
              </c:numCache>
            </c:numRef>
          </c:val>
          <c:extLst>
            <c:ext xmlns:c16="http://schemas.microsoft.com/office/drawing/2014/chart" uri="{C3380CC4-5D6E-409C-BE32-E72D297353CC}">
              <c16:uniqueId val="{00000003-1988-4FFD-9F0F-335C09D92E12}"/>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Chinook'!$D$3</c:f>
              <c:strCache>
                <c:ptCount val="1"/>
                <c:pt idx="0">
                  <c:v>Valley Creek</c:v>
                </c:pt>
              </c:strCache>
            </c:strRef>
          </c:cat>
          <c:val>
            <c:numRef>
              <c:f>'Graphs - Chinook'!$D$4</c:f>
              <c:numCache>
                <c:formatCode>#,##0</c:formatCode>
                <c:ptCount val="1"/>
                <c:pt idx="0">
                  <c:v>2211</c:v>
                </c:pt>
              </c:numCache>
            </c:numRef>
          </c:val>
          <c:extLst>
            <c:ext xmlns:c16="http://schemas.microsoft.com/office/drawing/2014/chart" uri="{C3380CC4-5D6E-409C-BE32-E72D297353CC}">
              <c16:uniqueId val="{00000004-1988-4FFD-9F0F-335C09D92E12}"/>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Yankee Fork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Chinook'!$E$3</c:f>
              <c:strCache>
                <c:ptCount val="1"/>
                <c:pt idx="0">
                  <c:v>Yankee Fork</c:v>
                </c:pt>
              </c:strCache>
            </c:strRef>
          </c:cat>
          <c:val>
            <c:numRef>
              <c:f>'Graphs - Chinook'!$E$8</c:f>
              <c:numCache>
                <c:formatCode>#,##0</c:formatCode>
                <c:ptCount val="1"/>
                <c:pt idx="0">
                  <c:v>306.25</c:v>
                </c:pt>
              </c:numCache>
            </c:numRef>
          </c:val>
          <c:extLst>
            <c:ext xmlns:c16="http://schemas.microsoft.com/office/drawing/2014/chart" uri="{C3380CC4-5D6E-409C-BE32-E72D297353CC}">
              <c16:uniqueId val="{00000000-7919-4EFD-AEDA-F352AB9A344A}"/>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Chinook'!$E$3</c:f>
              <c:strCache>
                <c:ptCount val="1"/>
                <c:pt idx="0">
                  <c:v>Yankee Fork</c:v>
                </c:pt>
              </c:strCache>
            </c:strRef>
          </c:cat>
          <c:val>
            <c:numRef>
              <c:f>'Graphs - Chinook'!$E$7</c:f>
              <c:numCache>
                <c:formatCode>#,##0</c:formatCode>
                <c:ptCount val="1"/>
                <c:pt idx="0">
                  <c:v>245</c:v>
                </c:pt>
              </c:numCache>
            </c:numRef>
          </c:val>
          <c:extLst>
            <c:ext xmlns:c16="http://schemas.microsoft.com/office/drawing/2014/chart" uri="{C3380CC4-5D6E-409C-BE32-E72D297353CC}">
              <c16:uniqueId val="{00000001-7919-4EFD-AEDA-F352AB9A344A}"/>
            </c:ext>
          </c:extLst>
        </c:ser>
        <c:ser>
          <c:idx val="2"/>
          <c:order val="2"/>
          <c:tx>
            <c:strRef>
              <c:f>'Graphs - Chinook'!$B$6</c:f>
              <c:strCache>
                <c:ptCount val="1"/>
                <c:pt idx="0">
                  <c:v>Contemporary (Max)</c:v>
                </c:pt>
              </c:strCache>
            </c:strRef>
          </c:tx>
          <c:spPr>
            <a:solidFill>
              <a:srgbClr val="70AD47">
                <a:lumMod val="75000"/>
              </a:srgbClr>
            </a:solidFill>
            <a:ln>
              <a:noFill/>
            </a:ln>
            <a:effectLst/>
          </c:spPr>
          <c:invertIfNegative val="0"/>
          <c:cat>
            <c:strRef>
              <c:f>'Graphs - Chinook'!$E$3</c:f>
              <c:strCache>
                <c:ptCount val="1"/>
                <c:pt idx="0">
                  <c:v>Yankee Fork</c:v>
                </c:pt>
              </c:strCache>
            </c:strRef>
          </c:cat>
          <c:val>
            <c:numRef>
              <c:f>'Graphs - Chinook'!$E$6</c:f>
              <c:numCache>
                <c:formatCode>#,##0</c:formatCode>
                <c:ptCount val="1"/>
                <c:pt idx="0">
                  <c:v>168.07</c:v>
                </c:pt>
              </c:numCache>
            </c:numRef>
          </c:val>
          <c:extLst>
            <c:ext xmlns:c16="http://schemas.microsoft.com/office/drawing/2014/chart" uri="{C3380CC4-5D6E-409C-BE32-E72D297353CC}">
              <c16:uniqueId val="{00000002-7919-4EFD-AEDA-F352AB9A344A}"/>
            </c:ext>
          </c:extLst>
        </c:ser>
        <c:ser>
          <c:idx val="1"/>
          <c:order val="3"/>
          <c:tx>
            <c:strRef>
              <c:f>'Graphs - Chinook'!$B$5</c:f>
              <c:strCache>
                <c:ptCount val="1"/>
                <c:pt idx="0">
                  <c:v>Contemporary (Mean)</c:v>
                </c:pt>
              </c:strCache>
            </c:strRef>
          </c:tx>
          <c:spPr>
            <a:solidFill>
              <a:srgbClr val="70AD47">
                <a:lumMod val="60000"/>
                <a:lumOff val="40000"/>
              </a:srgbClr>
            </a:solidFill>
            <a:ln>
              <a:noFill/>
            </a:ln>
            <a:effectLst/>
          </c:spPr>
          <c:invertIfNegative val="0"/>
          <c:cat>
            <c:strRef>
              <c:f>'Graphs - Chinook'!$E$3</c:f>
              <c:strCache>
                <c:ptCount val="1"/>
                <c:pt idx="0">
                  <c:v>Yankee Fork</c:v>
                </c:pt>
              </c:strCache>
            </c:strRef>
          </c:cat>
          <c:val>
            <c:numRef>
              <c:f>'Graphs - Chinook'!$E$5</c:f>
              <c:numCache>
                <c:formatCode>#,##0</c:formatCode>
                <c:ptCount val="1"/>
                <c:pt idx="0">
                  <c:v>121.27499999999999</c:v>
                </c:pt>
              </c:numCache>
            </c:numRef>
          </c:val>
          <c:extLst>
            <c:ext xmlns:c16="http://schemas.microsoft.com/office/drawing/2014/chart" uri="{C3380CC4-5D6E-409C-BE32-E72D297353CC}">
              <c16:uniqueId val="{00000003-7919-4EFD-AEDA-F352AB9A344A}"/>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Chinook'!$E$3</c:f>
              <c:strCache>
                <c:ptCount val="1"/>
                <c:pt idx="0">
                  <c:v>Yankee Fork</c:v>
                </c:pt>
              </c:strCache>
            </c:strRef>
          </c:cat>
          <c:val>
            <c:numRef>
              <c:f>'Graphs - Chinook'!$E$4</c:f>
              <c:numCache>
                <c:formatCode>#,##0</c:formatCode>
                <c:ptCount val="1"/>
                <c:pt idx="0">
                  <c:v>1574</c:v>
                </c:pt>
              </c:numCache>
            </c:numRef>
          </c:val>
          <c:extLst>
            <c:ext xmlns:c16="http://schemas.microsoft.com/office/drawing/2014/chart" uri="{C3380CC4-5D6E-409C-BE32-E72D297353CC}">
              <c16:uniqueId val="{00000004-7919-4EFD-AEDA-F352AB9A344A}"/>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East Fork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Chinook'!$F$3</c:f>
              <c:strCache>
                <c:ptCount val="1"/>
                <c:pt idx="0">
                  <c:v>East Fork</c:v>
                </c:pt>
              </c:strCache>
            </c:strRef>
          </c:cat>
          <c:val>
            <c:numRef>
              <c:f>'Graphs - Chinook'!$F$8</c:f>
              <c:numCache>
                <c:formatCode>#,##0</c:formatCode>
                <c:ptCount val="1"/>
                <c:pt idx="0">
                  <c:v>612.5</c:v>
                </c:pt>
              </c:numCache>
            </c:numRef>
          </c:val>
          <c:extLst>
            <c:ext xmlns:c16="http://schemas.microsoft.com/office/drawing/2014/chart" uri="{C3380CC4-5D6E-409C-BE32-E72D297353CC}">
              <c16:uniqueId val="{00000000-4681-48CA-B3BC-338EB61F8B71}"/>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Chinook'!$F$3</c:f>
              <c:strCache>
                <c:ptCount val="1"/>
                <c:pt idx="0">
                  <c:v>East Fork</c:v>
                </c:pt>
              </c:strCache>
            </c:strRef>
          </c:cat>
          <c:val>
            <c:numRef>
              <c:f>'Graphs - Chinook'!$F$7</c:f>
              <c:numCache>
                <c:formatCode>#,##0</c:formatCode>
                <c:ptCount val="1"/>
                <c:pt idx="0">
                  <c:v>490</c:v>
                </c:pt>
              </c:numCache>
            </c:numRef>
          </c:val>
          <c:extLst>
            <c:ext xmlns:c16="http://schemas.microsoft.com/office/drawing/2014/chart" uri="{C3380CC4-5D6E-409C-BE32-E72D297353CC}">
              <c16:uniqueId val="{00000001-4681-48CA-B3BC-338EB61F8B71}"/>
            </c:ext>
          </c:extLst>
        </c:ser>
        <c:ser>
          <c:idx val="2"/>
          <c:order val="2"/>
          <c:tx>
            <c:strRef>
              <c:f>'Graphs - Chinook'!$B$6</c:f>
              <c:strCache>
                <c:ptCount val="1"/>
                <c:pt idx="0">
                  <c:v>Contemporary (Max)</c:v>
                </c:pt>
              </c:strCache>
            </c:strRef>
          </c:tx>
          <c:spPr>
            <a:solidFill>
              <a:srgbClr val="70AD47">
                <a:lumMod val="75000"/>
              </a:srgbClr>
            </a:solidFill>
            <a:ln>
              <a:noFill/>
            </a:ln>
            <a:effectLst/>
          </c:spPr>
          <c:invertIfNegative val="0"/>
          <c:cat>
            <c:strRef>
              <c:f>'Graphs - Chinook'!$F$3</c:f>
              <c:strCache>
                <c:ptCount val="1"/>
                <c:pt idx="0">
                  <c:v>East Fork</c:v>
                </c:pt>
              </c:strCache>
            </c:strRef>
          </c:cat>
          <c:val>
            <c:numRef>
              <c:f>'Graphs - Chinook'!$F$6</c:f>
              <c:numCache>
                <c:formatCode>#,##0</c:formatCode>
                <c:ptCount val="1"/>
                <c:pt idx="0">
                  <c:v>168.07</c:v>
                </c:pt>
              </c:numCache>
            </c:numRef>
          </c:val>
          <c:extLst>
            <c:ext xmlns:c16="http://schemas.microsoft.com/office/drawing/2014/chart" uri="{C3380CC4-5D6E-409C-BE32-E72D297353CC}">
              <c16:uniqueId val="{00000002-4681-48CA-B3BC-338EB61F8B71}"/>
            </c:ext>
          </c:extLst>
        </c:ser>
        <c:ser>
          <c:idx val="1"/>
          <c:order val="3"/>
          <c:tx>
            <c:strRef>
              <c:f>'Graphs - Chinook'!$B$5</c:f>
              <c:strCache>
                <c:ptCount val="1"/>
                <c:pt idx="0">
                  <c:v>Contemporary (Mean)</c:v>
                </c:pt>
              </c:strCache>
            </c:strRef>
          </c:tx>
          <c:spPr>
            <a:solidFill>
              <a:srgbClr val="70AD47">
                <a:lumMod val="60000"/>
                <a:lumOff val="40000"/>
              </a:srgbClr>
            </a:solidFill>
            <a:ln>
              <a:noFill/>
            </a:ln>
            <a:effectLst/>
          </c:spPr>
          <c:invertIfNegative val="0"/>
          <c:cat>
            <c:strRef>
              <c:f>'Graphs - Chinook'!$F$3</c:f>
              <c:strCache>
                <c:ptCount val="1"/>
                <c:pt idx="0">
                  <c:v>East Fork</c:v>
                </c:pt>
              </c:strCache>
            </c:strRef>
          </c:cat>
          <c:val>
            <c:numRef>
              <c:f>'Graphs - Chinook'!$F$5</c:f>
              <c:numCache>
                <c:formatCode>#,##0</c:formatCode>
                <c:ptCount val="1"/>
                <c:pt idx="0">
                  <c:v>138.572</c:v>
                </c:pt>
              </c:numCache>
            </c:numRef>
          </c:val>
          <c:extLst>
            <c:ext xmlns:c16="http://schemas.microsoft.com/office/drawing/2014/chart" uri="{C3380CC4-5D6E-409C-BE32-E72D297353CC}">
              <c16:uniqueId val="{00000003-4681-48CA-B3BC-338EB61F8B71}"/>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Chinook'!$F$3</c:f>
              <c:strCache>
                <c:ptCount val="1"/>
                <c:pt idx="0">
                  <c:v>East Fork</c:v>
                </c:pt>
              </c:strCache>
            </c:strRef>
          </c:cat>
          <c:val>
            <c:numRef>
              <c:f>'Graphs - Chinook'!$F$4</c:f>
              <c:numCache>
                <c:formatCode>#,##0</c:formatCode>
                <c:ptCount val="1"/>
                <c:pt idx="0">
                  <c:v>2682</c:v>
                </c:pt>
              </c:numCache>
            </c:numRef>
          </c:val>
          <c:extLst>
            <c:ext xmlns:c16="http://schemas.microsoft.com/office/drawing/2014/chart" uri="{C3380CC4-5D6E-409C-BE32-E72D297353CC}">
              <c16:uniqueId val="{00000004-4681-48CA-B3BC-338EB61F8B71}"/>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Pahsimeroi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Chinook'!$G$3</c:f>
              <c:strCache>
                <c:ptCount val="1"/>
                <c:pt idx="0">
                  <c:v>Pahsimeroi</c:v>
                </c:pt>
              </c:strCache>
            </c:strRef>
          </c:cat>
          <c:val>
            <c:numRef>
              <c:f>'Graphs - Chinook'!$G$8</c:f>
              <c:numCache>
                <c:formatCode>#,##0</c:formatCode>
                <c:ptCount val="1"/>
                <c:pt idx="0">
                  <c:v>612.5</c:v>
                </c:pt>
              </c:numCache>
            </c:numRef>
          </c:val>
          <c:extLst>
            <c:ext xmlns:c16="http://schemas.microsoft.com/office/drawing/2014/chart" uri="{C3380CC4-5D6E-409C-BE32-E72D297353CC}">
              <c16:uniqueId val="{00000000-0FBA-4B41-8F41-780FF7F47F95}"/>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Chinook'!$G$3</c:f>
              <c:strCache>
                <c:ptCount val="1"/>
                <c:pt idx="0">
                  <c:v>Pahsimeroi</c:v>
                </c:pt>
              </c:strCache>
            </c:strRef>
          </c:cat>
          <c:val>
            <c:numRef>
              <c:f>'Graphs - Chinook'!$G$7</c:f>
              <c:numCache>
                <c:formatCode>#,##0</c:formatCode>
                <c:ptCount val="1"/>
                <c:pt idx="0">
                  <c:v>490</c:v>
                </c:pt>
              </c:numCache>
            </c:numRef>
          </c:val>
          <c:extLst>
            <c:ext xmlns:c16="http://schemas.microsoft.com/office/drawing/2014/chart" uri="{C3380CC4-5D6E-409C-BE32-E72D297353CC}">
              <c16:uniqueId val="{00000001-0FBA-4B41-8F41-780FF7F47F95}"/>
            </c:ext>
          </c:extLst>
        </c:ser>
        <c:ser>
          <c:idx val="2"/>
          <c:order val="2"/>
          <c:tx>
            <c:strRef>
              <c:f>'Graphs - Chinook'!$B$6</c:f>
              <c:strCache>
                <c:ptCount val="1"/>
                <c:pt idx="0">
                  <c:v>Contemporary (Max)</c:v>
                </c:pt>
              </c:strCache>
            </c:strRef>
          </c:tx>
          <c:spPr>
            <a:solidFill>
              <a:srgbClr val="70AD47">
                <a:lumMod val="75000"/>
              </a:srgbClr>
            </a:solidFill>
            <a:ln>
              <a:noFill/>
            </a:ln>
            <a:effectLst/>
          </c:spPr>
          <c:invertIfNegative val="0"/>
          <c:cat>
            <c:strRef>
              <c:f>'Graphs - Chinook'!$G$3</c:f>
              <c:strCache>
                <c:ptCount val="1"/>
                <c:pt idx="0">
                  <c:v>Pahsimeroi</c:v>
                </c:pt>
              </c:strCache>
            </c:strRef>
          </c:cat>
          <c:val>
            <c:numRef>
              <c:f>'Graphs - Chinook'!$G$6</c:f>
              <c:numCache>
                <c:formatCode>#,##0</c:formatCode>
                <c:ptCount val="1"/>
                <c:pt idx="0">
                  <c:v>402.53763440860206</c:v>
                </c:pt>
              </c:numCache>
            </c:numRef>
          </c:val>
          <c:extLst>
            <c:ext xmlns:c16="http://schemas.microsoft.com/office/drawing/2014/chart" uri="{C3380CC4-5D6E-409C-BE32-E72D297353CC}">
              <c16:uniqueId val="{00000002-0FBA-4B41-8F41-780FF7F47F95}"/>
            </c:ext>
          </c:extLst>
        </c:ser>
        <c:ser>
          <c:idx val="1"/>
          <c:order val="3"/>
          <c:tx>
            <c:strRef>
              <c:f>'Graphs - Chinook'!$B$5</c:f>
              <c:strCache>
                <c:ptCount val="1"/>
                <c:pt idx="0">
                  <c:v>Contemporary (Mean)</c:v>
                </c:pt>
              </c:strCache>
            </c:strRef>
          </c:tx>
          <c:spPr>
            <a:solidFill>
              <a:srgbClr val="70AD47">
                <a:lumMod val="60000"/>
                <a:lumOff val="40000"/>
              </a:srgbClr>
            </a:solidFill>
            <a:ln>
              <a:noFill/>
            </a:ln>
            <a:effectLst/>
          </c:spPr>
          <c:invertIfNegative val="0"/>
          <c:cat>
            <c:strRef>
              <c:f>'Graphs - Chinook'!$G$3</c:f>
              <c:strCache>
                <c:ptCount val="1"/>
                <c:pt idx="0">
                  <c:v>Pahsimeroi</c:v>
                </c:pt>
              </c:strCache>
            </c:strRef>
          </c:cat>
          <c:val>
            <c:numRef>
              <c:f>'Graphs - Chinook'!$G$5</c:f>
              <c:numCache>
                <c:formatCode>#,##0</c:formatCode>
                <c:ptCount val="1"/>
                <c:pt idx="0">
                  <c:v>196.8802029809674</c:v>
                </c:pt>
              </c:numCache>
            </c:numRef>
          </c:val>
          <c:extLst>
            <c:ext xmlns:c16="http://schemas.microsoft.com/office/drawing/2014/chart" uri="{C3380CC4-5D6E-409C-BE32-E72D297353CC}">
              <c16:uniqueId val="{00000003-0FBA-4B41-8F41-780FF7F47F95}"/>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Chinook'!$G$3</c:f>
              <c:strCache>
                <c:ptCount val="1"/>
                <c:pt idx="0">
                  <c:v>Pahsimeroi</c:v>
                </c:pt>
              </c:strCache>
            </c:strRef>
          </c:cat>
          <c:val>
            <c:numRef>
              <c:f>'Graphs - Chinook'!$G$4</c:f>
              <c:numCache>
                <c:formatCode>#,##0</c:formatCode>
                <c:ptCount val="1"/>
                <c:pt idx="0">
                  <c:v>633</c:v>
                </c:pt>
              </c:numCache>
            </c:numRef>
          </c:val>
          <c:extLst>
            <c:ext xmlns:c16="http://schemas.microsoft.com/office/drawing/2014/chart" uri="{C3380CC4-5D6E-409C-BE32-E72D297353CC}">
              <c16:uniqueId val="{00000004-0FBA-4B41-8F41-780FF7F47F95}"/>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Lemhi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Chinook'!$H$3</c:f>
              <c:strCache>
                <c:ptCount val="1"/>
                <c:pt idx="0">
                  <c:v>Lemhi</c:v>
                </c:pt>
              </c:strCache>
            </c:strRef>
          </c:cat>
          <c:val>
            <c:numRef>
              <c:f>'Graphs - Chinook'!$H$8</c:f>
              <c:numCache>
                <c:formatCode>#,##0</c:formatCode>
                <c:ptCount val="1"/>
                <c:pt idx="0">
                  <c:v>1225</c:v>
                </c:pt>
              </c:numCache>
            </c:numRef>
          </c:val>
          <c:extLst>
            <c:ext xmlns:c16="http://schemas.microsoft.com/office/drawing/2014/chart" uri="{C3380CC4-5D6E-409C-BE32-E72D297353CC}">
              <c16:uniqueId val="{00000000-8E4F-4E15-A1C7-6E1F5FB2952E}"/>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Chinook'!$H$3</c:f>
              <c:strCache>
                <c:ptCount val="1"/>
                <c:pt idx="0">
                  <c:v>Lemhi</c:v>
                </c:pt>
              </c:strCache>
            </c:strRef>
          </c:cat>
          <c:val>
            <c:numRef>
              <c:f>'Graphs - Chinook'!$H$7</c:f>
              <c:numCache>
                <c:formatCode>#,##0</c:formatCode>
                <c:ptCount val="1"/>
                <c:pt idx="0">
                  <c:v>980</c:v>
                </c:pt>
              </c:numCache>
            </c:numRef>
          </c:val>
          <c:extLst>
            <c:ext xmlns:c16="http://schemas.microsoft.com/office/drawing/2014/chart" uri="{C3380CC4-5D6E-409C-BE32-E72D297353CC}">
              <c16:uniqueId val="{00000001-8E4F-4E15-A1C7-6E1F5FB2952E}"/>
            </c:ext>
          </c:extLst>
        </c:ser>
        <c:ser>
          <c:idx val="2"/>
          <c:order val="2"/>
          <c:tx>
            <c:strRef>
              <c:f>'Graphs - Chinook'!$B$6</c:f>
              <c:strCache>
                <c:ptCount val="1"/>
                <c:pt idx="0">
                  <c:v>Contemporary (Max)</c:v>
                </c:pt>
              </c:strCache>
            </c:strRef>
          </c:tx>
          <c:spPr>
            <a:solidFill>
              <a:srgbClr val="70AD47">
                <a:lumMod val="75000"/>
              </a:srgbClr>
            </a:solidFill>
            <a:ln>
              <a:noFill/>
            </a:ln>
            <a:effectLst/>
          </c:spPr>
          <c:invertIfNegative val="0"/>
          <c:cat>
            <c:strRef>
              <c:f>'Graphs - Chinook'!$H$3</c:f>
              <c:strCache>
                <c:ptCount val="1"/>
                <c:pt idx="0">
                  <c:v>Lemhi</c:v>
                </c:pt>
              </c:strCache>
            </c:strRef>
          </c:cat>
          <c:val>
            <c:numRef>
              <c:f>'Graphs - Chinook'!$H$6</c:f>
              <c:numCache>
                <c:formatCode>#,##0</c:formatCode>
                <c:ptCount val="1"/>
                <c:pt idx="0">
                  <c:v>351.82</c:v>
                </c:pt>
              </c:numCache>
            </c:numRef>
          </c:val>
          <c:extLst>
            <c:ext xmlns:c16="http://schemas.microsoft.com/office/drawing/2014/chart" uri="{C3380CC4-5D6E-409C-BE32-E72D297353CC}">
              <c16:uniqueId val="{00000002-8E4F-4E15-A1C7-6E1F5FB2952E}"/>
            </c:ext>
          </c:extLst>
        </c:ser>
        <c:ser>
          <c:idx val="1"/>
          <c:order val="3"/>
          <c:tx>
            <c:strRef>
              <c:f>'Graphs - Chinook'!$B$5</c:f>
              <c:strCache>
                <c:ptCount val="1"/>
                <c:pt idx="0">
                  <c:v>Contemporary (Mean)</c:v>
                </c:pt>
              </c:strCache>
            </c:strRef>
          </c:tx>
          <c:spPr>
            <a:solidFill>
              <a:srgbClr val="70AD47">
                <a:lumMod val="60000"/>
                <a:lumOff val="40000"/>
              </a:srgbClr>
            </a:solidFill>
            <a:ln>
              <a:noFill/>
            </a:ln>
            <a:effectLst/>
          </c:spPr>
          <c:invertIfNegative val="0"/>
          <c:cat>
            <c:strRef>
              <c:f>'Graphs - Chinook'!$H$3</c:f>
              <c:strCache>
                <c:ptCount val="1"/>
                <c:pt idx="0">
                  <c:v>Lemhi</c:v>
                </c:pt>
              </c:strCache>
            </c:strRef>
          </c:cat>
          <c:val>
            <c:numRef>
              <c:f>'Graphs - Chinook'!$H$5</c:f>
              <c:numCache>
                <c:formatCode>#,##0</c:formatCode>
                <c:ptCount val="1"/>
                <c:pt idx="0">
                  <c:v>169.94833333333332</c:v>
                </c:pt>
              </c:numCache>
            </c:numRef>
          </c:val>
          <c:extLst>
            <c:ext xmlns:c16="http://schemas.microsoft.com/office/drawing/2014/chart" uri="{C3380CC4-5D6E-409C-BE32-E72D297353CC}">
              <c16:uniqueId val="{00000003-8E4F-4E15-A1C7-6E1F5FB2952E}"/>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Chinook'!$H$3</c:f>
              <c:strCache>
                <c:ptCount val="1"/>
                <c:pt idx="0">
                  <c:v>Lemhi</c:v>
                </c:pt>
              </c:strCache>
            </c:strRef>
          </c:cat>
          <c:val>
            <c:numRef>
              <c:f>'Graphs - Chinook'!$H$4</c:f>
              <c:numCache>
                <c:formatCode>#,##0</c:formatCode>
                <c:ptCount val="1"/>
                <c:pt idx="0">
                  <c:v>2767</c:v>
                </c:pt>
              </c:numCache>
            </c:numRef>
          </c:val>
          <c:extLst>
            <c:ext xmlns:c16="http://schemas.microsoft.com/office/drawing/2014/chart" uri="{C3380CC4-5D6E-409C-BE32-E72D297353CC}">
              <c16:uniqueId val="{00000004-8E4F-4E15-A1C7-6E1F5FB2952E}"/>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US" sz="1300">
                <a:solidFill>
                  <a:sysClr val="windowText" lastClr="000000"/>
                </a:solidFill>
              </a:rPr>
              <a:t>North Fork Redd Capacity</a:t>
            </a:r>
          </a:p>
        </c:rich>
      </c:tx>
      <c:overlay val="0"/>
      <c:spPr>
        <a:no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4"/>
          <c:order val="0"/>
          <c:tx>
            <c:strRef>
              <c:f>'Graphs - Chinook'!$B$8</c:f>
              <c:strCache>
                <c:ptCount val="1"/>
                <c:pt idx="0">
                  <c:v>MAT + 25%</c:v>
                </c:pt>
              </c:strCache>
            </c:strRef>
          </c:tx>
          <c:spPr>
            <a:solidFill>
              <a:srgbClr val="4472C4">
                <a:lumMod val="75000"/>
              </a:srgbClr>
            </a:solidFill>
            <a:ln>
              <a:noFill/>
            </a:ln>
            <a:effectLst/>
          </c:spPr>
          <c:invertIfNegative val="0"/>
          <c:cat>
            <c:strRef>
              <c:f>'Graphs - Chinook'!$I$3</c:f>
              <c:strCache>
                <c:ptCount val="1"/>
                <c:pt idx="0">
                  <c:v>North Fork</c:v>
                </c:pt>
              </c:strCache>
            </c:strRef>
          </c:cat>
          <c:val>
            <c:numRef>
              <c:f>'Graphs - Chinook'!$I$8</c:f>
              <c:numCache>
                <c:formatCode>#,##0</c:formatCode>
                <c:ptCount val="1"/>
                <c:pt idx="0">
                  <c:v>306.25</c:v>
                </c:pt>
              </c:numCache>
            </c:numRef>
          </c:val>
          <c:extLst>
            <c:ext xmlns:c16="http://schemas.microsoft.com/office/drawing/2014/chart" uri="{C3380CC4-5D6E-409C-BE32-E72D297353CC}">
              <c16:uniqueId val="{00000000-D70D-4863-84DF-4D32D025D38D}"/>
            </c:ext>
          </c:extLst>
        </c:ser>
        <c:ser>
          <c:idx val="3"/>
          <c:order val="1"/>
          <c:tx>
            <c:strRef>
              <c:f>'Graphs - Chinook'!$B$7</c:f>
              <c:strCache>
                <c:ptCount val="1"/>
                <c:pt idx="0">
                  <c:v>MAT</c:v>
                </c:pt>
              </c:strCache>
            </c:strRef>
          </c:tx>
          <c:spPr>
            <a:solidFill>
              <a:srgbClr val="4472C4">
                <a:lumMod val="60000"/>
                <a:lumOff val="40000"/>
              </a:srgbClr>
            </a:solidFill>
            <a:ln>
              <a:noFill/>
            </a:ln>
            <a:effectLst/>
          </c:spPr>
          <c:invertIfNegative val="0"/>
          <c:cat>
            <c:strRef>
              <c:f>'Graphs - Chinook'!$I$3</c:f>
              <c:strCache>
                <c:ptCount val="1"/>
                <c:pt idx="0">
                  <c:v>North Fork</c:v>
                </c:pt>
              </c:strCache>
            </c:strRef>
          </c:cat>
          <c:val>
            <c:numRef>
              <c:f>'Graphs - Chinook'!$I$7</c:f>
              <c:numCache>
                <c:formatCode>#,##0</c:formatCode>
                <c:ptCount val="1"/>
                <c:pt idx="0">
                  <c:v>245</c:v>
                </c:pt>
              </c:numCache>
            </c:numRef>
          </c:val>
          <c:extLst>
            <c:ext xmlns:c16="http://schemas.microsoft.com/office/drawing/2014/chart" uri="{C3380CC4-5D6E-409C-BE32-E72D297353CC}">
              <c16:uniqueId val="{00000001-D70D-4863-84DF-4D32D025D38D}"/>
            </c:ext>
          </c:extLst>
        </c:ser>
        <c:ser>
          <c:idx val="2"/>
          <c:order val="2"/>
          <c:tx>
            <c:strRef>
              <c:f>'Graphs - Chinook'!$B$6</c:f>
              <c:strCache>
                <c:ptCount val="1"/>
                <c:pt idx="0">
                  <c:v>Contemporary (Max)</c:v>
                </c:pt>
              </c:strCache>
            </c:strRef>
          </c:tx>
          <c:spPr>
            <a:solidFill>
              <a:srgbClr val="5B9BD5">
                <a:lumMod val="60000"/>
                <a:lumOff val="40000"/>
              </a:srgbClr>
            </a:solidFill>
            <a:ln>
              <a:noFill/>
            </a:ln>
            <a:effectLst/>
          </c:spPr>
          <c:invertIfNegative val="0"/>
          <c:cat>
            <c:strRef>
              <c:f>'Graphs - Chinook'!$I$3</c:f>
              <c:strCache>
                <c:ptCount val="1"/>
                <c:pt idx="0">
                  <c:v>North Fork</c:v>
                </c:pt>
              </c:strCache>
            </c:strRef>
          </c:cat>
          <c:val>
            <c:numRef>
              <c:f>'Graphs - Chinook'!$I$6</c:f>
              <c:numCache>
                <c:formatCode>#,##0</c:formatCode>
                <c:ptCount val="1"/>
                <c:pt idx="0">
                  <c:v>0</c:v>
                </c:pt>
              </c:numCache>
            </c:numRef>
          </c:val>
          <c:extLst>
            <c:ext xmlns:c16="http://schemas.microsoft.com/office/drawing/2014/chart" uri="{C3380CC4-5D6E-409C-BE32-E72D297353CC}">
              <c16:uniqueId val="{00000002-D70D-4863-84DF-4D32D025D38D}"/>
            </c:ext>
          </c:extLst>
        </c:ser>
        <c:ser>
          <c:idx val="1"/>
          <c:order val="3"/>
          <c:tx>
            <c:strRef>
              <c:f>'Graphs - Chinook'!$B$5</c:f>
              <c:strCache>
                <c:ptCount val="1"/>
                <c:pt idx="0">
                  <c:v>Contemporary (Mean)</c:v>
                </c:pt>
              </c:strCache>
            </c:strRef>
          </c:tx>
          <c:spPr>
            <a:solidFill>
              <a:srgbClr val="5B9BD5">
                <a:lumMod val="40000"/>
                <a:lumOff val="60000"/>
              </a:srgbClr>
            </a:solidFill>
            <a:ln>
              <a:noFill/>
            </a:ln>
            <a:effectLst/>
          </c:spPr>
          <c:invertIfNegative val="0"/>
          <c:cat>
            <c:strRef>
              <c:f>'Graphs - Chinook'!$I$3</c:f>
              <c:strCache>
                <c:ptCount val="1"/>
                <c:pt idx="0">
                  <c:v>North Fork</c:v>
                </c:pt>
              </c:strCache>
            </c:strRef>
          </c:cat>
          <c:val>
            <c:numRef>
              <c:f>'Graphs - Chinook'!$I$5</c:f>
              <c:numCache>
                <c:formatCode>#,##0</c:formatCode>
                <c:ptCount val="1"/>
                <c:pt idx="0">
                  <c:v>0</c:v>
                </c:pt>
              </c:numCache>
            </c:numRef>
          </c:val>
          <c:extLst>
            <c:ext xmlns:c16="http://schemas.microsoft.com/office/drawing/2014/chart" uri="{C3380CC4-5D6E-409C-BE32-E72D297353CC}">
              <c16:uniqueId val="{00000003-D70D-4863-84DF-4D32D025D38D}"/>
            </c:ext>
          </c:extLst>
        </c:ser>
        <c:ser>
          <c:idx val="0"/>
          <c:order val="4"/>
          <c:tx>
            <c:strRef>
              <c:f>'Graphs - Chinook'!$B$4</c:f>
              <c:strCache>
                <c:ptCount val="1"/>
                <c:pt idx="0">
                  <c:v>Available (QRF)</c:v>
                </c:pt>
              </c:strCache>
            </c:strRef>
          </c:tx>
          <c:spPr>
            <a:solidFill>
              <a:sysClr val="windowText" lastClr="000000"/>
            </a:solidFill>
            <a:ln>
              <a:noFill/>
            </a:ln>
            <a:effectLst/>
          </c:spPr>
          <c:invertIfNegative val="0"/>
          <c:cat>
            <c:strRef>
              <c:f>'Graphs - Chinook'!$I$3</c:f>
              <c:strCache>
                <c:ptCount val="1"/>
                <c:pt idx="0">
                  <c:v>North Fork</c:v>
                </c:pt>
              </c:strCache>
            </c:strRef>
          </c:cat>
          <c:val>
            <c:numRef>
              <c:f>'Graphs - Chinook'!$I$4</c:f>
              <c:numCache>
                <c:formatCode>#,##0</c:formatCode>
                <c:ptCount val="1"/>
                <c:pt idx="0">
                  <c:v>1143</c:v>
                </c:pt>
              </c:numCache>
            </c:numRef>
          </c:val>
          <c:extLst>
            <c:ext xmlns:c16="http://schemas.microsoft.com/office/drawing/2014/chart" uri="{C3380CC4-5D6E-409C-BE32-E72D297353CC}">
              <c16:uniqueId val="{00000004-D70D-4863-84DF-4D32D025D38D}"/>
            </c:ext>
          </c:extLst>
        </c:ser>
        <c:dLbls>
          <c:showLegendKey val="0"/>
          <c:showVal val="0"/>
          <c:showCatName val="0"/>
          <c:showSerName val="0"/>
          <c:showPercent val="0"/>
          <c:showBubbleSize val="0"/>
        </c:dLbls>
        <c:gapWidth val="182"/>
        <c:axId val="425891368"/>
        <c:axId val="425885136"/>
      </c:barChart>
      <c:catAx>
        <c:axId val="425891368"/>
        <c:scaling>
          <c:orientation val="minMax"/>
        </c:scaling>
        <c:delete val="1"/>
        <c:axPos val="l"/>
        <c:numFmt formatCode="General" sourceLinked="1"/>
        <c:majorTickMark val="none"/>
        <c:minorTickMark val="none"/>
        <c:tickLblPos val="nextTo"/>
        <c:crossAx val="425885136"/>
        <c:crosses val="autoZero"/>
        <c:auto val="1"/>
        <c:lblAlgn val="ctr"/>
        <c:lblOffset val="100"/>
        <c:noMultiLvlLbl val="0"/>
      </c:catAx>
      <c:valAx>
        <c:axId val="425885136"/>
        <c:scaling>
          <c:orientation val="minMax"/>
        </c:scaling>
        <c:delete val="0"/>
        <c:axPos val="b"/>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solidFill>
                      <a:sysClr val="windowText" lastClr="000000"/>
                    </a:solidFill>
                  </a:rPr>
                  <a:t>Number of Redds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589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18" Type="http://schemas.openxmlformats.org/officeDocument/2006/relationships/chart" Target="../charts/chart3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17" Type="http://schemas.openxmlformats.org/officeDocument/2006/relationships/chart" Target="../charts/chart35.xml"/><Relationship Id="rId2" Type="http://schemas.openxmlformats.org/officeDocument/2006/relationships/chart" Target="../charts/chart20.xml"/><Relationship Id="rId16" Type="http://schemas.openxmlformats.org/officeDocument/2006/relationships/chart" Target="../charts/chart34.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0</xdr:col>
      <xdr:colOff>1112520</xdr:colOff>
      <xdr:row>17</xdr:row>
      <xdr:rowOff>156210</xdr:rowOff>
    </xdr:from>
    <xdr:to>
      <xdr:col>7</xdr:col>
      <xdr:colOff>350520</xdr:colOff>
      <xdr:row>56</xdr:row>
      <xdr:rowOff>22860</xdr:rowOff>
    </xdr:to>
    <xdr:graphicFrame macro="">
      <xdr:nvGraphicFramePr>
        <xdr:cNvPr id="2" name="Chart 1">
          <a:extLst>
            <a:ext uri="{FF2B5EF4-FFF2-40B4-BE49-F238E27FC236}">
              <a16:creationId xmlns:a16="http://schemas.microsoft.com/office/drawing/2014/main" id="{7AF9039D-5BF8-44EB-9C96-79F36931F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1120140</xdr:colOff>
      <xdr:row>56</xdr:row>
      <xdr:rowOff>175260</xdr:rowOff>
    </xdr:from>
    <xdr:to>
      <xdr:col>7</xdr:col>
      <xdr:colOff>358140</xdr:colOff>
      <xdr:row>95</xdr:row>
      <xdr:rowOff>41910</xdr:rowOff>
    </xdr:to>
    <xdr:graphicFrame macro="">
      <xdr:nvGraphicFramePr>
        <xdr:cNvPr id="4" name="Chart 3">
          <a:extLst>
            <a:ext uri="{FF2B5EF4-FFF2-40B4-BE49-F238E27FC236}">
              <a16:creationId xmlns:a16="http://schemas.microsoft.com/office/drawing/2014/main" id="{958A01F7-D817-4AFC-B646-12616B746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297180</xdr:colOff>
      <xdr:row>1</xdr:row>
      <xdr:rowOff>11430</xdr:rowOff>
    </xdr:from>
    <xdr:to>
      <xdr:col>18</xdr:col>
      <xdr:colOff>586740</xdr:colOff>
      <xdr:row>16</xdr:row>
      <xdr:rowOff>11430</xdr:rowOff>
    </xdr:to>
    <xdr:graphicFrame macro="">
      <xdr:nvGraphicFramePr>
        <xdr:cNvPr id="5" name="Chart 4">
          <a:extLst>
            <a:ext uri="{FF2B5EF4-FFF2-40B4-BE49-F238E27FC236}">
              <a16:creationId xmlns:a16="http://schemas.microsoft.com/office/drawing/2014/main" id="{5C68989A-9121-43BD-8435-4229FC70E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274320</xdr:colOff>
      <xdr:row>15</xdr:row>
      <xdr:rowOff>175260</xdr:rowOff>
    </xdr:from>
    <xdr:to>
      <xdr:col>18</xdr:col>
      <xdr:colOff>563880</xdr:colOff>
      <xdr:row>30</xdr:row>
      <xdr:rowOff>175260</xdr:rowOff>
    </xdr:to>
    <xdr:graphicFrame macro="">
      <xdr:nvGraphicFramePr>
        <xdr:cNvPr id="11" name="Chart 10">
          <a:extLst>
            <a:ext uri="{FF2B5EF4-FFF2-40B4-BE49-F238E27FC236}">
              <a16:creationId xmlns:a16="http://schemas.microsoft.com/office/drawing/2014/main" id="{66092DC7-B6DF-46DD-B8A5-85CC057CD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259080</xdr:colOff>
      <xdr:row>30</xdr:row>
      <xdr:rowOff>137160</xdr:rowOff>
    </xdr:from>
    <xdr:to>
      <xdr:col>18</xdr:col>
      <xdr:colOff>548640</xdr:colOff>
      <xdr:row>45</xdr:row>
      <xdr:rowOff>137160</xdr:rowOff>
    </xdr:to>
    <xdr:graphicFrame macro="">
      <xdr:nvGraphicFramePr>
        <xdr:cNvPr id="15" name="Chart 14">
          <a:extLst>
            <a:ext uri="{FF2B5EF4-FFF2-40B4-BE49-F238E27FC236}">
              <a16:creationId xmlns:a16="http://schemas.microsoft.com/office/drawing/2014/main" id="{C85D7B5F-EEA2-4514-8FF4-9D119B5D2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243840</xdr:colOff>
      <xdr:row>45</xdr:row>
      <xdr:rowOff>106680</xdr:rowOff>
    </xdr:from>
    <xdr:to>
      <xdr:col>18</xdr:col>
      <xdr:colOff>533400</xdr:colOff>
      <xdr:row>60</xdr:row>
      <xdr:rowOff>106680</xdr:rowOff>
    </xdr:to>
    <xdr:graphicFrame macro="">
      <xdr:nvGraphicFramePr>
        <xdr:cNvPr id="18" name="Chart 17">
          <a:extLst>
            <a:ext uri="{FF2B5EF4-FFF2-40B4-BE49-F238E27FC236}">
              <a16:creationId xmlns:a16="http://schemas.microsoft.com/office/drawing/2014/main" id="{1A37E2E1-87A5-423A-980A-214A444C3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198120</xdr:colOff>
      <xdr:row>60</xdr:row>
      <xdr:rowOff>152400</xdr:rowOff>
    </xdr:from>
    <xdr:to>
      <xdr:col>18</xdr:col>
      <xdr:colOff>487680</xdr:colOff>
      <xdr:row>75</xdr:row>
      <xdr:rowOff>152400</xdr:rowOff>
    </xdr:to>
    <xdr:graphicFrame macro="">
      <xdr:nvGraphicFramePr>
        <xdr:cNvPr id="20" name="Chart 19">
          <a:extLst>
            <a:ext uri="{FF2B5EF4-FFF2-40B4-BE49-F238E27FC236}">
              <a16:creationId xmlns:a16="http://schemas.microsoft.com/office/drawing/2014/main" id="{1E1CDDAC-3316-4D87-BC54-9536F63F2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152400</xdr:colOff>
      <xdr:row>75</xdr:row>
      <xdr:rowOff>175260</xdr:rowOff>
    </xdr:from>
    <xdr:to>
      <xdr:col>18</xdr:col>
      <xdr:colOff>441960</xdr:colOff>
      <xdr:row>90</xdr:row>
      <xdr:rowOff>175260</xdr:rowOff>
    </xdr:to>
    <xdr:graphicFrame macro="">
      <xdr:nvGraphicFramePr>
        <xdr:cNvPr id="21" name="Chart 20">
          <a:extLst>
            <a:ext uri="{FF2B5EF4-FFF2-40B4-BE49-F238E27FC236}">
              <a16:creationId xmlns:a16="http://schemas.microsoft.com/office/drawing/2014/main" id="{303D86CB-FAE2-438B-AA95-D9ADD14D5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83820</xdr:colOff>
      <xdr:row>91</xdr:row>
      <xdr:rowOff>7620</xdr:rowOff>
    </xdr:from>
    <xdr:to>
      <xdr:col>18</xdr:col>
      <xdr:colOff>373380</xdr:colOff>
      <xdr:row>106</xdr:row>
      <xdr:rowOff>7620</xdr:rowOff>
    </xdr:to>
    <xdr:graphicFrame macro="">
      <xdr:nvGraphicFramePr>
        <xdr:cNvPr id="24" name="Chart 23">
          <a:extLst>
            <a:ext uri="{FF2B5EF4-FFF2-40B4-BE49-F238E27FC236}">
              <a16:creationId xmlns:a16="http://schemas.microsoft.com/office/drawing/2014/main" id="{E1AD4871-3C9C-4C76-AD40-A55649C78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106</xdr:row>
      <xdr:rowOff>0</xdr:rowOff>
    </xdr:from>
    <xdr:to>
      <xdr:col>18</xdr:col>
      <xdr:colOff>289560</xdr:colOff>
      <xdr:row>121</xdr:row>
      <xdr:rowOff>0</xdr:rowOff>
    </xdr:to>
    <xdr:graphicFrame macro="">
      <xdr:nvGraphicFramePr>
        <xdr:cNvPr id="25" name="Chart 24">
          <a:extLst>
            <a:ext uri="{FF2B5EF4-FFF2-40B4-BE49-F238E27FC236}">
              <a16:creationId xmlns:a16="http://schemas.microsoft.com/office/drawing/2014/main" id="{33640530-49C9-45CB-B9A6-4F8E32FE0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571500</xdr:colOff>
      <xdr:row>1</xdr:row>
      <xdr:rowOff>30480</xdr:rowOff>
    </xdr:from>
    <xdr:to>
      <xdr:col>28</xdr:col>
      <xdr:colOff>251460</xdr:colOff>
      <xdr:row>16</xdr:row>
      <xdr:rowOff>30480</xdr:rowOff>
    </xdr:to>
    <xdr:graphicFrame macro="">
      <xdr:nvGraphicFramePr>
        <xdr:cNvPr id="28" name="Chart 27">
          <a:extLst>
            <a:ext uri="{FF2B5EF4-FFF2-40B4-BE49-F238E27FC236}">
              <a16:creationId xmlns:a16="http://schemas.microsoft.com/office/drawing/2014/main" id="{87359876-D5E7-4231-955F-81D942C35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571500</xdr:colOff>
      <xdr:row>16</xdr:row>
      <xdr:rowOff>7620</xdr:rowOff>
    </xdr:from>
    <xdr:to>
      <xdr:col>28</xdr:col>
      <xdr:colOff>251460</xdr:colOff>
      <xdr:row>31</xdr:row>
      <xdr:rowOff>7620</xdr:rowOff>
    </xdr:to>
    <xdr:graphicFrame macro="">
      <xdr:nvGraphicFramePr>
        <xdr:cNvPr id="29" name="Chart 28">
          <a:extLst>
            <a:ext uri="{FF2B5EF4-FFF2-40B4-BE49-F238E27FC236}">
              <a16:creationId xmlns:a16="http://schemas.microsoft.com/office/drawing/2014/main" id="{D530E77D-8CB7-4775-9270-866A98CC5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586740</xdr:colOff>
      <xdr:row>30</xdr:row>
      <xdr:rowOff>121920</xdr:rowOff>
    </xdr:from>
    <xdr:to>
      <xdr:col>28</xdr:col>
      <xdr:colOff>266700</xdr:colOff>
      <xdr:row>45</xdr:row>
      <xdr:rowOff>121920</xdr:rowOff>
    </xdr:to>
    <xdr:graphicFrame macro="">
      <xdr:nvGraphicFramePr>
        <xdr:cNvPr id="30" name="Chart 29">
          <a:extLst>
            <a:ext uri="{FF2B5EF4-FFF2-40B4-BE49-F238E27FC236}">
              <a16:creationId xmlns:a16="http://schemas.microsoft.com/office/drawing/2014/main" id="{B7C1AC97-0273-4F58-8992-B3E0D8ACD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563880</xdr:colOff>
      <xdr:row>45</xdr:row>
      <xdr:rowOff>114300</xdr:rowOff>
    </xdr:from>
    <xdr:to>
      <xdr:col>28</xdr:col>
      <xdr:colOff>243840</xdr:colOff>
      <xdr:row>60</xdr:row>
      <xdr:rowOff>114300</xdr:rowOff>
    </xdr:to>
    <xdr:graphicFrame macro="">
      <xdr:nvGraphicFramePr>
        <xdr:cNvPr id="31" name="Chart 30">
          <a:extLst>
            <a:ext uri="{FF2B5EF4-FFF2-40B4-BE49-F238E27FC236}">
              <a16:creationId xmlns:a16="http://schemas.microsoft.com/office/drawing/2014/main" id="{9E9F5021-CEC2-4D95-BE0F-2E5FCB2F8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556260</xdr:colOff>
      <xdr:row>60</xdr:row>
      <xdr:rowOff>167640</xdr:rowOff>
    </xdr:from>
    <xdr:to>
      <xdr:col>28</xdr:col>
      <xdr:colOff>236220</xdr:colOff>
      <xdr:row>75</xdr:row>
      <xdr:rowOff>167640</xdr:rowOff>
    </xdr:to>
    <xdr:graphicFrame macro="">
      <xdr:nvGraphicFramePr>
        <xdr:cNvPr id="32" name="Chart 31">
          <a:extLst>
            <a:ext uri="{FF2B5EF4-FFF2-40B4-BE49-F238E27FC236}">
              <a16:creationId xmlns:a16="http://schemas.microsoft.com/office/drawing/2014/main" id="{C042AEC4-657E-48DD-BFA1-939066D26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0</xdr:colOff>
      <xdr:row>76</xdr:row>
      <xdr:rowOff>0</xdr:rowOff>
    </xdr:from>
    <xdr:to>
      <xdr:col>28</xdr:col>
      <xdr:colOff>289560</xdr:colOff>
      <xdr:row>91</xdr:row>
      <xdr:rowOff>0</xdr:rowOff>
    </xdr:to>
    <xdr:graphicFrame macro="">
      <xdr:nvGraphicFramePr>
        <xdr:cNvPr id="33" name="Chart 32">
          <a:extLst>
            <a:ext uri="{FF2B5EF4-FFF2-40B4-BE49-F238E27FC236}">
              <a16:creationId xmlns:a16="http://schemas.microsoft.com/office/drawing/2014/main" id="{B2F2DCC3-F783-4274-9FCD-0F564DF4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0</xdr:colOff>
      <xdr:row>91</xdr:row>
      <xdr:rowOff>0</xdr:rowOff>
    </xdr:from>
    <xdr:to>
      <xdr:col>28</xdr:col>
      <xdr:colOff>289560</xdr:colOff>
      <xdr:row>106</xdr:row>
      <xdr:rowOff>0</xdr:rowOff>
    </xdr:to>
    <xdr:graphicFrame macro="">
      <xdr:nvGraphicFramePr>
        <xdr:cNvPr id="34" name="Chart 33">
          <a:extLst>
            <a:ext uri="{FF2B5EF4-FFF2-40B4-BE49-F238E27FC236}">
              <a16:creationId xmlns:a16="http://schemas.microsoft.com/office/drawing/2014/main" id="{A6B8D30F-D99D-419A-A1BB-05B55061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0</xdr:colOff>
      <xdr:row>106</xdr:row>
      <xdr:rowOff>0</xdr:rowOff>
    </xdr:from>
    <xdr:to>
      <xdr:col>28</xdr:col>
      <xdr:colOff>289560</xdr:colOff>
      <xdr:row>121</xdr:row>
      <xdr:rowOff>0</xdr:rowOff>
    </xdr:to>
    <xdr:graphicFrame macro="">
      <xdr:nvGraphicFramePr>
        <xdr:cNvPr id="35" name="Chart 34">
          <a:extLst>
            <a:ext uri="{FF2B5EF4-FFF2-40B4-BE49-F238E27FC236}">
              <a16:creationId xmlns:a16="http://schemas.microsoft.com/office/drawing/2014/main" id="{5A0D578D-0FAF-4A07-AA27-917488D2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18</xdr:row>
      <xdr:rowOff>0</xdr:rowOff>
    </xdr:from>
    <xdr:to>
      <xdr:col>8</xdr:col>
      <xdr:colOff>53340</xdr:colOff>
      <xdr:row>56</xdr:row>
      <xdr:rowOff>49530</xdr:rowOff>
    </xdr:to>
    <xdr:graphicFrame macro="">
      <xdr:nvGraphicFramePr>
        <xdr:cNvPr id="2" name="Chart 1">
          <a:extLst>
            <a:ext uri="{FF2B5EF4-FFF2-40B4-BE49-F238E27FC236}">
              <a16:creationId xmlns:a16="http://schemas.microsoft.com/office/drawing/2014/main" id="{AD751A54-BB68-464B-A7F0-2F5B1BBC6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0</xdr:rowOff>
    </xdr:from>
    <xdr:to>
      <xdr:col>8</xdr:col>
      <xdr:colOff>53340</xdr:colOff>
      <xdr:row>95</xdr:row>
      <xdr:rowOff>49530</xdr:rowOff>
    </xdr:to>
    <xdr:graphicFrame macro="">
      <xdr:nvGraphicFramePr>
        <xdr:cNvPr id="3" name="Chart 2">
          <a:extLst>
            <a:ext uri="{FF2B5EF4-FFF2-40B4-BE49-F238E27FC236}">
              <a16:creationId xmlns:a16="http://schemas.microsoft.com/office/drawing/2014/main" id="{0DB6A572-8185-465C-B340-93611D5FE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350520</xdr:colOff>
      <xdr:row>0</xdr:row>
      <xdr:rowOff>121920</xdr:rowOff>
    </xdr:from>
    <xdr:to>
      <xdr:col>19</xdr:col>
      <xdr:colOff>30480</xdr:colOff>
      <xdr:row>15</xdr:row>
      <xdr:rowOff>121920</xdr:rowOff>
    </xdr:to>
    <xdr:graphicFrame macro="">
      <xdr:nvGraphicFramePr>
        <xdr:cNvPr id="5" name="Chart 4">
          <a:extLst>
            <a:ext uri="{FF2B5EF4-FFF2-40B4-BE49-F238E27FC236}">
              <a16:creationId xmlns:a16="http://schemas.microsoft.com/office/drawing/2014/main" id="{CC58F43B-6B43-4130-9914-3A56AD6D5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373380</xdr:colOff>
      <xdr:row>15</xdr:row>
      <xdr:rowOff>91440</xdr:rowOff>
    </xdr:from>
    <xdr:to>
      <xdr:col>19</xdr:col>
      <xdr:colOff>53340</xdr:colOff>
      <xdr:row>30</xdr:row>
      <xdr:rowOff>91440</xdr:rowOff>
    </xdr:to>
    <xdr:graphicFrame macro="">
      <xdr:nvGraphicFramePr>
        <xdr:cNvPr id="6" name="Chart 5">
          <a:extLst>
            <a:ext uri="{FF2B5EF4-FFF2-40B4-BE49-F238E27FC236}">
              <a16:creationId xmlns:a16="http://schemas.microsoft.com/office/drawing/2014/main" id="{001108CB-5732-45D6-B225-57110D799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388620</xdr:colOff>
      <xdr:row>29</xdr:row>
      <xdr:rowOff>167640</xdr:rowOff>
    </xdr:from>
    <xdr:to>
      <xdr:col>19</xdr:col>
      <xdr:colOff>68580</xdr:colOff>
      <xdr:row>44</xdr:row>
      <xdr:rowOff>167640</xdr:rowOff>
    </xdr:to>
    <xdr:graphicFrame macro="">
      <xdr:nvGraphicFramePr>
        <xdr:cNvPr id="7" name="Chart 6">
          <a:extLst>
            <a:ext uri="{FF2B5EF4-FFF2-40B4-BE49-F238E27FC236}">
              <a16:creationId xmlns:a16="http://schemas.microsoft.com/office/drawing/2014/main" id="{27FD3DEC-E4F4-416B-9C95-629CC5801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365760</xdr:colOff>
      <xdr:row>44</xdr:row>
      <xdr:rowOff>144780</xdr:rowOff>
    </xdr:from>
    <xdr:to>
      <xdr:col>19</xdr:col>
      <xdr:colOff>45720</xdr:colOff>
      <xdr:row>59</xdr:row>
      <xdr:rowOff>144780</xdr:rowOff>
    </xdr:to>
    <xdr:graphicFrame macro="">
      <xdr:nvGraphicFramePr>
        <xdr:cNvPr id="8" name="Chart 7">
          <a:extLst>
            <a:ext uri="{FF2B5EF4-FFF2-40B4-BE49-F238E27FC236}">
              <a16:creationId xmlns:a16="http://schemas.microsoft.com/office/drawing/2014/main" id="{959B782F-DB6B-4039-80FA-3203876E9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59</xdr:row>
      <xdr:rowOff>99060</xdr:rowOff>
    </xdr:from>
    <xdr:to>
      <xdr:col>19</xdr:col>
      <xdr:colOff>7620</xdr:colOff>
      <xdr:row>74</xdr:row>
      <xdr:rowOff>99060</xdr:rowOff>
    </xdr:to>
    <xdr:graphicFrame macro="">
      <xdr:nvGraphicFramePr>
        <xdr:cNvPr id="9" name="Chart 8">
          <a:extLst>
            <a:ext uri="{FF2B5EF4-FFF2-40B4-BE49-F238E27FC236}">
              <a16:creationId xmlns:a16="http://schemas.microsoft.com/office/drawing/2014/main" id="{B56990DE-B497-4CC0-BA1E-075EF911D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74</xdr:row>
      <xdr:rowOff>30480</xdr:rowOff>
    </xdr:from>
    <xdr:to>
      <xdr:col>18</xdr:col>
      <xdr:colOff>594360</xdr:colOff>
      <xdr:row>89</xdr:row>
      <xdr:rowOff>30480</xdr:rowOff>
    </xdr:to>
    <xdr:graphicFrame macro="">
      <xdr:nvGraphicFramePr>
        <xdr:cNvPr id="11" name="Chart 10">
          <a:extLst>
            <a:ext uri="{FF2B5EF4-FFF2-40B4-BE49-F238E27FC236}">
              <a16:creationId xmlns:a16="http://schemas.microsoft.com/office/drawing/2014/main" id="{B74F0723-BDDF-45B7-9C2C-750076350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335280</xdr:colOff>
      <xdr:row>88</xdr:row>
      <xdr:rowOff>121920</xdr:rowOff>
    </xdr:from>
    <xdr:to>
      <xdr:col>19</xdr:col>
      <xdr:colOff>15240</xdr:colOff>
      <xdr:row>103</xdr:row>
      <xdr:rowOff>121920</xdr:rowOff>
    </xdr:to>
    <xdr:graphicFrame macro="">
      <xdr:nvGraphicFramePr>
        <xdr:cNvPr id="12" name="Chart 11">
          <a:extLst>
            <a:ext uri="{FF2B5EF4-FFF2-40B4-BE49-F238E27FC236}">
              <a16:creationId xmlns:a16="http://schemas.microsoft.com/office/drawing/2014/main" id="{84B9334D-164C-45E4-A5FA-5625B6697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335280</xdr:colOff>
      <xdr:row>103</xdr:row>
      <xdr:rowOff>106680</xdr:rowOff>
    </xdr:from>
    <xdr:to>
      <xdr:col>19</xdr:col>
      <xdr:colOff>15240</xdr:colOff>
      <xdr:row>118</xdr:row>
      <xdr:rowOff>106680</xdr:rowOff>
    </xdr:to>
    <xdr:graphicFrame macro="">
      <xdr:nvGraphicFramePr>
        <xdr:cNvPr id="13" name="Chart 12">
          <a:extLst>
            <a:ext uri="{FF2B5EF4-FFF2-40B4-BE49-F238E27FC236}">
              <a16:creationId xmlns:a16="http://schemas.microsoft.com/office/drawing/2014/main" id="{3FC3968E-F033-4B48-AA6B-C0E4DC6A3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0</xdr:colOff>
      <xdr:row>0</xdr:row>
      <xdr:rowOff>114300</xdr:rowOff>
    </xdr:from>
    <xdr:to>
      <xdr:col>27</xdr:col>
      <xdr:colOff>289560</xdr:colOff>
      <xdr:row>15</xdr:row>
      <xdr:rowOff>114300</xdr:rowOff>
    </xdr:to>
    <xdr:graphicFrame macro="">
      <xdr:nvGraphicFramePr>
        <xdr:cNvPr id="14" name="Chart 13">
          <a:extLst>
            <a:ext uri="{FF2B5EF4-FFF2-40B4-BE49-F238E27FC236}">
              <a16:creationId xmlns:a16="http://schemas.microsoft.com/office/drawing/2014/main" id="{4701E6D8-7CED-4A0D-A971-187112520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30480</xdr:colOff>
      <xdr:row>15</xdr:row>
      <xdr:rowOff>99060</xdr:rowOff>
    </xdr:from>
    <xdr:to>
      <xdr:col>27</xdr:col>
      <xdr:colOff>320040</xdr:colOff>
      <xdr:row>30</xdr:row>
      <xdr:rowOff>99060</xdr:rowOff>
    </xdr:to>
    <xdr:graphicFrame macro="">
      <xdr:nvGraphicFramePr>
        <xdr:cNvPr id="15" name="Chart 14">
          <a:extLst>
            <a:ext uri="{FF2B5EF4-FFF2-40B4-BE49-F238E27FC236}">
              <a16:creationId xmlns:a16="http://schemas.microsoft.com/office/drawing/2014/main" id="{94D9AD9C-7C13-49C2-8782-35D827097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53340</xdr:colOff>
      <xdr:row>29</xdr:row>
      <xdr:rowOff>167640</xdr:rowOff>
    </xdr:from>
    <xdr:to>
      <xdr:col>27</xdr:col>
      <xdr:colOff>342900</xdr:colOff>
      <xdr:row>44</xdr:row>
      <xdr:rowOff>167640</xdr:rowOff>
    </xdr:to>
    <xdr:graphicFrame macro="">
      <xdr:nvGraphicFramePr>
        <xdr:cNvPr id="16" name="Chart 15">
          <a:extLst>
            <a:ext uri="{FF2B5EF4-FFF2-40B4-BE49-F238E27FC236}">
              <a16:creationId xmlns:a16="http://schemas.microsoft.com/office/drawing/2014/main" id="{4F0B8498-625D-47AA-9522-B351958B3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45720</xdr:colOff>
      <xdr:row>44</xdr:row>
      <xdr:rowOff>144780</xdr:rowOff>
    </xdr:from>
    <xdr:to>
      <xdr:col>27</xdr:col>
      <xdr:colOff>335280</xdr:colOff>
      <xdr:row>59</xdr:row>
      <xdr:rowOff>144780</xdr:rowOff>
    </xdr:to>
    <xdr:graphicFrame macro="">
      <xdr:nvGraphicFramePr>
        <xdr:cNvPr id="17" name="Chart 16">
          <a:extLst>
            <a:ext uri="{FF2B5EF4-FFF2-40B4-BE49-F238E27FC236}">
              <a16:creationId xmlns:a16="http://schemas.microsoft.com/office/drawing/2014/main" id="{3CA364A3-68D2-4DE1-B187-BC68BF3B6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83820</xdr:colOff>
      <xdr:row>59</xdr:row>
      <xdr:rowOff>175260</xdr:rowOff>
    </xdr:from>
    <xdr:to>
      <xdr:col>27</xdr:col>
      <xdr:colOff>373380</xdr:colOff>
      <xdr:row>74</xdr:row>
      <xdr:rowOff>175260</xdr:rowOff>
    </xdr:to>
    <xdr:graphicFrame macro="">
      <xdr:nvGraphicFramePr>
        <xdr:cNvPr id="18" name="Chart 17">
          <a:extLst>
            <a:ext uri="{FF2B5EF4-FFF2-40B4-BE49-F238E27FC236}">
              <a16:creationId xmlns:a16="http://schemas.microsoft.com/office/drawing/2014/main" id="{ECCCBE2B-E76E-4205-9995-447F7618C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53340</xdr:colOff>
      <xdr:row>74</xdr:row>
      <xdr:rowOff>22860</xdr:rowOff>
    </xdr:from>
    <xdr:to>
      <xdr:col>27</xdr:col>
      <xdr:colOff>342900</xdr:colOff>
      <xdr:row>89</xdr:row>
      <xdr:rowOff>22860</xdr:rowOff>
    </xdr:to>
    <xdr:graphicFrame macro="">
      <xdr:nvGraphicFramePr>
        <xdr:cNvPr id="20" name="Chart 19">
          <a:extLst>
            <a:ext uri="{FF2B5EF4-FFF2-40B4-BE49-F238E27FC236}">
              <a16:creationId xmlns:a16="http://schemas.microsoft.com/office/drawing/2014/main" id="{706B9593-31EA-4548-B362-BA5033D0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68580</xdr:colOff>
      <xdr:row>88</xdr:row>
      <xdr:rowOff>114300</xdr:rowOff>
    </xdr:from>
    <xdr:to>
      <xdr:col>27</xdr:col>
      <xdr:colOff>358140</xdr:colOff>
      <xdr:row>103</xdr:row>
      <xdr:rowOff>114300</xdr:rowOff>
    </xdr:to>
    <xdr:graphicFrame macro="">
      <xdr:nvGraphicFramePr>
        <xdr:cNvPr id="21" name="Chart 20">
          <a:extLst>
            <a:ext uri="{FF2B5EF4-FFF2-40B4-BE49-F238E27FC236}">
              <a16:creationId xmlns:a16="http://schemas.microsoft.com/office/drawing/2014/main" id="{8A17325F-5C54-4010-BEB9-4F29F371E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91440</xdr:colOff>
      <xdr:row>103</xdr:row>
      <xdr:rowOff>91440</xdr:rowOff>
    </xdr:from>
    <xdr:to>
      <xdr:col>27</xdr:col>
      <xdr:colOff>381000</xdr:colOff>
      <xdr:row>118</xdr:row>
      <xdr:rowOff>91440</xdr:rowOff>
    </xdr:to>
    <xdr:graphicFrame macro="">
      <xdr:nvGraphicFramePr>
        <xdr:cNvPr id="22" name="Chart 21">
          <a:extLst>
            <a:ext uri="{FF2B5EF4-FFF2-40B4-BE49-F238E27FC236}">
              <a16:creationId xmlns:a16="http://schemas.microsoft.com/office/drawing/2014/main" id="{A9B921BA-8DA7-454F-BC7F-318AD2537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8"/>
  <sheetViews>
    <sheetView workbookViewId="0"/>
  </sheetViews>
  <sheetFormatPr baseColWidth="10" defaultColWidth="8.83203125" defaultRowHeight="15" x14ac:dyDescent="0.2"/>
  <cols>
    <col min="1" max="1" width="9" bestFit="1" customWidth="1"/>
    <col min="2" max="2" width="8.33203125" bestFit="1" customWidth="1"/>
    <col min="3" max="3" width="16.33203125" bestFit="1" customWidth="1"/>
    <col min="4" max="4" width="29" bestFit="1" customWidth="1"/>
    <col min="5" max="5" width="8.1640625" bestFit="1" customWidth="1"/>
    <col min="6" max="6" width="7.6640625" bestFit="1" customWidth="1"/>
    <col min="7" max="7" width="6.6640625" bestFit="1" customWidth="1"/>
    <col min="8" max="8" width="13.33203125" bestFit="1" customWidth="1"/>
    <col min="9" max="9" width="9.5" bestFit="1" customWidth="1"/>
    <col min="10" max="10" width="12.33203125" bestFit="1" customWidth="1"/>
    <col min="11" max="11" width="10.83203125" bestFit="1" customWidth="1"/>
    <col min="12" max="12" width="13.6640625" bestFit="1"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t="s">
        <v>13</v>
      </c>
      <c r="C2" t="s">
        <v>14</v>
      </c>
      <c r="D2" t="s">
        <v>15</v>
      </c>
      <c r="E2">
        <v>8.1999999999999993</v>
      </c>
      <c r="F2">
        <v>5.0999999999999996</v>
      </c>
      <c r="G2">
        <v>7</v>
      </c>
      <c r="H2">
        <v>7</v>
      </c>
      <c r="I2">
        <v>9102</v>
      </c>
      <c r="J2">
        <v>6152</v>
      </c>
      <c r="K2">
        <v>217</v>
      </c>
      <c r="L2">
        <v>764</v>
      </c>
    </row>
    <row r="3" spans="1:12" x14ac:dyDescent="0.2">
      <c r="A3" t="s">
        <v>12</v>
      </c>
      <c r="B3" t="s">
        <v>13</v>
      </c>
      <c r="C3" t="s">
        <v>14</v>
      </c>
      <c r="D3" t="s">
        <v>16</v>
      </c>
      <c r="E3">
        <v>2.6</v>
      </c>
      <c r="F3">
        <v>1.6</v>
      </c>
      <c r="G3">
        <v>3</v>
      </c>
      <c r="H3">
        <v>3</v>
      </c>
      <c r="I3">
        <v>8</v>
      </c>
      <c r="J3">
        <v>25</v>
      </c>
      <c r="K3">
        <v>4</v>
      </c>
      <c r="L3">
        <v>13</v>
      </c>
    </row>
    <row r="4" spans="1:12" x14ac:dyDescent="0.2">
      <c r="A4" t="s">
        <v>12</v>
      </c>
      <c r="B4" t="s">
        <v>13</v>
      </c>
      <c r="C4" t="s">
        <v>14</v>
      </c>
      <c r="D4" t="s">
        <v>17</v>
      </c>
      <c r="E4">
        <v>3.7</v>
      </c>
      <c r="F4">
        <v>2.2999999999999998</v>
      </c>
      <c r="G4">
        <v>5</v>
      </c>
      <c r="H4">
        <v>5</v>
      </c>
      <c r="I4">
        <v>8</v>
      </c>
      <c r="J4">
        <v>28</v>
      </c>
      <c r="K4">
        <v>4</v>
      </c>
      <c r="L4">
        <v>13</v>
      </c>
    </row>
    <row r="5" spans="1:12" x14ac:dyDescent="0.2">
      <c r="A5" t="s">
        <v>12</v>
      </c>
      <c r="B5" t="s">
        <v>13</v>
      </c>
      <c r="C5" t="s">
        <v>14</v>
      </c>
      <c r="D5" t="s">
        <v>18</v>
      </c>
      <c r="E5">
        <v>59.1</v>
      </c>
      <c r="F5">
        <v>36.700000000000003</v>
      </c>
      <c r="G5">
        <v>63</v>
      </c>
      <c r="H5">
        <v>62</v>
      </c>
      <c r="I5">
        <v>326446</v>
      </c>
      <c r="J5">
        <v>214019</v>
      </c>
      <c r="K5">
        <v>278192</v>
      </c>
      <c r="L5">
        <v>159888</v>
      </c>
    </row>
    <row r="6" spans="1:12" x14ac:dyDescent="0.2">
      <c r="A6" t="s">
        <v>12</v>
      </c>
      <c r="B6" t="s">
        <v>13</v>
      </c>
      <c r="C6" t="s">
        <v>14</v>
      </c>
      <c r="D6" t="s">
        <v>19</v>
      </c>
      <c r="E6">
        <v>14.3</v>
      </c>
      <c r="F6">
        <v>8.9</v>
      </c>
      <c r="G6">
        <v>15</v>
      </c>
      <c r="H6">
        <v>12</v>
      </c>
      <c r="I6">
        <v>2770</v>
      </c>
      <c r="J6">
        <v>1749</v>
      </c>
      <c r="K6">
        <v>130</v>
      </c>
      <c r="L6">
        <v>310</v>
      </c>
    </row>
    <row r="7" spans="1:12" x14ac:dyDescent="0.2">
      <c r="A7" t="s">
        <v>12</v>
      </c>
      <c r="B7" t="s">
        <v>13</v>
      </c>
      <c r="C7" t="s">
        <v>14</v>
      </c>
      <c r="D7" t="s">
        <v>20</v>
      </c>
      <c r="E7">
        <v>7.8</v>
      </c>
      <c r="F7">
        <v>4.8</v>
      </c>
      <c r="G7">
        <v>8</v>
      </c>
      <c r="H7">
        <v>8</v>
      </c>
      <c r="I7">
        <v>15259</v>
      </c>
      <c r="J7">
        <v>9519</v>
      </c>
      <c r="K7">
        <v>1469</v>
      </c>
      <c r="L7">
        <v>1725</v>
      </c>
    </row>
    <row r="8" spans="1:12" x14ac:dyDescent="0.2">
      <c r="A8" t="s">
        <v>12</v>
      </c>
      <c r="B8" t="s">
        <v>13</v>
      </c>
      <c r="C8" t="s">
        <v>14</v>
      </c>
      <c r="D8" t="s">
        <v>21</v>
      </c>
      <c r="E8">
        <v>15.3</v>
      </c>
      <c r="F8">
        <v>9.5</v>
      </c>
      <c r="G8">
        <v>15</v>
      </c>
      <c r="H8">
        <v>15</v>
      </c>
      <c r="I8">
        <v>89136</v>
      </c>
      <c r="J8">
        <v>77574</v>
      </c>
      <c r="K8">
        <v>61352</v>
      </c>
      <c r="L8">
        <v>36027</v>
      </c>
    </row>
    <row r="9" spans="1:12" x14ac:dyDescent="0.2">
      <c r="A9" t="s">
        <v>12</v>
      </c>
      <c r="B9" t="s">
        <v>13</v>
      </c>
      <c r="C9" t="s">
        <v>14</v>
      </c>
      <c r="D9" t="s">
        <v>22</v>
      </c>
      <c r="E9">
        <v>2.2999999999999998</v>
      </c>
      <c r="F9">
        <v>1.4</v>
      </c>
      <c r="G9">
        <v>2</v>
      </c>
      <c r="H9">
        <v>2</v>
      </c>
      <c r="I9">
        <v>112</v>
      </c>
      <c r="J9">
        <v>139</v>
      </c>
      <c r="K9">
        <v>112</v>
      </c>
      <c r="L9">
        <v>139</v>
      </c>
    </row>
    <row r="10" spans="1:12" x14ac:dyDescent="0.2">
      <c r="A10" t="s">
        <v>12</v>
      </c>
      <c r="B10" t="s">
        <v>13</v>
      </c>
      <c r="C10" t="s">
        <v>14</v>
      </c>
      <c r="D10" t="s">
        <v>23</v>
      </c>
      <c r="E10">
        <v>3.3</v>
      </c>
      <c r="F10">
        <v>2</v>
      </c>
      <c r="G10">
        <v>2</v>
      </c>
      <c r="H10">
        <v>0</v>
      </c>
      <c r="I10" t="s">
        <v>24</v>
      </c>
      <c r="J10" t="s">
        <v>24</v>
      </c>
      <c r="K10" t="s">
        <v>25</v>
      </c>
      <c r="L10" t="s">
        <v>25</v>
      </c>
    </row>
    <row r="11" spans="1:12" x14ac:dyDescent="0.2">
      <c r="A11" t="s">
        <v>12</v>
      </c>
      <c r="B11" t="s">
        <v>13</v>
      </c>
      <c r="C11" t="s">
        <v>14</v>
      </c>
      <c r="D11" t="s">
        <v>26</v>
      </c>
      <c r="E11">
        <v>2.2999999999999998</v>
      </c>
      <c r="F11">
        <v>1.4</v>
      </c>
      <c r="G11">
        <v>2</v>
      </c>
      <c r="H11">
        <v>2</v>
      </c>
      <c r="I11">
        <v>0</v>
      </c>
      <c r="J11">
        <v>0</v>
      </c>
      <c r="K11">
        <v>0</v>
      </c>
      <c r="L11">
        <v>0</v>
      </c>
    </row>
    <row r="12" spans="1:12" x14ac:dyDescent="0.2">
      <c r="A12" t="s">
        <v>12</v>
      </c>
      <c r="B12" t="s">
        <v>13</v>
      </c>
      <c r="C12" t="s">
        <v>14</v>
      </c>
      <c r="D12" t="s">
        <v>27</v>
      </c>
      <c r="E12">
        <v>1.8</v>
      </c>
      <c r="F12">
        <v>1.1000000000000001</v>
      </c>
      <c r="G12">
        <v>2</v>
      </c>
      <c r="H12">
        <v>0</v>
      </c>
      <c r="I12" t="s">
        <v>24</v>
      </c>
      <c r="J12" t="s">
        <v>24</v>
      </c>
      <c r="K12" t="s">
        <v>25</v>
      </c>
      <c r="L12" t="s">
        <v>25</v>
      </c>
    </row>
    <row r="13" spans="1:12" x14ac:dyDescent="0.2">
      <c r="A13" t="s">
        <v>12</v>
      </c>
      <c r="B13" t="s">
        <v>13</v>
      </c>
      <c r="C13" t="s">
        <v>14</v>
      </c>
      <c r="D13" t="s">
        <v>28</v>
      </c>
      <c r="E13">
        <v>3.4</v>
      </c>
      <c r="F13">
        <v>2.1</v>
      </c>
      <c r="G13">
        <v>3</v>
      </c>
      <c r="H13">
        <v>3</v>
      </c>
      <c r="I13">
        <v>34</v>
      </c>
      <c r="J13">
        <v>78</v>
      </c>
      <c r="K13">
        <v>34</v>
      </c>
      <c r="L13">
        <v>78</v>
      </c>
    </row>
    <row r="14" spans="1:12" x14ac:dyDescent="0.2">
      <c r="A14" t="s">
        <v>12</v>
      </c>
      <c r="B14" t="s">
        <v>13</v>
      </c>
      <c r="C14" t="s">
        <v>14</v>
      </c>
      <c r="D14" t="s">
        <v>29</v>
      </c>
      <c r="E14">
        <v>10</v>
      </c>
      <c r="F14">
        <v>6.2</v>
      </c>
      <c r="G14">
        <v>8</v>
      </c>
      <c r="H14">
        <v>5</v>
      </c>
      <c r="I14">
        <v>3855</v>
      </c>
      <c r="J14">
        <v>2467</v>
      </c>
      <c r="K14">
        <v>148</v>
      </c>
      <c r="L14">
        <v>338</v>
      </c>
    </row>
    <row r="15" spans="1:12" x14ac:dyDescent="0.2">
      <c r="A15" t="s">
        <v>12</v>
      </c>
      <c r="B15" t="s">
        <v>13</v>
      </c>
      <c r="C15" t="s">
        <v>30</v>
      </c>
      <c r="D15" t="s">
        <v>31</v>
      </c>
      <c r="E15">
        <v>2.2999999999999998</v>
      </c>
      <c r="F15">
        <v>1.4</v>
      </c>
      <c r="G15">
        <v>2</v>
      </c>
      <c r="H15">
        <v>2</v>
      </c>
      <c r="I15">
        <v>81</v>
      </c>
      <c r="J15">
        <v>100</v>
      </c>
      <c r="K15">
        <v>81</v>
      </c>
      <c r="L15">
        <v>100</v>
      </c>
    </row>
    <row r="16" spans="1:12" x14ac:dyDescent="0.2">
      <c r="A16" t="s">
        <v>12</v>
      </c>
      <c r="B16" t="s">
        <v>13</v>
      </c>
      <c r="C16" t="s">
        <v>30</v>
      </c>
      <c r="D16" t="s">
        <v>32</v>
      </c>
      <c r="E16">
        <v>0.9</v>
      </c>
      <c r="F16">
        <v>0.6</v>
      </c>
      <c r="G16">
        <v>1</v>
      </c>
      <c r="H16">
        <v>1</v>
      </c>
      <c r="I16">
        <v>84</v>
      </c>
      <c r="J16">
        <v>122</v>
      </c>
      <c r="K16">
        <v>84</v>
      </c>
      <c r="L16">
        <v>122</v>
      </c>
    </row>
    <row r="17" spans="1:12" x14ac:dyDescent="0.2">
      <c r="A17" t="s">
        <v>12</v>
      </c>
      <c r="B17" t="s">
        <v>13</v>
      </c>
      <c r="C17" t="s">
        <v>30</v>
      </c>
      <c r="D17" t="s">
        <v>33</v>
      </c>
      <c r="E17">
        <v>6.8</v>
      </c>
      <c r="F17">
        <v>4.2</v>
      </c>
      <c r="G17">
        <v>17</v>
      </c>
      <c r="H17">
        <v>17</v>
      </c>
      <c r="I17">
        <v>7566</v>
      </c>
      <c r="J17">
        <v>3843</v>
      </c>
      <c r="K17">
        <v>7651</v>
      </c>
      <c r="L17">
        <v>3758</v>
      </c>
    </row>
    <row r="18" spans="1:12" x14ac:dyDescent="0.2">
      <c r="A18" t="s">
        <v>12</v>
      </c>
      <c r="B18" t="s">
        <v>13</v>
      </c>
      <c r="C18" t="s">
        <v>30</v>
      </c>
      <c r="D18" t="s">
        <v>34</v>
      </c>
      <c r="E18">
        <v>0</v>
      </c>
      <c r="F18">
        <v>0</v>
      </c>
      <c r="G18">
        <v>4</v>
      </c>
      <c r="H18">
        <v>4</v>
      </c>
      <c r="I18">
        <v>0</v>
      </c>
      <c r="J18">
        <v>0</v>
      </c>
      <c r="K18">
        <v>0</v>
      </c>
      <c r="L18">
        <v>0</v>
      </c>
    </row>
    <row r="19" spans="1:12" x14ac:dyDescent="0.2">
      <c r="A19" t="s">
        <v>12</v>
      </c>
      <c r="B19" t="s">
        <v>13</v>
      </c>
      <c r="C19" t="s">
        <v>30</v>
      </c>
      <c r="D19" t="s">
        <v>35</v>
      </c>
      <c r="E19">
        <v>1.4</v>
      </c>
      <c r="F19">
        <v>0.9</v>
      </c>
      <c r="G19">
        <v>2</v>
      </c>
      <c r="H19">
        <v>2</v>
      </c>
      <c r="I19">
        <v>64</v>
      </c>
      <c r="J19">
        <v>76</v>
      </c>
      <c r="K19">
        <v>64</v>
      </c>
      <c r="L19">
        <v>76</v>
      </c>
    </row>
    <row r="20" spans="1:12" x14ac:dyDescent="0.2">
      <c r="A20" t="s">
        <v>12</v>
      </c>
      <c r="B20" t="s">
        <v>13</v>
      </c>
      <c r="C20" t="s">
        <v>30</v>
      </c>
      <c r="D20" t="s">
        <v>36</v>
      </c>
      <c r="E20">
        <v>6.2</v>
      </c>
      <c r="F20">
        <v>3.9</v>
      </c>
      <c r="G20">
        <v>15</v>
      </c>
      <c r="H20">
        <v>15</v>
      </c>
      <c r="I20">
        <v>2948</v>
      </c>
      <c r="J20">
        <v>1392</v>
      </c>
      <c r="K20">
        <v>3545</v>
      </c>
      <c r="L20">
        <v>1593</v>
      </c>
    </row>
    <row r="21" spans="1:12" x14ac:dyDescent="0.2">
      <c r="A21" t="s">
        <v>12</v>
      </c>
      <c r="B21" t="s">
        <v>13</v>
      </c>
      <c r="C21" t="s">
        <v>30</v>
      </c>
      <c r="D21" t="s">
        <v>37</v>
      </c>
      <c r="E21">
        <v>19.899999999999999</v>
      </c>
      <c r="F21">
        <v>12.3</v>
      </c>
      <c r="G21">
        <v>23</v>
      </c>
      <c r="H21">
        <v>23</v>
      </c>
      <c r="I21">
        <v>26933</v>
      </c>
      <c r="J21">
        <v>23758</v>
      </c>
      <c r="K21">
        <v>22598</v>
      </c>
      <c r="L21">
        <v>18843</v>
      </c>
    </row>
    <row r="22" spans="1:12" x14ac:dyDescent="0.2">
      <c r="A22" t="s">
        <v>12</v>
      </c>
      <c r="B22" t="s">
        <v>13</v>
      </c>
      <c r="C22" t="s">
        <v>30</v>
      </c>
      <c r="D22" t="s">
        <v>38</v>
      </c>
      <c r="E22">
        <v>1.5</v>
      </c>
      <c r="F22">
        <v>0.9</v>
      </c>
      <c r="G22">
        <v>1</v>
      </c>
      <c r="H22">
        <v>1</v>
      </c>
      <c r="I22">
        <v>532</v>
      </c>
      <c r="J22">
        <v>333</v>
      </c>
      <c r="K22">
        <v>532</v>
      </c>
      <c r="L22">
        <v>333</v>
      </c>
    </row>
    <row r="23" spans="1:12" x14ac:dyDescent="0.2">
      <c r="A23" t="s">
        <v>12</v>
      </c>
      <c r="B23" t="s">
        <v>13</v>
      </c>
      <c r="C23" t="s">
        <v>30</v>
      </c>
      <c r="D23" t="s">
        <v>39</v>
      </c>
      <c r="E23">
        <v>99.8</v>
      </c>
      <c r="F23">
        <v>62</v>
      </c>
      <c r="G23">
        <v>97</v>
      </c>
      <c r="H23">
        <v>93</v>
      </c>
      <c r="I23">
        <v>126153</v>
      </c>
      <c r="J23">
        <v>83038</v>
      </c>
      <c r="K23">
        <v>85674</v>
      </c>
      <c r="L23">
        <v>53353</v>
      </c>
    </row>
    <row r="24" spans="1:12" x14ac:dyDescent="0.2">
      <c r="A24" t="s">
        <v>12</v>
      </c>
      <c r="B24" t="s">
        <v>13</v>
      </c>
      <c r="C24" t="s">
        <v>30</v>
      </c>
      <c r="D24" t="s">
        <v>40</v>
      </c>
      <c r="E24">
        <v>5</v>
      </c>
      <c r="F24">
        <v>3.1</v>
      </c>
      <c r="G24">
        <v>2</v>
      </c>
      <c r="H24">
        <v>2</v>
      </c>
      <c r="I24">
        <v>3523</v>
      </c>
      <c r="J24">
        <v>2409</v>
      </c>
      <c r="K24">
        <v>3523</v>
      </c>
      <c r="L24">
        <v>2409</v>
      </c>
    </row>
    <row r="25" spans="1:12" x14ac:dyDescent="0.2">
      <c r="A25" t="s">
        <v>12</v>
      </c>
      <c r="B25" t="s">
        <v>13</v>
      </c>
      <c r="C25" t="s">
        <v>30</v>
      </c>
      <c r="D25" t="s">
        <v>41</v>
      </c>
      <c r="E25">
        <v>2.8</v>
      </c>
      <c r="F25">
        <v>1.7</v>
      </c>
      <c r="G25">
        <v>5</v>
      </c>
      <c r="H25">
        <v>5</v>
      </c>
      <c r="I25">
        <v>1797</v>
      </c>
      <c r="J25">
        <v>1122</v>
      </c>
      <c r="K25">
        <v>57</v>
      </c>
      <c r="L25">
        <v>104</v>
      </c>
    </row>
    <row r="26" spans="1:12" x14ac:dyDescent="0.2">
      <c r="A26" t="s">
        <v>12</v>
      </c>
      <c r="B26" t="s">
        <v>13</v>
      </c>
      <c r="C26" t="s">
        <v>42</v>
      </c>
      <c r="D26" t="s">
        <v>43</v>
      </c>
      <c r="E26">
        <v>4</v>
      </c>
      <c r="F26">
        <v>2.5</v>
      </c>
      <c r="G26">
        <v>5</v>
      </c>
      <c r="H26">
        <v>5</v>
      </c>
      <c r="I26">
        <v>17090</v>
      </c>
      <c r="J26">
        <v>19269</v>
      </c>
      <c r="K26">
        <v>1279</v>
      </c>
      <c r="L26">
        <v>2065</v>
      </c>
    </row>
    <row r="27" spans="1:12" x14ac:dyDescent="0.2">
      <c r="A27" t="s">
        <v>12</v>
      </c>
      <c r="B27" t="s">
        <v>13</v>
      </c>
      <c r="C27" t="s">
        <v>42</v>
      </c>
      <c r="D27" t="s">
        <v>44</v>
      </c>
      <c r="E27">
        <v>4.8</v>
      </c>
      <c r="F27">
        <v>3</v>
      </c>
      <c r="G27">
        <v>6</v>
      </c>
      <c r="H27">
        <v>6</v>
      </c>
      <c r="I27">
        <v>29348</v>
      </c>
      <c r="J27">
        <v>34799</v>
      </c>
      <c r="K27">
        <v>10278</v>
      </c>
      <c r="L27">
        <v>5010</v>
      </c>
    </row>
    <row r="28" spans="1:12" x14ac:dyDescent="0.2">
      <c r="A28" t="s">
        <v>12</v>
      </c>
      <c r="B28" t="s">
        <v>13</v>
      </c>
      <c r="C28" t="s">
        <v>42</v>
      </c>
      <c r="D28" t="s">
        <v>45</v>
      </c>
      <c r="E28">
        <v>2.1</v>
      </c>
      <c r="F28">
        <v>1.3</v>
      </c>
      <c r="G28">
        <v>3</v>
      </c>
      <c r="H28">
        <v>3</v>
      </c>
      <c r="I28">
        <v>6</v>
      </c>
      <c r="J28">
        <v>17</v>
      </c>
      <c r="K28">
        <v>6</v>
      </c>
      <c r="L28">
        <v>17</v>
      </c>
    </row>
    <row r="29" spans="1:12" x14ac:dyDescent="0.2">
      <c r="A29" t="s">
        <v>12</v>
      </c>
      <c r="B29" t="s">
        <v>13</v>
      </c>
      <c r="C29" t="s">
        <v>42</v>
      </c>
      <c r="D29" t="s">
        <v>46</v>
      </c>
      <c r="E29">
        <v>5.4</v>
      </c>
      <c r="F29">
        <v>3.4</v>
      </c>
      <c r="G29">
        <v>2</v>
      </c>
      <c r="H29">
        <v>2</v>
      </c>
      <c r="I29">
        <v>0</v>
      </c>
      <c r="J29">
        <v>1</v>
      </c>
      <c r="K29">
        <v>0</v>
      </c>
      <c r="L29">
        <v>1</v>
      </c>
    </row>
    <row r="30" spans="1:12" x14ac:dyDescent="0.2">
      <c r="A30" t="s">
        <v>12</v>
      </c>
      <c r="B30" t="s">
        <v>13</v>
      </c>
      <c r="C30" t="s">
        <v>42</v>
      </c>
      <c r="D30" t="s">
        <v>47</v>
      </c>
      <c r="E30">
        <v>39.9</v>
      </c>
      <c r="F30">
        <v>24.8</v>
      </c>
      <c r="G30">
        <v>30</v>
      </c>
      <c r="H30">
        <v>30</v>
      </c>
      <c r="I30">
        <v>259761</v>
      </c>
      <c r="J30">
        <v>216640</v>
      </c>
      <c r="K30">
        <v>196011</v>
      </c>
      <c r="L30">
        <v>70103</v>
      </c>
    </row>
    <row r="31" spans="1:12" x14ac:dyDescent="0.2">
      <c r="A31" t="s">
        <v>12</v>
      </c>
      <c r="B31" t="s">
        <v>13</v>
      </c>
      <c r="C31" t="s">
        <v>42</v>
      </c>
      <c r="D31" t="s">
        <v>48</v>
      </c>
      <c r="E31">
        <v>10.9</v>
      </c>
      <c r="F31">
        <v>6.8</v>
      </c>
      <c r="G31">
        <v>11</v>
      </c>
      <c r="H31">
        <v>7</v>
      </c>
      <c r="I31">
        <v>798</v>
      </c>
      <c r="J31">
        <v>1515</v>
      </c>
      <c r="K31">
        <v>882</v>
      </c>
      <c r="L31">
        <v>1606</v>
      </c>
    </row>
    <row r="32" spans="1:12" x14ac:dyDescent="0.2">
      <c r="A32" t="s">
        <v>12</v>
      </c>
      <c r="B32" t="s">
        <v>13</v>
      </c>
      <c r="C32" t="s">
        <v>42</v>
      </c>
      <c r="D32" t="s">
        <v>49</v>
      </c>
      <c r="E32">
        <v>2.5</v>
      </c>
      <c r="F32">
        <v>1.5</v>
      </c>
      <c r="G32">
        <v>2</v>
      </c>
      <c r="H32">
        <v>2</v>
      </c>
      <c r="I32">
        <v>2</v>
      </c>
      <c r="J32">
        <v>5</v>
      </c>
      <c r="K32">
        <v>2</v>
      </c>
      <c r="L32">
        <v>5</v>
      </c>
    </row>
    <row r="33" spans="1:12" x14ac:dyDescent="0.2">
      <c r="A33" t="s">
        <v>12</v>
      </c>
      <c r="B33" t="s">
        <v>13</v>
      </c>
      <c r="C33" t="s">
        <v>50</v>
      </c>
      <c r="D33" t="s">
        <v>51</v>
      </c>
      <c r="E33">
        <v>37.5</v>
      </c>
      <c r="F33">
        <v>23.3</v>
      </c>
      <c r="G33">
        <v>35</v>
      </c>
      <c r="H33">
        <v>25</v>
      </c>
      <c r="I33">
        <v>94270</v>
      </c>
      <c r="J33">
        <v>58558</v>
      </c>
      <c r="K33">
        <v>52952</v>
      </c>
      <c r="L33">
        <v>23571</v>
      </c>
    </row>
    <row r="34" spans="1:12" x14ac:dyDescent="0.2">
      <c r="A34" t="s">
        <v>12</v>
      </c>
      <c r="B34" t="s">
        <v>13</v>
      </c>
      <c r="C34" t="s">
        <v>50</v>
      </c>
      <c r="D34" t="s">
        <v>52</v>
      </c>
      <c r="E34">
        <v>30.2</v>
      </c>
      <c r="F34">
        <v>18.8</v>
      </c>
      <c r="G34">
        <v>25</v>
      </c>
      <c r="H34">
        <v>11</v>
      </c>
      <c r="I34">
        <v>62539</v>
      </c>
      <c r="J34">
        <v>25914</v>
      </c>
      <c r="K34">
        <v>74832</v>
      </c>
      <c r="L34">
        <v>29705</v>
      </c>
    </row>
    <row r="35" spans="1:12" x14ac:dyDescent="0.2">
      <c r="A35" t="s">
        <v>12</v>
      </c>
      <c r="B35" t="s">
        <v>13</v>
      </c>
      <c r="C35" t="s">
        <v>50</v>
      </c>
      <c r="D35" t="s">
        <v>53</v>
      </c>
      <c r="E35">
        <v>8.3000000000000007</v>
      </c>
      <c r="F35">
        <v>5.2</v>
      </c>
      <c r="G35">
        <v>1</v>
      </c>
      <c r="H35">
        <v>0</v>
      </c>
      <c r="I35" t="s">
        <v>24</v>
      </c>
      <c r="J35" t="s">
        <v>24</v>
      </c>
      <c r="K35" t="s">
        <v>25</v>
      </c>
      <c r="L35" t="s">
        <v>25</v>
      </c>
    </row>
    <row r="36" spans="1:12" x14ac:dyDescent="0.2">
      <c r="A36" t="s">
        <v>12</v>
      </c>
      <c r="B36" t="s">
        <v>13</v>
      </c>
      <c r="C36" t="s">
        <v>50</v>
      </c>
      <c r="D36" t="s">
        <v>54</v>
      </c>
      <c r="E36">
        <v>5.5</v>
      </c>
      <c r="F36">
        <v>3.4</v>
      </c>
      <c r="G36">
        <v>5</v>
      </c>
      <c r="H36">
        <v>5</v>
      </c>
      <c r="I36">
        <v>149</v>
      </c>
      <c r="J36">
        <v>228</v>
      </c>
      <c r="K36">
        <v>33</v>
      </c>
      <c r="L36">
        <v>82</v>
      </c>
    </row>
    <row r="37" spans="1:12" x14ac:dyDescent="0.2">
      <c r="A37" t="s">
        <v>12</v>
      </c>
      <c r="B37" t="s">
        <v>13</v>
      </c>
      <c r="C37" t="s">
        <v>55</v>
      </c>
      <c r="D37" t="s">
        <v>56</v>
      </c>
      <c r="E37">
        <v>9.1999999999999993</v>
      </c>
      <c r="F37">
        <v>5.7</v>
      </c>
      <c r="G37">
        <v>10</v>
      </c>
      <c r="H37">
        <v>6</v>
      </c>
      <c r="I37">
        <v>61492</v>
      </c>
      <c r="J37">
        <v>68628</v>
      </c>
      <c r="K37">
        <v>86609</v>
      </c>
      <c r="L37">
        <v>94152</v>
      </c>
    </row>
    <row r="38" spans="1:12" x14ac:dyDescent="0.2">
      <c r="A38" t="s">
        <v>12</v>
      </c>
      <c r="B38" t="s">
        <v>13</v>
      </c>
      <c r="C38" t="s">
        <v>55</v>
      </c>
      <c r="D38" t="s">
        <v>57</v>
      </c>
      <c r="E38">
        <v>3.5</v>
      </c>
      <c r="F38">
        <v>2.2000000000000002</v>
      </c>
      <c r="G38">
        <v>4</v>
      </c>
      <c r="H38">
        <v>0</v>
      </c>
      <c r="I38" t="s">
        <v>24</v>
      </c>
      <c r="J38" t="s">
        <v>24</v>
      </c>
      <c r="K38" t="s">
        <v>25</v>
      </c>
      <c r="L38" t="s">
        <v>25</v>
      </c>
    </row>
    <row r="39" spans="1:12" x14ac:dyDescent="0.2">
      <c r="A39" t="s">
        <v>12</v>
      </c>
      <c r="B39" t="s">
        <v>13</v>
      </c>
      <c r="C39" t="s">
        <v>55</v>
      </c>
      <c r="D39" t="s">
        <v>58</v>
      </c>
      <c r="E39">
        <v>10.7</v>
      </c>
      <c r="F39">
        <v>6.7</v>
      </c>
      <c r="G39">
        <v>11</v>
      </c>
      <c r="H39">
        <v>11</v>
      </c>
      <c r="I39">
        <v>18068</v>
      </c>
      <c r="J39">
        <v>18153</v>
      </c>
      <c r="K39">
        <v>15008</v>
      </c>
      <c r="L39">
        <v>21010</v>
      </c>
    </row>
    <row r="40" spans="1:12" x14ac:dyDescent="0.2">
      <c r="A40" t="s">
        <v>12</v>
      </c>
      <c r="B40" t="s">
        <v>13</v>
      </c>
      <c r="C40" t="s">
        <v>55</v>
      </c>
      <c r="D40" t="s">
        <v>59</v>
      </c>
      <c r="E40">
        <v>5.3</v>
      </c>
      <c r="F40">
        <v>3.3</v>
      </c>
      <c r="G40">
        <v>6</v>
      </c>
      <c r="H40">
        <v>0</v>
      </c>
      <c r="I40" t="s">
        <v>24</v>
      </c>
      <c r="J40" t="s">
        <v>24</v>
      </c>
      <c r="K40" t="s">
        <v>25</v>
      </c>
      <c r="L40" t="s">
        <v>25</v>
      </c>
    </row>
    <row r="41" spans="1:12" x14ac:dyDescent="0.2">
      <c r="A41" t="s">
        <v>12</v>
      </c>
      <c r="B41" t="s">
        <v>13</v>
      </c>
      <c r="C41" t="s">
        <v>55</v>
      </c>
      <c r="D41" t="s">
        <v>60</v>
      </c>
      <c r="E41">
        <v>9.8000000000000007</v>
      </c>
      <c r="F41">
        <v>6.1</v>
      </c>
      <c r="G41">
        <v>10</v>
      </c>
      <c r="H41">
        <v>0</v>
      </c>
      <c r="I41" t="s">
        <v>24</v>
      </c>
      <c r="J41" t="s">
        <v>24</v>
      </c>
      <c r="K41" t="s">
        <v>25</v>
      </c>
      <c r="L41" t="s">
        <v>25</v>
      </c>
    </row>
    <row r="42" spans="1:12" x14ac:dyDescent="0.2">
      <c r="A42" t="s">
        <v>12</v>
      </c>
      <c r="B42" t="s">
        <v>13</v>
      </c>
      <c r="C42" t="s">
        <v>55</v>
      </c>
      <c r="D42" t="s">
        <v>61</v>
      </c>
      <c r="E42">
        <v>2.1</v>
      </c>
      <c r="F42">
        <v>1.3</v>
      </c>
      <c r="G42">
        <v>2</v>
      </c>
      <c r="H42">
        <v>0</v>
      </c>
      <c r="I42" t="s">
        <v>24</v>
      </c>
      <c r="J42" t="s">
        <v>24</v>
      </c>
      <c r="K42" t="s">
        <v>25</v>
      </c>
      <c r="L42" t="s">
        <v>25</v>
      </c>
    </row>
    <row r="43" spans="1:12" x14ac:dyDescent="0.2">
      <c r="A43" t="s">
        <v>12</v>
      </c>
      <c r="B43" t="s">
        <v>13</v>
      </c>
      <c r="C43" t="s">
        <v>55</v>
      </c>
      <c r="D43" t="s">
        <v>55</v>
      </c>
      <c r="E43">
        <v>66.400000000000006</v>
      </c>
      <c r="F43">
        <v>41.3</v>
      </c>
      <c r="G43">
        <v>62</v>
      </c>
      <c r="H43">
        <v>21</v>
      </c>
      <c r="I43">
        <v>2165144</v>
      </c>
      <c r="J43">
        <v>3406468</v>
      </c>
      <c r="K43">
        <v>1306256</v>
      </c>
      <c r="L43">
        <v>1270210</v>
      </c>
    </row>
    <row r="44" spans="1:12" x14ac:dyDescent="0.2">
      <c r="A44" t="s">
        <v>12</v>
      </c>
      <c r="B44" t="s">
        <v>13</v>
      </c>
      <c r="C44" t="s">
        <v>62</v>
      </c>
      <c r="D44" t="s">
        <v>63</v>
      </c>
      <c r="E44">
        <v>1.6</v>
      </c>
      <c r="F44">
        <v>1</v>
      </c>
      <c r="G44">
        <v>1</v>
      </c>
      <c r="H44">
        <v>1</v>
      </c>
      <c r="I44">
        <v>772</v>
      </c>
      <c r="J44">
        <v>550</v>
      </c>
      <c r="K44">
        <v>772</v>
      </c>
      <c r="L44">
        <v>550</v>
      </c>
    </row>
    <row r="45" spans="1:12" x14ac:dyDescent="0.2">
      <c r="A45" t="s">
        <v>12</v>
      </c>
      <c r="B45" t="s">
        <v>13</v>
      </c>
      <c r="C45" t="s">
        <v>62</v>
      </c>
      <c r="D45" t="s">
        <v>64</v>
      </c>
      <c r="E45">
        <v>17.399999999999999</v>
      </c>
      <c r="F45">
        <v>10.8</v>
      </c>
      <c r="G45">
        <v>18</v>
      </c>
      <c r="H45">
        <v>18</v>
      </c>
      <c r="I45">
        <v>203211</v>
      </c>
      <c r="J45">
        <v>196103</v>
      </c>
      <c r="K45">
        <v>185937</v>
      </c>
      <c r="L45">
        <v>157350</v>
      </c>
    </row>
    <row r="46" spans="1:12" x14ac:dyDescent="0.2">
      <c r="A46" t="s">
        <v>12</v>
      </c>
      <c r="B46" t="s">
        <v>13</v>
      </c>
      <c r="C46" t="s">
        <v>62</v>
      </c>
      <c r="D46" t="s">
        <v>65</v>
      </c>
      <c r="E46">
        <v>10.199999999999999</v>
      </c>
      <c r="F46">
        <v>6.4</v>
      </c>
      <c r="G46">
        <v>11</v>
      </c>
      <c r="H46">
        <v>11</v>
      </c>
      <c r="I46">
        <v>197158</v>
      </c>
      <c r="J46">
        <v>444886</v>
      </c>
      <c r="K46">
        <v>26271</v>
      </c>
      <c r="L46">
        <v>14277</v>
      </c>
    </row>
    <row r="47" spans="1:12" x14ac:dyDescent="0.2">
      <c r="A47" t="s">
        <v>12</v>
      </c>
      <c r="B47" t="s">
        <v>13</v>
      </c>
      <c r="C47" t="s">
        <v>62</v>
      </c>
      <c r="D47" t="s">
        <v>66</v>
      </c>
      <c r="E47">
        <v>7.3</v>
      </c>
      <c r="F47">
        <v>4.5</v>
      </c>
      <c r="G47">
        <v>7</v>
      </c>
      <c r="H47">
        <v>7</v>
      </c>
      <c r="I47">
        <v>3451</v>
      </c>
      <c r="J47">
        <v>2127</v>
      </c>
      <c r="K47">
        <v>674</v>
      </c>
      <c r="L47">
        <v>1112</v>
      </c>
    </row>
    <row r="48" spans="1:12" x14ac:dyDescent="0.2">
      <c r="A48" t="s">
        <v>12</v>
      </c>
      <c r="B48" t="s">
        <v>13</v>
      </c>
      <c r="C48" t="s">
        <v>62</v>
      </c>
      <c r="D48" t="s">
        <v>67</v>
      </c>
      <c r="E48">
        <v>0.9</v>
      </c>
      <c r="F48">
        <v>0.6</v>
      </c>
      <c r="G48">
        <v>1</v>
      </c>
      <c r="H48">
        <v>1</v>
      </c>
      <c r="I48">
        <v>0</v>
      </c>
      <c r="J48">
        <v>0</v>
      </c>
      <c r="K48">
        <v>0</v>
      </c>
      <c r="L48">
        <v>0</v>
      </c>
    </row>
    <row r="49" spans="1:12" x14ac:dyDescent="0.2">
      <c r="A49" t="s">
        <v>12</v>
      </c>
      <c r="B49" t="s">
        <v>13</v>
      </c>
      <c r="C49" t="s">
        <v>62</v>
      </c>
      <c r="D49" t="s">
        <v>68</v>
      </c>
      <c r="E49">
        <v>6.2</v>
      </c>
      <c r="F49">
        <v>3.9</v>
      </c>
      <c r="G49">
        <v>6</v>
      </c>
      <c r="H49">
        <v>6</v>
      </c>
      <c r="I49">
        <v>2092</v>
      </c>
      <c r="J49">
        <v>1439</v>
      </c>
      <c r="K49">
        <v>439</v>
      </c>
      <c r="L49">
        <v>768</v>
      </c>
    </row>
    <row r="50" spans="1:12" x14ac:dyDescent="0.2">
      <c r="A50" t="s">
        <v>12</v>
      </c>
      <c r="B50" t="s">
        <v>13</v>
      </c>
      <c r="C50" t="s">
        <v>62</v>
      </c>
      <c r="D50" t="s">
        <v>69</v>
      </c>
      <c r="E50">
        <v>5.7</v>
      </c>
      <c r="F50">
        <v>3.5</v>
      </c>
      <c r="G50">
        <v>8</v>
      </c>
      <c r="H50">
        <v>5</v>
      </c>
      <c r="I50">
        <v>106243</v>
      </c>
      <c r="J50">
        <v>159177</v>
      </c>
      <c r="K50">
        <v>118375</v>
      </c>
      <c r="L50">
        <v>147499</v>
      </c>
    </row>
    <row r="51" spans="1:12" x14ac:dyDescent="0.2">
      <c r="A51" t="s">
        <v>12</v>
      </c>
      <c r="B51" t="s">
        <v>13</v>
      </c>
      <c r="C51" t="s">
        <v>62</v>
      </c>
      <c r="D51" t="s">
        <v>70</v>
      </c>
      <c r="E51">
        <v>12.5</v>
      </c>
      <c r="F51">
        <v>7.7</v>
      </c>
      <c r="G51">
        <v>13</v>
      </c>
      <c r="H51">
        <v>8</v>
      </c>
      <c r="I51">
        <v>71270</v>
      </c>
      <c r="J51">
        <v>172709</v>
      </c>
      <c r="K51">
        <v>1794</v>
      </c>
      <c r="L51">
        <v>2003</v>
      </c>
    </row>
    <row r="52" spans="1:12" x14ac:dyDescent="0.2">
      <c r="A52" t="s">
        <v>12</v>
      </c>
      <c r="B52" t="s">
        <v>13</v>
      </c>
      <c r="C52" t="s">
        <v>62</v>
      </c>
      <c r="D52" t="s">
        <v>71</v>
      </c>
      <c r="E52">
        <v>5.4</v>
      </c>
      <c r="F52">
        <v>3.4</v>
      </c>
      <c r="G52">
        <v>4</v>
      </c>
      <c r="H52">
        <v>4</v>
      </c>
      <c r="I52">
        <v>5862</v>
      </c>
      <c r="J52">
        <v>3640</v>
      </c>
      <c r="K52">
        <v>5761</v>
      </c>
      <c r="L52">
        <v>3633</v>
      </c>
    </row>
    <row r="53" spans="1:12" x14ac:dyDescent="0.2">
      <c r="A53" t="s">
        <v>12</v>
      </c>
      <c r="B53" t="s">
        <v>13</v>
      </c>
      <c r="C53" t="s">
        <v>62</v>
      </c>
      <c r="D53" t="s">
        <v>72</v>
      </c>
      <c r="E53">
        <v>1.7</v>
      </c>
      <c r="F53">
        <v>1.1000000000000001</v>
      </c>
      <c r="G53">
        <v>1</v>
      </c>
      <c r="H53">
        <v>1</v>
      </c>
      <c r="I53">
        <v>205</v>
      </c>
      <c r="J53">
        <v>212</v>
      </c>
      <c r="K53">
        <v>205</v>
      </c>
      <c r="L53">
        <v>212</v>
      </c>
    </row>
    <row r="54" spans="1:12" x14ac:dyDescent="0.2">
      <c r="A54" t="s">
        <v>12</v>
      </c>
      <c r="B54" t="s">
        <v>13</v>
      </c>
      <c r="C54" t="s">
        <v>62</v>
      </c>
      <c r="D54" t="s">
        <v>73</v>
      </c>
      <c r="E54">
        <v>8.3000000000000007</v>
      </c>
      <c r="F54">
        <v>5.2</v>
      </c>
      <c r="G54">
        <v>9</v>
      </c>
      <c r="H54">
        <v>9</v>
      </c>
      <c r="I54">
        <v>19253</v>
      </c>
      <c r="J54">
        <v>21952</v>
      </c>
      <c r="K54">
        <v>8807</v>
      </c>
      <c r="L54">
        <v>5163</v>
      </c>
    </row>
    <row r="55" spans="1:12" x14ac:dyDescent="0.2">
      <c r="A55" t="s">
        <v>12</v>
      </c>
      <c r="B55" t="s">
        <v>13</v>
      </c>
      <c r="C55" t="s">
        <v>62</v>
      </c>
      <c r="D55" t="s">
        <v>74</v>
      </c>
      <c r="E55">
        <v>2.9</v>
      </c>
      <c r="F55">
        <v>1.8</v>
      </c>
      <c r="G55">
        <v>4</v>
      </c>
      <c r="H55">
        <v>4</v>
      </c>
      <c r="I55">
        <v>116602</v>
      </c>
      <c r="J55">
        <v>209802</v>
      </c>
      <c r="K55">
        <v>124224</v>
      </c>
      <c r="L55">
        <v>215380</v>
      </c>
    </row>
    <row r="56" spans="1:12" x14ac:dyDescent="0.2">
      <c r="A56" t="s">
        <v>12</v>
      </c>
      <c r="B56" t="s">
        <v>13</v>
      </c>
      <c r="C56" t="s">
        <v>62</v>
      </c>
      <c r="D56" t="s">
        <v>75</v>
      </c>
      <c r="E56">
        <v>2.2000000000000002</v>
      </c>
      <c r="F56">
        <v>1.3</v>
      </c>
      <c r="G56">
        <v>4</v>
      </c>
      <c r="H56">
        <v>4</v>
      </c>
      <c r="I56">
        <v>24966</v>
      </c>
      <c r="J56">
        <v>38394</v>
      </c>
      <c r="K56">
        <v>68</v>
      </c>
      <c r="L56">
        <v>130</v>
      </c>
    </row>
    <row r="57" spans="1:12" x14ac:dyDescent="0.2">
      <c r="A57" t="s">
        <v>12</v>
      </c>
      <c r="B57" t="s">
        <v>13</v>
      </c>
      <c r="C57" t="s">
        <v>62</v>
      </c>
      <c r="D57" t="s">
        <v>76</v>
      </c>
      <c r="E57">
        <v>10.5</v>
      </c>
      <c r="F57">
        <v>6.5</v>
      </c>
      <c r="G57">
        <v>10</v>
      </c>
      <c r="H57">
        <v>10</v>
      </c>
      <c r="I57">
        <v>687150</v>
      </c>
      <c r="J57">
        <v>1822686</v>
      </c>
      <c r="K57">
        <v>41264</v>
      </c>
      <c r="L57">
        <v>28707</v>
      </c>
    </row>
    <row r="58" spans="1:12" x14ac:dyDescent="0.2">
      <c r="A58" t="s">
        <v>12</v>
      </c>
      <c r="B58" t="s">
        <v>13</v>
      </c>
      <c r="C58" t="s">
        <v>62</v>
      </c>
      <c r="D58" t="s">
        <v>77</v>
      </c>
      <c r="E58">
        <v>4.0999999999999996</v>
      </c>
      <c r="F58">
        <v>2.6</v>
      </c>
      <c r="G58">
        <v>5</v>
      </c>
      <c r="H58">
        <v>5</v>
      </c>
      <c r="I58">
        <v>140656</v>
      </c>
      <c r="J58">
        <v>245673</v>
      </c>
      <c r="K58">
        <v>54454</v>
      </c>
      <c r="L58">
        <v>50098</v>
      </c>
    </row>
    <row r="59" spans="1:12" x14ac:dyDescent="0.2">
      <c r="A59" t="s">
        <v>12</v>
      </c>
      <c r="B59" t="s">
        <v>13</v>
      </c>
      <c r="C59" t="s">
        <v>62</v>
      </c>
      <c r="D59" t="s">
        <v>78</v>
      </c>
      <c r="E59">
        <v>59.3</v>
      </c>
      <c r="F59">
        <v>36.799999999999997</v>
      </c>
      <c r="G59">
        <v>65</v>
      </c>
      <c r="H59">
        <v>65</v>
      </c>
      <c r="I59">
        <v>1311896</v>
      </c>
      <c r="J59">
        <v>2929036</v>
      </c>
      <c r="K59">
        <v>291259</v>
      </c>
      <c r="L59">
        <v>167726</v>
      </c>
    </row>
    <row r="60" spans="1:12" x14ac:dyDescent="0.2">
      <c r="A60" t="s">
        <v>12</v>
      </c>
      <c r="B60" t="s">
        <v>13</v>
      </c>
      <c r="C60" t="s">
        <v>62</v>
      </c>
      <c r="D60" t="s">
        <v>79</v>
      </c>
      <c r="E60">
        <v>14.7</v>
      </c>
      <c r="F60">
        <v>9.1</v>
      </c>
      <c r="G60">
        <v>14</v>
      </c>
      <c r="H60">
        <v>14</v>
      </c>
      <c r="I60">
        <v>53225</v>
      </c>
      <c r="J60">
        <v>36487</v>
      </c>
      <c r="K60">
        <v>62482</v>
      </c>
      <c r="L60">
        <v>42916</v>
      </c>
    </row>
    <row r="61" spans="1:12" x14ac:dyDescent="0.2">
      <c r="A61" t="s">
        <v>12</v>
      </c>
      <c r="B61" t="s">
        <v>13</v>
      </c>
      <c r="C61" t="s">
        <v>62</v>
      </c>
      <c r="D61" t="s">
        <v>80</v>
      </c>
      <c r="E61">
        <v>1.1000000000000001</v>
      </c>
      <c r="F61">
        <v>0.7</v>
      </c>
      <c r="G61">
        <v>3</v>
      </c>
      <c r="H61">
        <v>3</v>
      </c>
      <c r="I61">
        <v>7656</v>
      </c>
      <c r="J61">
        <v>9595</v>
      </c>
      <c r="K61">
        <v>536</v>
      </c>
      <c r="L61">
        <v>339</v>
      </c>
    </row>
    <row r="62" spans="1:12" x14ac:dyDescent="0.2">
      <c r="A62" t="s">
        <v>12</v>
      </c>
      <c r="B62" t="s">
        <v>13</v>
      </c>
      <c r="C62" t="s">
        <v>62</v>
      </c>
      <c r="D62" t="s">
        <v>81</v>
      </c>
      <c r="E62">
        <v>4.5</v>
      </c>
      <c r="F62">
        <v>2.8</v>
      </c>
      <c r="G62">
        <v>5</v>
      </c>
      <c r="H62">
        <v>5</v>
      </c>
      <c r="I62">
        <v>6097</v>
      </c>
      <c r="J62">
        <v>5793</v>
      </c>
      <c r="K62">
        <v>653</v>
      </c>
      <c r="L62">
        <v>625</v>
      </c>
    </row>
    <row r="63" spans="1:12" x14ac:dyDescent="0.2">
      <c r="A63" t="s">
        <v>12</v>
      </c>
      <c r="B63" t="s">
        <v>13</v>
      </c>
      <c r="C63" t="s">
        <v>62</v>
      </c>
      <c r="D63" t="s">
        <v>82</v>
      </c>
      <c r="E63">
        <v>6.6</v>
      </c>
      <c r="F63">
        <v>4.0999999999999996</v>
      </c>
      <c r="G63">
        <v>5</v>
      </c>
      <c r="H63">
        <v>5</v>
      </c>
      <c r="I63">
        <v>776019</v>
      </c>
      <c r="J63">
        <v>2137458</v>
      </c>
      <c r="K63">
        <v>52536</v>
      </c>
      <c r="L63">
        <v>46381</v>
      </c>
    </row>
    <row r="64" spans="1:12" x14ac:dyDescent="0.2">
      <c r="A64" t="s">
        <v>12</v>
      </c>
      <c r="B64" t="s">
        <v>13</v>
      </c>
      <c r="C64" t="s">
        <v>83</v>
      </c>
      <c r="D64" t="s">
        <v>84</v>
      </c>
      <c r="E64">
        <v>2.4</v>
      </c>
      <c r="F64">
        <v>1.5</v>
      </c>
      <c r="G64">
        <v>3</v>
      </c>
      <c r="H64">
        <v>3</v>
      </c>
      <c r="I64">
        <v>627</v>
      </c>
      <c r="J64">
        <v>431</v>
      </c>
      <c r="K64">
        <v>655</v>
      </c>
      <c r="L64">
        <v>441</v>
      </c>
    </row>
    <row r="65" spans="1:12" x14ac:dyDescent="0.2">
      <c r="A65" t="s">
        <v>12</v>
      </c>
      <c r="B65" t="s">
        <v>13</v>
      </c>
      <c r="C65" t="s">
        <v>83</v>
      </c>
      <c r="D65" t="s">
        <v>85</v>
      </c>
      <c r="E65">
        <v>1.8</v>
      </c>
      <c r="F65">
        <v>1.1000000000000001</v>
      </c>
      <c r="G65">
        <v>3</v>
      </c>
      <c r="H65">
        <v>3</v>
      </c>
      <c r="I65">
        <v>1438</v>
      </c>
      <c r="J65">
        <v>768</v>
      </c>
      <c r="K65">
        <v>1997</v>
      </c>
      <c r="L65">
        <v>964</v>
      </c>
    </row>
    <row r="66" spans="1:12" x14ac:dyDescent="0.2">
      <c r="A66" t="s">
        <v>12</v>
      </c>
      <c r="B66" t="s">
        <v>13</v>
      </c>
      <c r="C66" t="s">
        <v>83</v>
      </c>
      <c r="D66" t="s">
        <v>86</v>
      </c>
      <c r="E66">
        <v>9.8000000000000007</v>
      </c>
      <c r="F66">
        <v>6.1</v>
      </c>
      <c r="G66">
        <v>11</v>
      </c>
      <c r="H66">
        <v>11</v>
      </c>
      <c r="I66">
        <v>363892</v>
      </c>
      <c r="J66">
        <v>712439</v>
      </c>
      <c r="K66">
        <v>111657</v>
      </c>
      <c r="L66">
        <v>126493</v>
      </c>
    </row>
    <row r="67" spans="1:12" x14ac:dyDescent="0.2">
      <c r="A67" t="s">
        <v>12</v>
      </c>
      <c r="B67" t="s">
        <v>13</v>
      </c>
      <c r="C67" t="s">
        <v>83</v>
      </c>
      <c r="D67" t="s">
        <v>87</v>
      </c>
      <c r="E67">
        <v>3.1</v>
      </c>
      <c r="F67">
        <v>1.9</v>
      </c>
      <c r="G67">
        <v>3</v>
      </c>
      <c r="H67">
        <v>3</v>
      </c>
      <c r="I67">
        <v>69</v>
      </c>
      <c r="J67">
        <v>101</v>
      </c>
      <c r="K67">
        <v>95</v>
      </c>
      <c r="L67">
        <v>137</v>
      </c>
    </row>
    <row r="68" spans="1:12" x14ac:dyDescent="0.2">
      <c r="A68" t="s">
        <v>12</v>
      </c>
      <c r="B68" t="s">
        <v>13</v>
      </c>
      <c r="C68" t="s">
        <v>83</v>
      </c>
      <c r="D68" t="s">
        <v>88</v>
      </c>
      <c r="E68">
        <v>3.6</v>
      </c>
      <c r="F68">
        <v>2.2000000000000002</v>
      </c>
      <c r="G68">
        <v>3</v>
      </c>
      <c r="H68">
        <v>3</v>
      </c>
      <c r="I68">
        <v>693</v>
      </c>
      <c r="J68">
        <v>526</v>
      </c>
      <c r="K68">
        <v>977</v>
      </c>
      <c r="L68">
        <v>695</v>
      </c>
    </row>
    <row r="69" spans="1:12" x14ac:dyDescent="0.2">
      <c r="A69" t="s">
        <v>12</v>
      </c>
      <c r="B69" t="s">
        <v>13</v>
      </c>
      <c r="C69" t="s">
        <v>83</v>
      </c>
      <c r="D69" t="s">
        <v>89</v>
      </c>
      <c r="E69">
        <v>2.2999999999999998</v>
      </c>
      <c r="F69">
        <v>1.4</v>
      </c>
      <c r="G69">
        <v>2</v>
      </c>
      <c r="H69">
        <v>2</v>
      </c>
      <c r="I69">
        <v>1</v>
      </c>
      <c r="J69">
        <v>3</v>
      </c>
      <c r="K69">
        <v>1</v>
      </c>
      <c r="L69">
        <v>3</v>
      </c>
    </row>
    <row r="70" spans="1:12" x14ac:dyDescent="0.2">
      <c r="A70" t="s">
        <v>12</v>
      </c>
      <c r="B70" t="s">
        <v>13</v>
      </c>
      <c r="C70" t="s">
        <v>83</v>
      </c>
      <c r="D70" t="s">
        <v>90</v>
      </c>
      <c r="E70">
        <v>7</v>
      </c>
      <c r="F70">
        <v>4.3</v>
      </c>
      <c r="G70">
        <v>6</v>
      </c>
      <c r="H70">
        <v>6</v>
      </c>
      <c r="I70">
        <v>64772</v>
      </c>
      <c r="J70">
        <v>80070</v>
      </c>
      <c r="K70">
        <v>62870</v>
      </c>
      <c r="L70">
        <v>70921</v>
      </c>
    </row>
    <row r="71" spans="1:12" x14ac:dyDescent="0.2">
      <c r="A71" t="s">
        <v>12</v>
      </c>
      <c r="B71" t="s">
        <v>13</v>
      </c>
      <c r="C71" t="s">
        <v>83</v>
      </c>
      <c r="D71" t="s">
        <v>91</v>
      </c>
      <c r="E71">
        <v>2.9</v>
      </c>
      <c r="F71">
        <v>1.8</v>
      </c>
      <c r="G71">
        <v>3</v>
      </c>
      <c r="H71">
        <v>3</v>
      </c>
      <c r="I71">
        <v>61</v>
      </c>
      <c r="J71">
        <v>83</v>
      </c>
      <c r="K71">
        <v>12</v>
      </c>
      <c r="L71">
        <v>29</v>
      </c>
    </row>
    <row r="72" spans="1:12" x14ac:dyDescent="0.2">
      <c r="A72" t="s">
        <v>12</v>
      </c>
      <c r="B72" t="s">
        <v>13</v>
      </c>
      <c r="C72" t="s">
        <v>83</v>
      </c>
      <c r="D72" t="s">
        <v>92</v>
      </c>
      <c r="E72">
        <v>3.2</v>
      </c>
      <c r="F72">
        <v>2</v>
      </c>
      <c r="G72">
        <v>3</v>
      </c>
      <c r="H72">
        <v>3</v>
      </c>
      <c r="I72">
        <v>45595</v>
      </c>
      <c r="J72">
        <v>77053</v>
      </c>
      <c r="K72">
        <v>19939</v>
      </c>
      <c r="L72">
        <v>22271</v>
      </c>
    </row>
    <row r="73" spans="1:12" x14ac:dyDescent="0.2">
      <c r="A73" t="s">
        <v>12</v>
      </c>
      <c r="B73" t="s">
        <v>13</v>
      </c>
      <c r="C73" t="s">
        <v>83</v>
      </c>
      <c r="D73" t="s">
        <v>93</v>
      </c>
      <c r="E73">
        <v>4.9000000000000004</v>
      </c>
      <c r="F73">
        <v>3</v>
      </c>
      <c r="G73">
        <v>5</v>
      </c>
      <c r="H73">
        <v>5</v>
      </c>
      <c r="I73">
        <v>92590</v>
      </c>
      <c r="J73">
        <v>164532</v>
      </c>
      <c r="K73">
        <v>23882</v>
      </c>
      <c r="L73">
        <v>20605</v>
      </c>
    </row>
    <row r="74" spans="1:12" x14ac:dyDescent="0.2">
      <c r="A74" t="s">
        <v>12</v>
      </c>
      <c r="B74" t="s">
        <v>13</v>
      </c>
      <c r="C74" t="s">
        <v>83</v>
      </c>
      <c r="D74" t="s">
        <v>83</v>
      </c>
      <c r="E74">
        <v>40.5</v>
      </c>
      <c r="F74">
        <v>25.2</v>
      </c>
      <c r="G74">
        <v>38</v>
      </c>
      <c r="H74">
        <v>38</v>
      </c>
      <c r="I74">
        <v>188820</v>
      </c>
      <c r="J74">
        <v>191935</v>
      </c>
      <c r="K74">
        <v>85553</v>
      </c>
      <c r="L74">
        <v>41535</v>
      </c>
    </row>
    <row r="75" spans="1:12" x14ac:dyDescent="0.2">
      <c r="A75" t="s">
        <v>12</v>
      </c>
      <c r="B75" t="s">
        <v>13</v>
      </c>
      <c r="C75" t="s">
        <v>94</v>
      </c>
      <c r="D75" t="s">
        <v>95</v>
      </c>
      <c r="E75">
        <v>2.8</v>
      </c>
      <c r="F75">
        <v>1.7</v>
      </c>
      <c r="G75">
        <v>20</v>
      </c>
      <c r="H75">
        <v>20</v>
      </c>
      <c r="I75">
        <v>2672</v>
      </c>
      <c r="J75">
        <v>1566</v>
      </c>
      <c r="K75">
        <v>287</v>
      </c>
      <c r="L75">
        <v>481</v>
      </c>
    </row>
    <row r="76" spans="1:12" x14ac:dyDescent="0.2">
      <c r="A76" t="s">
        <v>12</v>
      </c>
      <c r="B76" t="s">
        <v>13</v>
      </c>
      <c r="C76" t="s">
        <v>94</v>
      </c>
      <c r="D76" t="s">
        <v>96</v>
      </c>
      <c r="E76">
        <v>3.3</v>
      </c>
      <c r="F76">
        <v>2.1</v>
      </c>
      <c r="G76">
        <v>19</v>
      </c>
      <c r="H76">
        <v>19</v>
      </c>
      <c r="I76">
        <v>36168</v>
      </c>
      <c r="J76">
        <v>33291</v>
      </c>
      <c r="K76">
        <v>38246</v>
      </c>
      <c r="L76">
        <v>34274</v>
      </c>
    </row>
    <row r="77" spans="1:12" x14ac:dyDescent="0.2">
      <c r="A77" t="s">
        <v>12</v>
      </c>
      <c r="B77" t="s">
        <v>13</v>
      </c>
      <c r="C77" t="s">
        <v>94</v>
      </c>
      <c r="D77" t="s">
        <v>97</v>
      </c>
      <c r="E77">
        <v>1.2</v>
      </c>
      <c r="F77">
        <v>0.7</v>
      </c>
      <c r="G77">
        <v>8</v>
      </c>
      <c r="H77">
        <v>8</v>
      </c>
      <c r="I77">
        <v>0</v>
      </c>
      <c r="J77">
        <v>0</v>
      </c>
      <c r="K77">
        <v>0</v>
      </c>
      <c r="L77">
        <v>0</v>
      </c>
    </row>
    <row r="78" spans="1:12" x14ac:dyDescent="0.2">
      <c r="A78" t="s">
        <v>12</v>
      </c>
      <c r="B78" t="s">
        <v>13</v>
      </c>
      <c r="C78" t="s">
        <v>94</v>
      </c>
      <c r="D78" t="s">
        <v>98</v>
      </c>
      <c r="E78">
        <v>1.9</v>
      </c>
      <c r="F78">
        <v>1.2</v>
      </c>
      <c r="G78">
        <v>10</v>
      </c>
      <c r="H78">
        <v>10</v>
      </c>
      <c r="I78">
        <v>14</v>
      </c>
      <c r="J78">
        <v>49</v>
      </c>
      <c r="K78">
        <v>4</v>
      </c>
      <c r="L78">
        <v>12</v>
      </c>
    </row>
    <row r="79" spans="1:12" x14ac:dyDescent="0.2">
      <c r="A79" t="s">
        <v>12</v>
      </c>
      <c r="B79" t="s">
        <v>13</v>
      </c>
      <c r="C79" t="s">
        <v>94</v>
      </c>
      <c r="D79" t="s">
        <v>99</v>
      </c>
      <c r="E79">
        <v>4</v>
      </c>
      <c r="F79">
        <v>2.5</v>
      </c>
      <c r="G79">
        <v>24</v>
      </c>
      <c r="H79">
        <v>24</v>
      </c>
      <c r="I79">
        <v>4100</v>
      </c>
      <c r="J79">
        <v>4740</v>
      </c>
      <c r="K79">
        <v>562</v>
      </c>
      <c r="L79">
        <v>900</v>
      </c>
    </row>
    <row r="80" spans="1:12" x14ac:dyDescent="0.2">
      <c r="A80" t="s">
        <v>12</v>
      </c>
      <c r="B80" t="s">
        <v>13</v>
      </c>
      <c r="C80" t="s">
        <v>94</v>
      </c>
      <c r="D80" t="s">
        <v>100</v>
      </c>
      <c r="E80">
        <v>5</v>
      </c>
      <c r="F80">
        <v>3.1</v>
      </c>
      <c r="G80">
        <v>29</v>
      </c>
      <c r="H80">
        <v>29</v>
      </c>
      <c r="I80">
        <v>17427</v>
      </c>
      <c r="J80">
        <v>17731</v>
      </c>
      <c r="K80">
        <v>87</v>
      </c>
      <c r="L80">
        <v>191</v>
      </c>
    </row>
    <row r="81" spans="1:12" x14ac:dyDescent="0.2">
      <c r="A81" t="s">
        <v>12</v>
      </c>
      <c r="B81" t="s">
        <v>13</v>
      </c>
      <c r="C81" t="s">
        <v>94</v>
      </c>
      <c r="D81" t="s">
        <v>101</v>
      </c>
      <c r="E81">
        <v>1.9</v>
      </c>
      <c r="F81">
        <v>1.2</v>
      </c>
      <c r="G81">
        <v>11</v>
      </c>
      <c r="H81">
        <v>8</v>
      </c>
      <c r="I81">
        <v>3295</v>
      </c>
      <c r="J81">
        <v>2706</v>
      </c>
      <c r="K81">
        <v>586</v>
      </c>
      <c r="L81">
        <v>836</v>
      </c>
    </row>
    <row r="82" spans="1:12" x14ac:dyDescent="0.2">
      <c r="A82" t="s">
        <v>12</v>
      </c>
      <c r="B82" t="s">
        <v>13</v>
      </c>
      <c r="C82" t="s">
        <v>94</v>
      </c>
      <c r="D82" t="s">
        <v>102</v>
      </c>
      <c r="E82">
        <v>1.5</v>
      </c>
      <c r="F82">
        <v>0.9</v>
      </c>
      <c r="G82">
        <v>7</v>
      </c>
      <c r="H82">
        <v>7</v>
      </c>
      <c r="I82">
        <v>0</v>
      </c>
      <c r="J82">
        <v>0</v>
      </c>
      <c r="K82">
        <v>0</v>
      </c>
      <c r="L82">
        <v>0</v>
      </c>
    </row>
    <row r="83" spans="1:12" x14ac:dyDescent="0.2">
      <c r="A83" t="s">
        <v>12</v>
      </c>
      <c r="B83" t="s">
        <v>13</v>
      </c>
      <c r="C83" t="s">
        <v>94</v>
      </c>
      <c r="D83" t="s">
        <v>103</v>
      </c>
      <c r="E83">
        <v>1</v>
      </c>
      <c r="F83">
        <v>0.6</v>
      </c>
      <c r="G83">
        <v>4</v>
      </c>
      <c r="H83">
        <v>4</v>
      </c>
      <c r="I83">
        <v>0</v>
      </c>
      <c r="J83">
        <v>0</v>
      </c>
      <c r="K83">
        <v>0</v>
      </c>
      <c r="L83">
        <v>0</v>
      </c>
    </row>
    <row r="84" spans="1:12" x14ac:dyDescent="0.2">
      <c r="A84" t="s">
        <v>12</v>
      </c>
      <c r="B84" t="s">
        <v>13</v>
      </c>
      <c r="C84" t="s">
        <v>94</v>
      </c>
      <c r="D84" t="s">
        <v>104</v>
      </c>
      <c r="E84">
        <v>2.1</v>
      </c>
      <c r="F84">
        <v>1.3</v>
      </c>
      <c r="G84">
        <v>13</v>
      </c>
      <c r="H84">
        <v>13</v>
      </c>
      <c r="I84">
        <v>3</v>
      </c>
      <c r="J84">
        <v>11</v>
      </c>
      <c r="K84">
        <v>5</v>
      </c>
      <c r="L84">
        <v>16</v>
      </c>
    </row>
    <row r="85" spans="1:12" x14ac:dyDescent="0.2">
      <c r="A85" t="s">
        <v>12</v>
      </c>
      <c r="B85" t="s">
        <v>13</v>
      </c>
      <c r="C85" t="s">
        <v>94</v>
      </c>
      <c r="D85" t="s">
        <v>105</v>
      </c>
      <c r="E85">
        <v>2.1</v>
      </c>
      <c r="F85">
        <v>1.3</v>
      </c>
      <c r="G85">
        <v>11</v>
      </c>
      <c r="H85">
        <v>6</v>
      </c>
      <c r="I85">
        <v>32</v>
      </c>
      <c r="J85">
        <v>70</v>
      </c>
      <c r="K85">
        <v>28</v>
      </c>
      <c r="L85">
        <v>97</v>
      </c>
    </row>
    <row r="86" spans="1:12" x14ac:dyDescent="0.2">
      <c r="A86" t="s">
        <v>12</v>
      </c>
      <c r="B86" t="s">
        <v>13</v>
      </c>
      <c r="C86" t="s">
        <v>94</v>
      </c>
      <c r="D86" t="s">
        <v>106</v>
      </c>
      <c r="E86">
        <v>16.399999999999999</v>
      </c>
      <c r="F86">
        <v>10.199999999999999</v>
      </c>
      <c r="G86">
        <v>91</v>
      </c>
      <c r="H86">
        <v>91</v>
      </c>
      <c r="I86">
        <v>313194</v>
      </c>
      <c r="J86">
        <v>364756</v>
      </c>
      <c r="K86">
        <v>241349</v>
      </c>
      <c r="L86">
        <v>224634</v>
      </c>
    </row>
    <row r="87" spans="1:12" x14ac:dyDescent="0.2">
      <c r="A87" t="s">
        <v>12</v>
      </c>
      <c r="B87" t="s">
        <v>13</v>
      </c>
      <c r="C87" t="s">
        <v>94</v>
      </c>
      <c r="D87" t="s">
        <v>94</v>
      </c>
      <c r="E87">
        <v>42.2</v>
      </c>
      <c r="F87">
        <v>26.2</v>
      </c>
      <c r="G87">
        <v>237</v>
      </c>
      <c r="H87">
        <v>211</v>
      </c>
      <c r="I87">
        <v>741910</v>
      </c>
      <c r="J87">
        <v>836636</v>
      </c>
      <c r="K87">
        <v>488214</v>
      </c>
      <c r="L87">
        <v>347697</v>
      </c>
    </row>
    <row r="88" spans="1:12" x14ac:dyDescent="0.2">
      <c r="A88" t="s">
        <v>12</v>
      </c>
      <c r="B88" t="s">
        <v>107</v>
      </c>
      <c r="C88" t="s">
        <v>14</v>
      </c>
      <c r="D88" t="s">
        <v>15</v>
      </c>
      <c r="E88">
        <v>8.1999999999999993</v>
      </c>
      <c r="F88">
        <v>5.0999999999999996</v>
      </c>
      <c r="G88">
        <v>7</v>
      </c>
      <c r="H88">
        <v>7</v>
      </c>
      <c r="I88">
        <v>196</v>
      </c>
      <c r="J88">
        <v>16</v>
      </c>
      <c r="K88">
        <v>197</v>
      </c>
      <c r="L88">
        <v>12</v>
      </c>
    </row>
    <row r="89" spans="1:12" x14ac:dyDescent="0.2">
      <c r="A89" t="s">
        <v>12</v>
      </c>
      <c r="B89" t="s">
        <v>107</v>
      </c>
      <c r="C89" t="s">
        <v>14</v>
      </c>
      <c r="D89" t="s">
        <v>16</v>
      </c>
      <c r="E89">
        <v>2.6</v>
      </c>
      <c r="F89">
        <v>1.6</v>
      </c>
      <c r="G89">
        <v>3</v>
      </c>
      <c r="H89">
        <v>3</v>
      </c>
      <c r="I89">
        <v>62</v>
      </c>
      <c r="J89">
        <v>5</v>
      </c>
      <c r="K89">
        <v>62</v>
      </c>
      <c r="L89">
        <v>4</v>
      </c>
    </row>
    <row r="90" spans="1:12" x14ac:dyDescent="0.2">
      <c r="A90" t="s">
        <v>12</v>
      </c>
      <c r="B90" t="s">
        <v>107</v>
      </c>
      <c r="C90" t="s">
        <v>14</v>
      </c>
      <c r="D90" t="s">
        <v>17</v>
      </c>
      <c r="E90">
        <v>3.7</v>
      </c>
      <c r="F90">
        <v>2.2999999999999998</v>
      </c>
      <c r="G90">
        <v>5</v>
      </c>
      <c r="H90">
        <v>5</v>
      </c>
      <c r="I90">
        <v>90</v>
      </c>
      <c r="J90">
        <v>8</v>
      </c>
      <c r="K90">
        <v>88</v>
      </c>
      <c r="L90">
        <v>6</v>
      </c>
    </row>
    <row r="91" spans="1:12" x14ac:dyDescent="0.2">
      <c r="A91" t="s">
        <v>12</v>
      </c>
      <c r="B91" t="s">
        <v>107</v>
      </c>
      <c r="C91" t="s">
        <v>14</v>
      </c>
      <c r="D91" t="s">
        <v>18</v>
      </c>
      <c r="E91">
        <v>59.1</v>
      </c>
      <c r="F91">
        <v>36.700000000000003</v>
      </c>
      <c r="G91">
        <v>63</v>
      </c>
      <c r="H91">
        <v>63</v>
      </c>
      <c r="I91">
        <v>1201</v>
      </c>
      <c r="J91">
        <v>77</v>
      </c>
      <c r="K91">
        <v>1206</v>
      </c>
      <c r="L91">
        <v>79</v>
      </c>
    </row>
    <row r="92" spans="1:12" x14ac:dyDescent="0.2">
      <c r="A92" t="s">
        <v>12</v>
      </c>
      <c r="B92" t="s">
        <v>107</v>
      </c>
      <c r="C92" t="s">
        <v>14</v>
      </c>
      <c r="D92" t="s">
        <v>19</v>
      </c>
      <c r="E92">
        <v>14.3</v>
      </c>
      <c r="F92">
        <v>8.9</v>
      </c>
      <c r="G92">
        <v>15</v>
      </c>
      <c r="H92">
        <v>15</v>
      </c>
      <c r="I92">
        <v>271</v>
      </c>
      <c r="J92">
        <v>18</v>
      </c>
      <c r="K92">
        <v>338</v>
      </c>
      <c r="L92">
        <v>20</v>
      </c>
    </row>
    <row r="93" spans="1:12" x14ac:dyDescent="0.2">
      <c r="A93" t="s">
        <v>12</v>
      </c>
      <c r="B93" t="s">
        <v>107</v>
      </c>
      <c r="C93" t="s">
        <v>14</v>
      </c>
      <c r="D93" t="s">
        <v>20</v>
      </c>
      <c r="E93">
        <v>7.8</v>
      </c>
      <c r="F93">
        <v>4.8</v>
      </c>
      <c r="G93">
        <v>8</v>
      </c>
      <c r="H93">
        <v>8</v>
      </c>
      <c r="I93">
        <v>176</v>
      </c>
      <c r="J93">
        <v>11</v>
      </c>
      <c r="K93">
        <v>182</v>
      </c>
      <c r="L93">
        <v>11</v>
      </c>
    </row>
    <row r="94" spans="1:12" x14ac:dyDescent="0.2">
      <c r="A94" t="s">
        <v>12</v>
      </c>
      <c r="B94" t="s">
        <v>107</v>
      </c>
      <c r="C94" t="s">
        <v>14</v>
      </c>
      <c r="D94" t="s">
        <v>21</v>
      </c>
      <c r="E94">
        <v>15.3</v>
      </c>
      <c r="F94">
        <v>9.5</v>
      </c>
      <c r="G94">
        <v>15</v>
      </c>
      <c r="H94">
        <v>15</v>
      </c>
      <c r="I94">
        <v>324</v>
      </c>
      <c r="J94">
        <v>27</v>
      </c>
      <c r="K94">
        <v>309</v>
      </c>
      <c r="L94">
        <v>22</v>
      </c>
    </row>
    <row r="95" spans="1:12" x14ac:dyDescent="0.2">
      <c r="A95" t="s">
        <v>12</v>
      </c>
      <c r="B95" t="s">
        <v>107</v>
      </c>
      <c r="C95" t="s">
        <v>14</v>
      </c>
      <c r="D95" t="s">
        <v>22</v>
      </c>
      <c r="E95">
        <v>2.2999999999999998</v>
      </c>
      <c r="F95">
        <v>1.4</v>
      </c>
      <c r="G95">
        <v>2</v>
      </c>
      <c r="H95">
        <v>2</v>
      </c>
      <c r="I95">
        <v>54</v>
      </c>
      <c r="J95">
        <v>3</v>
      </c>
      <c r="K95">
        <v>54</v>
      </c>
      <c r="L95">
        <v>3</v>
      </c>
    </row>
    <row r="96" spans="1:12" x14ac:dyDescent="0.2">
      <c r="A96" t="s">
        <v>12</v>
      </c>
      <c r="B96" t="s">
        <v>107</v>
      </c>
      <c r="C96" t="s">
        <v>14</v>
      </c>
      <c r="D96" t="s">
        <v>23</v>
      </c>
      <c r="E96">
        <v>3.3</v>
      </c>
      <c r="F96">
        <v>2</v>
      </c>
      <c r="G96">
        <v>2</v>
      </c>
      <c r="H96">
        <v>2</v>
      </c>
      <c r="I96">
        <v>0</v>
      </c>
      <c r="J96">
        <v>0</v>
      </c>
      <c r="K96">
        <v>0</v>
      </c>
      <c r="L96">
        <v>0</v>
      </c>
    </row>
    <row r="97" spans="1:12" x14ac:dyDescent="0.2">
      <c r="A97" t="s">
        <v>12</v>
      </c>
      <c r="B97" t="s">
        <v>107</v>
      </c>
      <c r="C97" t="s">
        <v>14</v>
      </c>
      <c r="D97" t="s">
        <v>26</v>
      </c>
      <c r="E97">
        <v>2.2999999999999998</v>
      </c>
      <c r="F97">
        <v>1.4</v>
      </c>
      <c r="G97">
        <v>2</v>
      </c>
      <c r="H97">
        <v>2</v>
      </c>
      <c r="I97">
        <v>56</v>
      </c>
      <c r="J97">
        <v>7</v>
      </c>
      <c r="K97">
        <v>56</v>
      </c>
      <c r="L97">
        <v>7</v>
      </c>
    </row>
    <row r="98" spans="1:12" x14ac:dyDescent="0.2">
      <c r="A98" t="s">
        <v>12</v>
      </c>
      <c r="B98" t="s">
        <v>107</v>
      </c>
      <c r="C98" t="s">
        <v>14</v>
      </c>
      <c r="D98" t="s">
        <v>27</v>
      </c>
      <c r="E98">
        <v>1.8</v>
      </c>
      <c r="F98">
        <v>1.1000000000000001</v>
      </c>
      <c r="G98">
        <v>2</v>
      </c>
      <c r="H98">
        <v>2</v>
      </c>
      <c r="I98">
        <v>0</v>
      </c>
      <c r="J98">
        <v>0</v>
      </c>
      <c r="K98">
        <v>0</v>
      </c>
      <c r="L98">
        <v>0</v>
      </c>
    </row>
    <row r="99" spans="1:12" x14ac:dyDescent="0.2">
      <c r="A99" t="s">
        <v>12</v>
      </c>
      <c r="B99" t="s">
        <v>107</v>
      </c>
      <c r="C99" t="s">
        <v>14</v>
      </c>
      <c r="D99" t="s">
        <v>28</v>
      </c>
      <c r="E99">
        <v>3.4</v>
      </c>
      <c r="F99">
        <v>2.1</v>
      </c>
      <c r="G99">
        <v>3</v>
      </c>
      <c r="H99">
        <v>3</v>
      </c>
      <c r="I99">
        <v>83</v>
      </c>
      <c r="J99">
        <v>5</v>
      </c>
      <c r="K99">
        <v>83</v>
      </c>
      <c r="L99">
        <v>5</v>
      </c>
    </row>
    <row r="100" spans="1:12" x14ac:dyDescent="0.2">
      <c r="A100" t="s">
        <v>12</v>
      </c>
      <c r="B100" t="s">
        <v>107</v>
      </c>
      <c r="C100" t="s">
        <v>14</v>
      </c>
      <c r="D100" t="s">
        <v>29</v>
      </c>
      <c r="E100">
        <v>10</v>
      </c>
      <c r="F100">
        <v>6.2</v>
      </c>
      <c r="G100">
        <v>10</v>
      </c>
      <c r="H100">
        <v>10</v>
      </c>
      <c r="I100">
        <v>112</v>
      </c>
      <c r="J100">
        <v>7</v>
      </c>
      <c r="K100">
        <v>107</v>
      </c>
      <c r="L100">
        <v>7</v>
      </c>
    </row>
    <row r="101" spans="1:12" x14ac:dyDescent="0.2">
      <c r="A101" t="s">
        <v>12</v>
      </c>
      <c r="B101" t="s">
        <v>107</v>
      </c>
      <c r="C101" t="s">
        <v>30</v>
      </c>
      <c r="D101" t="s">
        <v>31</v>
      </c>
      <c r="E101">
        <v>2.2999999999999998</v>
      </c>
      <c r="F101">
        <v>1.4</v>
      </c>
      <c r="G101">
        <v>2</v>
      </c>
      <c r="H101">
        <v>2</v>
      </c>
      <c r="I101">
        <v>49</v>
      </c>
      <c r="J101">
        <v>7</v>
      </c>
      <c r="K101">
        <v>49</v>
      </c>
      <c r="L101">
        <v>7</v>
      </c>
    </row>
    <row r="102" spans="1:12" x14ac:dyDescent="0.2">
      <c r="A102" t="s">
        <v>12</v>
      </c>
      <c r="B102" t="s">
        <v>107</v>
      </c>
      <c r="C102" t="s">
        <v>30</v>
      </c>
      <c r="D102" t="s">
        <v>32</v>
      </c>
      <c r="E102">
        <v>0.9</v>
      </c>
      <c r="F102">
        <v>0.6</v>
      </c>
      <c r="G102">
        <v>1</v>
      </c>
      <c r="H102">
        <v>1</v>
      </c>
      <c r="I102">
        <v>19</v>
      </c>
      <c r="J102">
        <v>2</v>
      </c>
      <c r="K102">
        <v>19</v>
      </c>
      <c r="L102">
        <v>2</v>
      </c>
    </row>
    <row r="103" spans="1:12" x14ac:dyDescent="0.2">
      <c r="A103" t="s">
        <v>12</v>
      </c>
      <c r="B103" t="s">
        <v>107</v>
      </c>
      <c r="C103" t="s">
        <v>30</v>
      </c>
      <c r="D103" t="s">
        <v>33</v>
      </c>
      <c r="E103">
        <v>6.8</v>
      </c>
      <c r="F103">
        <v>4.2</v>
      </c>
      <c r="G103">
        <v>17</v>
      </c>
      <c r="H103">
        <v>17</v>
      </c>
      <c r="I103">
        <v>149</v>
      </c>
      <c r="J103">
        <v>13</v>
      </c>
      <c r="K103">
        <v>148</v>
      </c>
      <c r="L103">
        <v>12</v>
      </c>
    </row>
    <row r="104" spans="1:12" x14ac:dyDescent="0.2">
      <c r="A104" t="s">
        <v>12</v>
      </c>
      <c r="B104" t="s">
        <v>107</v>
      </c>
      <c r="C104" t="s">
        <v>30</v>
      </c>
      <c r="D104" t="s">
        <v>34</v>
      </c>
      <c r="E104">
        <v>0</v>
      </c>
      <c r="F104">
        <v>0</v>
      </c>
      <c r="G104">
        <v>4</v>
      </c>
      <c r="H104">
        <v>4</v>
      </c>
      <c r="I104">
        <v>0</v>
      </c>
      <c r="J104">
        <v>0</v>
      </c>
      <c r="K104">
        <v>0</v>
      </c>
      <c r="L104">
        <v>0</v>
      </c>
    </row>
    <row r="105" spans="1:12" x14ac:dyDescent="0.2">
      <c r="A105" t="s">
        <v>12</v>
      </c>
      <c r="B105" t="s">
        <v>107</v>
      </c>
      <c r="C105" t="s">
        <v>30</v>
      </c>
      <c r="D105" t="s">
        <v>35</v>
      </c>
      <c r="E105">
        <v>1.4</v>
      </c>
      <c r="F105">
        <v>0.9</v>
      </c>
      <c r="G105">
        <v>2</v>
      </c>
      <c r="H105">
        <v>2</v>
      </c>
      <c r="I105">
        <v>25</v>
      </c>
      <c r="J105">
        <v>2</v>
      </c>
      <c r="K105">
        <v>25</v>
      </c>
      <c r="L105">
        <v>2</v>
      </c>
    </row>
    <row r="106" spans="1:12" x14ac:dyDescent="0.2">
      <c r="A106" t="s">
        <v>12</v>
      </c>
      <c r="B106" t="s">
        <v>107</v>
      </c>
      <c r="C106" t="s">
        <v>30</v>
      </c>
      <c r="D106" t="s">
        <v>36</v>
      </c>
      <c r="E106">
        <v>6.2</v>
      </c>
      <c r="F106">
        <v>3.9</v>
      </c>
      <c r="G106">
        <v>15</v>
      </c>
      <c r="H106">
        <v>15</v>
      </c>
      <c r="I106">
        <v>130</v>
      </c>
      <c r="J106">
        <v>10</v>
      </c>
      <c r="K106">
        <v>130</v>
      </c>
      <c r="L106">
        <v>10</v>
      </c>
    </row>
    <row r="107" spans="1:12" x14ac:dyDescent="0.2">
      <c r="A107" t="s">
        <v>12</v>
      </c>
      <c r="B107" t="s">
        <v>107</v>
      </c>
      <c r="C107" t="s">
        <v>30</v>
      </c>
      <c r="D107" t="s">
        <v>37</v>
      </c>
      <c r="E107">
        <v>19.899999999999999</v>
      </c>
      <c r="F107">
        <v>12.3</v>
      </c>
      <c r="G107">
        <v>23</v>
      </c>
      <c r="H107">
        <v>23</v>
      </c>
      <c r="I107">
        <v>387</v>
      </c>
      <c r="J107">
        <v>45</v>
      </c>
      <c r="K107">
        <v>369</v>
      </c>
      <c r="L107">
        <v>43</v>
      </c>
    </row>
    <row r="108" spans="1:12" x14ac:dyDescent="0.2">
      <c r="A108" t="s">
        <v>12</v>
      </c>
      <c r="B108" t="s">
        <v>107</v>
      </c>
      <c r="C108" t="s">
        <v>30</v>
      </c>
      <c r="D108" t="s">
        <v>38</v>
      </c>
      <c r="E108">
        <v>1.5</v>
      </c>
      <c r="F108">
        <v>0.9</v>
      </c>
      <c r="G108">
        <v>1</v>
      </c>
      <c r="H108">
        <v>1</v>
      </c>
      <c r="I108">
        <v>31</v>
      </c>
      <c r="J108">
        <v>4</v>
      </c>
      <c r="K108">
        <v>31</v>
      </c>
      <c r="L108">
        <v>4</v>
      </c>
    </row>
    <row r="109" spans="1:12" x14ac:dyDescent="0.2">
      <c r="A109" t="s">
        <v>12</v>
      </c>
      <c r="B109" t="s">
        <v>107</v>
      </c>
      <c r="C109" t="s">
        <v>30</v>
      </c>
      <c r="D109" t="s">
        <v>39</v>
      </c>
      <c r="E109">
        <v>99.8</v>
      </c>
      <c r="F109">
        <v>62</v>
      </c>
      <c r="G109">
        <v>97</v>
      </c>
      <c r="H109">
        <v>97</v>
      </c>
      <c r="I109">
        <v>1940</v>
      </c>
      <c r="J109">
        <v>204</v>
      </c>
      <c r="K109">
        <v>1852</v>
      </c>
      <c r="L109">
        <v>161</v>
      </c>
    </row>
    <row r="110" spans="1:12" x14ac:dyDescent="0.2">
      <c r="A110" t="s">
        <v>12</v>
      </c>
      <c r="B110" t="s">
        <v>107</v>
      </c>
      <c r="C110" t="s">
        <v>30</v>
      </c>
      <c r="D110" t="s">
        <v>40</v>
      </c>
      <c r="E110">
        <v>5</v>
      </c>
      <c r="F110">
        <v>3.1</v>
      </c>
      <c r="G110">
        <v>2</v>
      </c>
      <c r="H110">
        <v>2</v>
      </c>
      <c r="I110">
        <v>95</v>
      </c>
      <c r="J110">
        <v>8</v>
      </c>
      <c r="K110">
        <v>95</v>
      </c>
      <c r="L110">
        <v>8</v>
      </c>
    </row>
    <row r="111" spans="1:12" x14ac:dyDescent="0.2">
      <c r="A111" t="s">
        <v>12</v>
      </c>
      <c r="B111" t="s">
        <v>107</v>
      </c>
      <c r="C111" t="s">
        <v>30</v>
      </c>
      <c r="D111" t="s">
        <v>41</v>
      </c>
      <c r="E111">
        <v>2.8</v>
      </c>
      <c r="F111">
        <v>1.7</v>
      </c>
      <c r="G111">
        <v>5</v>
      </c>
      <c r="H111">
        <v>5</v>
      </c>
      <c r="I111">
        <v>49</v>
      </c>
      <c r="J111">
        <v>6</v>
      </c>
      <c r="K111">
        <v>49</v>
      </c>
      <c r="L111">
        <v>7</v>
      </c>
    </row>
    <row r="112" spans="1:12" x14ac:dyDescent="0.2">
      <c r="A112" t="s">
        <v>12</v>
      </c>
      <c r="B112" t="s">
        <v>107</v>
      </c>
      <c r="C112" t="s">
        <v>42</v>
      </c>
      <c r="D112" t="s">
        <v>43</v>
      </c>
      <c r="E112">
        <v>4</v>
      </c>
      <c r="F112">
        <v>2.5</v>
      </c>
      <c r="G112">
        <v>5</v>
      </c>
      <c r="H112">
        <v>5</v>
      </c>
      <c r="I112">
        <v>85</v>
      </c>
      <c r="J112">
        <v>6</v>
      </c>
      <c r="K112">
        <v>84</v>
      </c>
      <c r="L112">
        <v>6</v>
      </c>
    </row>
    <row r="113" spans="1:12" x14ac:dyDescent="0.2">
      <c r="A113" t="s">
        <v>12</v>
      </c>
      <c r="B113" t="s">
        <v>107</v>
      </c>
      <c r="C113" t="s">
        <v>42</v>
      </c>
      <c r="D113" t="s">
        <v>44</v>
      </c>
      <c r="E113">
        <v>4.8</v>
      </c>
      <c r="F113">
        <v>3</v>
      </c>
      <c r="G113">
        <v>6</v>
      </c>
      <c r="H113">
        <v>6</v>
      </c>
      <c r="I113">
        <v>82</v>
      </c>
      <c r="J113">
        <v>8</v>
      </c>
      <c r="K113">
        <v>80</v>
      </c>
      <c r="L113">
        <v>8</v>
      </c>
    </row>
    <row r="114" spans="1:12" x14ac:dyDescent="0.2">
      <c r="A114" t="s">
        <v>12</v>
      </c>
      <c r="B114" t="s">
        <v>107</v>
      </c>
      <c r="C114" t="s">
        <v>42</v>
      </c>
      <c r="D114" t="s">
        <v>45</v>
      </c>
      <c r="E114">
        <v>2.1</v>
      </c>
      <c r="F114">
        <v>1.3</v>
      </c>
      <c r="G114">
        <v>3</v>
      </c>
      <c r="H114">
        <v>3</v>
      </c>
      <c r="I114">
        <v>38</v>
      </c>
      <c r="J114">
        <v>3</v>
      </c>
      <c r="K114">
        <v>39</v>
      </c>
      <c r="L114">
        <v>3</v>
      </c>
    </row>
    <row r="115" spans="1:12" x14ac:dyDescent="0.2">
      <c r="A115" t="s">
        <v>12</v>
      </c>
      <c r="B115" t="s">
        <v>107</v>
      </c>
      <c r="C115" t="s">
        <v>42</v>
      </c>
      <c r="D115" t="s">
        <v>46</v>
      </c>
      <c r="E115">
        <v>5.4</v>
      </c>
      <c r="F115">
        <v>3.4</v>
      </c>
      <c r="G115">
        <v>5</v>
      </c>
      <c r="H115">
        <v>5</v>
      </c>
      <c r="I115">
        <v>43</v>
      </c>
      <c r="J115">
        <v>6</v>
      </c>
      <c r="K115">
        <v>0</v>
      </c>
      <c r="L115">
        <v>0</v>
      </c>
    </row>
    <row r="116" spans="1:12" x14ac:dyDescent="0.2">
      <c r="A116" t="s">
        <v>12</v>
      </c>
      <c r="B116" t="s">
        <v>107</v>
      </c>
      <c r="C116" t="s">
        <v>42</v>
      </c>
      <c r="D116" t="s">
        <v>47</v>
      </c>
      <c r="E116">
        <v>39.9</v>
      </c>
      <c r="F116">
        <v>24.8</v>
      </c>
      <c r="G116">
        <v>34</v>
      </c>
      <c r="H116">
        <v>34</v>
      </c>
      <c r="I116">
        <v>616</v>
      </c>
      <c r="J116">
        <v>45</v>
      </c>
      <c r="K116">
        <v>676</v>
      </c>
      <c r="L116">
        <v>45</v>
      </c>
    </row>
    <row r="117" spans="1:12" x14ac:dyDescent="0.2">
      <c r="A117" t="s">
        <v>12</v>
      </c>
      <c r="B117" t="s">
        <v>107</v>
      </c>
      <c r="C117" t="s">
        <v>42</v>
      </c>
      <c r="D117" t="s">
        <v>48</v>
      </c>
      <c r="E117">
        <v>10.9</v>
      </c>
      <c r="F117">
        <v>6.8</v>
      </c>
      <c r="G117">
        <v>11</v>
      </c>
      <c r="H117">
        <v>11</v>
      </c>
      <c r="I117">
        <v>153</v>
      </c>
      <c r="J117">
        <v>11</v>
      </c>
      <c r="K117">
        <v>219</v>
      </c>
      <c r="L117">
        <v>15</v>
      </c>
    </row>
    <row r="118" spans="1:12" x14ac:dyDescent="0.2">
      <c r="A118" t="s">
        <v>12</v>
      </c>
      <c r="B118" t="s">
        <v>107</v>
      </c>
      <c r="C118" t="s">
        <v>42</v>
      </c>
      <c r="D118" t="s">
        <v>49</v>
      </c>
      <c r="E118">
        <v>2.5</v>
      </c>
      <c r="F118">
        <v>1.5</v>
      </c>
      <c r="G118">
        <v>2</v>
      </c>
      <c r="H118">
        <v>2</v>
      </c>
      <c r="I118">
        <v>44</v>
      </c>
      <c r="J118">
        <v>6</v>
      </c>
      <c r="K118">
        <v>44</v>
      </c>
      <c r="L118">
        <v>6</v>
      </c>
    </row>
    <row r="119" spans="1:12" x14ac:dyDescent="0.2">
      <c r="A119" t="s">
        <v>12</v>
      </c>
      <c r="B119" t="s">
        <v>107</v>
      </c>
      <c r="C119" t="s">
        <v>50</v>
      </c>
      <c r="D119" t="s">
        <v>51</v>
      </c>
      <c r="E119">
        <v>37.5</v>
      </c>
      <c r="F119">
        <v>23.3</v>
      </c>
      <c r="G119">
        <v>35</v>
      </c>
      <c r="H119">
        <v>35</v>
      </c>
      <c r="I119">
        <v>469</v>
      </c>
      <c r="J119">
        <v>49</v>
      </c>
      <c r="K119">
        <v>534</v>
      </c>
      <c r="L119">
        <v>37</v>
      </c>
    </row>
    <row r="120" spans="1:12" x14ac:dyDescent="0.2">
      <c r="A120" t="s">
        <v>12</v>
      </c>
      <c r="B120" t="s">
        <v>107</v>
      </c>
      <c r="C120" t="s">
        <v>50</v>
      </c>
      <c r="D120" t="s">
        <v>52</v>
      </c>
      <c r="E120">
        <v>30.2</v>
      </c>
      <c r="F120">
        <v>18.8</v>
      </c>
      <c r="G120">
        <v>25</v>
      </c>
      <c r="H120">
        <v>25</v>
      </c>
      <c r="I120">
        <v>295</v>
      </c>
      <c r="J120">
        <v>35</v>
      </c>
      <c r="K120">
        <v>0</v>
      </c>
      <c r="L120">
        <v>0</v>
      </c>
    </row>
    <row r="121" spans="1:12" x14ac:dyDescent="0.2">
      <c r="A121" t="s">
        <v>12</v>
      </c>
      <c r="B121" t="s">
        <v>107</v>
      </c>
      <c r="C121" t="s">
        <v>50</v>
      </c>
      <c r="D121" t="s">
        <v>53</v>
      </c>
      <c r="E121">
        <v>8.3000000000000007</v>
      </c>
      <c r="F121">
        <v>5.2</v>
      </c>
      <c r="G121">
        <v>1</v>
      </c>
      <c r="H121">
        <v>1</v>
      </c>
      <c r="I121">
        <v>0</v>
      </c>
      <c r="J121">
        <v>0</v>
      </c>
      <c r="K121">
        <v>0</v>
      </c>
      <c r="L121">
        <v>0</v>
      </c>
    </row>
    <row r="122" spans="1:12" x14ac:dyDescent="0.2">
      <c r="A122" t="s">
        <v>12</v>
      </c>
      <c r="B122" t="s">
        <v>107</v>
      </c>
      <c r="C122" t="s">
        <v>50</v>
      </c>
      <c r="D122" t="s">
        <v>54</v>
      </c>
      <c r="E122">
        <v>5.5</v>
      </c>
      <c r="F122">
        <v>3.4</v>
      </c>
      <c r="G122">
        <v>5</v>
      </c>
      <c r="H122">
        <v>5</v>
      </c>
      <c r="I122">
        <v>99</v>
      </c>
      <c r="J122">
        <v>7</v>
      </c>
      <c r="K122">
        <v>98</v>
      </c>
      <c r="L122">
        <v>7</v>
      </c>
    </row>
    <row r="123" spans="1:12" x14ac:dyDescent="0.2">
      <c r="A123" t="s">
        <v>12</v>
      </c>
      <c r="B123" t="s">
        <v>107</v>
      </c>
      <c r="C123" t="s">
        <v>55</v>
      </c>
      <c r="D123" t="s">
        <v>56</v>
      </c>
      <c r="E123">
        <v>9.1999999999999993</v>
      </c>
      <c r="F123">
        <v>5.7</v>
      </c>
      <c r="G123">
        <v>10</v>
      </c>
      <c r="H123">
        <v>10</v>
      </c>
      <c r="I123">
        <v>86</v>
      </c>
      <c r="J123">
        <v>8</v>
      </c>
      <c r="K123">
        <v>130</v>
      </c>
      <c r="L123">
        <v>13</v>
      </c>
    </row>
    <row r="124" spans="1:12" x14ac:dyDescent="0.2">
      <c r="A124" t="s">
        <v>12</v>
      </c>
      <c r="B124" t="s">
        <v>107</v>
      </c>
      <c r="C124" t="s">
        <v>55</v>
      </c>
      <c r="D124" t="s">
        <v>57</v>
      </c>
      <c r="E124">
        <v>3.5</v>
      </c>
      <c r="F124">
        <v>2.2000000000000002</v>
      </c>
      <c r="G124">
        <v>4</v>
      </c>
      <c r="H124">
        <v>4</v>
      </c>
      <c r="I124">
        <v>0</v>
      </c>
      <c r="J124">
        <v>0</v>
      </c>
      <c r="K124">
        <v>0</v>
      </c>
      <c r="L124">
        <v>0</v>
      </c>
    </row>
    <row r="125" spans="1:12" x14ac:dyDescent="0.2">
      <c r="A125" t="s">
        <v>12</v>
      </c>
      <c r="B125" t="s">
        <v>107</v>
      </c>
      <c r="C125" t="s">
        <v>55</v>
      </c>
      <c r="D125" t="s">
        <v>58</v>
      </c>
      <c r="E125">
        <v>10.7</v>
      </c>
      <c r="F125">
        <v>6.7</v>
      </c>
      <c r="G125">
        <v>11</v>
      </c>
      <c r="H125">
        <v>11</v>
      </c>
      <c r="I125">
        <v>155</v>
      </c>
      <c r="J125">
        <v>14</v>
      </c>
      <c r="K125">
        <v>158</v>
      </c>
      <c r="L125">
        <v>14</v>
      </c>
    </row>
    <row r="126" spans="1:12" x14ac:dyDescent="0.2">
      <c r="A126" t="s">
        <v>12</v>
      </c>
      <c r="B126" t="s">
        <v>107</v>
      </c>
      <c r="C126" t="s">
        <v>55</v>
      </c>
      <c r="D126" t="s">
        <v>59</v>
      </c>
      <c r="E126">
        <v>5.3</v>
      </c>
      <c r="F126">
        <v>3.3</v>
      </c>
      <c r="G126">
        <v>7</v>
      </c>
      <c r="H126">
        <v>7</v>
      </c>
      <c r="I126">
        <v>0</v>
      </c>
      <c r="J126">
        <v>0</v>
      </c>
      <c r="K126">
        <v>0</v>
      </c>
      <c r="L126">
        <v>0</v>
      </c>
    </row>
    <row r="127" spans="1:12" x14ac:dyDescent="0.2">
      <c r="A127" t="s">
        <v>12</v>
      </c>
      <c r="B127" t="s">
        <v>107</v>
      </c>
      <c r="C127" t="s">
        <v>55</v>
      </c>
      <c r="D127" t="s">
        <v>60</v>
      </c>
      <c r="E127">
        <v>9.8000000000000007</v>
      </c>
      <c r="F127">
        <v>6.1</v>
      </c>
      <c r="G127">
        <v>10</v>
      </c>
      <c r="H127">
        <v>10</v>
      </c>
      <c r="I127">
        <v>0</v>
      </c>
      <c r="J127">
        <v>0</v>
      </c>
      <c r="K127">
        <v>0</v>
      </c>
      <c r="L127">
        <v>0</v>
      </c>
    </row>
    <row r="128" spans="1:12" x14ac:dyDescent="0.2">
      <c r="A128" t="s">
        <v>12</v>
      </c>
      <c r="B128" t="s">
        <v>107</v>
      </c>
      <c r="C128" t="s">
        <v>55</v>
      </c>
      <c r="D128" t="s">
        <v>61</v>
      </c>
      <c r="E128">
        <v>2.1</v>
      </c>
      <c r="F128">
        <v>1.3</v>
      </c>
      <c r="G128">
        <v>2</v>
      </c>
      <c r="H128">
        <v>2</v>
      </c>
      <c r="I128">
        <v>0</v>
      </c>
      <c r="J128">
        <v>0</v>
      </c>
      <c r="K128">
        <v>0</v>
      </c>
      <c r="L128">
        <v>0</v>
      </c>
    </row>
    <row r="129" spans="1:12" x14ac:dyDescent="0.2">
      <c r="A129" t="s">
        <v>12</v>
      </c>
      <c r="B129" t="s">
        <v>107</v>
      </c>
      <c r="C129" t="s">
        <v>55</v>
      </c>
      <c r="D129" t="s">
        <v>55</v>
      </c>
      <c r="E129">
        <v>66.400000000000006</v>
      </c>
      <c r="F129">
        <v>41.3</v>
      </c>
      <c r="G129">
        <v>62</v>
      </c>
      <c r="H129">
        <v>62</v>
      </c>
      <c r="I129">
        <v>375</v>
      </c>
      <c r="J129">
        <v>28</v>
      </c>
      <c r="K129">
        <v>0</v>
      </c>
      <c r="L129">
        <v>0</v>
      </c>
    </row>
    <row r="130" spans="1:12" x14ac:dyDescent="0.2">
      <c r="A130" t="s">
        <v>12</v>
      </c>
      <c r="B130" t="s">
        <v>107</v>
      </c>
      <c r="C130" t="s">
        <v>62</v>
      </c>
      <c r="D130" t="s">
        <v>63</v>
      </c>
      <c r="E130">
        <v>1.6</v>
      </c>
      <c r="F130">
        <v>1</v>
      </c>
      <c r="G130">
        <v>1</v>
      </c>
      <c r="H130">
        <v>1</v>
      </c>
      <c r="I130">
        <v>37</v>
      </c>
      <c r="J130">
        <v>3</v>
      </c>
      <c r="K130">
        <v>37</v>
      </c>
      <c r="L130">
        <v>3</v>
      </c>
    </row>
    <row r="131" spans="1:12" x14ac:dyDescent="0.2">
      <c r="A131" t="s">
        <v>12</v>
      </c>
      <c r="B131" t="s">
        <v>107</v>
      </c>
      <c r="C131" t="s">
        <v>62</v>
      </c>
      <c r="D131" t="s">
        <v>64</v>
      </c>
      <c r="E131">
        <v>17.399999999999999</v>
      </c>
      <c r="F131">
        <v>10.8</v>
      </c>
      <c r="G131">
        <v>18</v>
      </c>
      <c r="H131">
        <v>18</v>
      </c>
      <c r="I131">
        <v>466</v>
      </c>
      <c r="J131">
        <v>49</v>
      </c>
      <c r="K131">
        <v>509</v>
      </c>
      <c r="L131">
        <v>57</v>
      </c>
    </row>
    <row r="132" spans="1:12" x14ac:dyDescent="0.2">
      <c r="A132" t="s">
        <v>12</v>
      </c>
      <c r="B132" t="s">
        <v>107</v>
      </c>
      <c r="C132" t="s">
        <v>62</v>
      </c>
      <c r="D132" t="s">
        <v>65</v>
      </c>
      <c r="E132">
        <v>10.199999999999999</v>
      </c>
      <c r="F132">
        <v>6.4</v>
      </c>
      <c r="G132">
        <v>11</v>
      </c>
      <c r="H132">
        <v>11</v>
      </c>
      <c r="I132">
        <v>241</v>
      </c>
      <c r="J132">
        <v>15</v>
      </c>
      <c r="K132">
        <v>238</v>
      </c>
      <c r="L132">
        <v>15</v>
      </c>
    </row>
    <row r="133" spans="1:12" x14ac:dyDescent="0.2">
      <c r="A133" t="s">
        <v>12</v>
      </c>
      <c r="B133" t="s">
        <v>107</v>
      </c>
      <c r="C133" t="s">
        <v>62</v>
      </c>
      <c r="D133" t="s">
        <v>66</v>
      </c>
      <c r="E133">
        <v>7.3</v>
      </c>
      <c r="F133">
        <v>4.5</v>
      </c>
      <c r="G133">
        <v>7</v>
      </c>
      <c r="H133">
        <v>7</v>
      </c>
      <c r="I133">
        <v>159</v>
      </c>
      <c r="J133">
        <v>10</v>
      </c>
      <c r="K133">
        <v>157</v>
      </c>
      <c r="L133">
        <v>10</v>
      </c>
    </row>
    <row r="134" spans="1:12" x14ac:dyDescent="0.2">
      <c r="A134" t="s">
        <v>12</v>
      </c>
      <c r="B134" t="s">
        <v>107</v>
      </c>
      <c r="C134" t="s">
        <v>62</v>
      </c>
      <c r="D134" t="s">
        <v>67</v>
      </c>
      <c r="E134">
        <v>0.9</v>
      </c>
      <c r="F134">
        <v>0.6</v>
      </c>
      <c r="G134">
        <v>1</v>
      </c>
      <c r="H134">
        <v>1</v>
      </c>
      <c r="I134">
        <v>19</v>
      </c>
      <c r="J134">
        <v>1</v>
      </c>
      <c r="K134">
        <v>19</v>
      </c>
      <c r="L134">
        <v>1</v>
      </c>
    </row>
    <row r="135" spans="1:12" x14ac:dyDescent="0.2">
      <c r="A135" t="s">
        <v>12</v>
      </c>
      <c r="B135" t="s">
        <v>107</v>
      </c>
      <c r="C135" t="s">
        <v>62</v>
      </c>
      <c r="D135" t="s">
        <v>68</v>
      </c>
      <c r="E135">
        <v>6.2</v>
      </c>
      <c r="F135">
        <v>3.9</v>
      </c>
      <c r="G135">
        <v>6</v>
      </c>
      <c r="H135">
        <v>6</v>
      </c>
      <c r="I135">
        <v>132</v>
      </c>
      <c r="J135">
        <v>9</v>
      </c>
      <c r="K135">
        <v>132</v>
      </c>
      <c r="L135">
        <v>9</v>
      </c>
    </row>
    <row r="136" spans="1:12" x14ac:dyDescent="0.2">
      <c r="A136" t="s">
        <v>12</v>
      </c>
      <c r="B136" t="s">
        <v>107</v>
      </c>
      <c r="C136" t="s">
        <v>62</v>
      </c>
      <c r="D136" t="s">
        <v>69</v>
      </c>
      <c r="E136">
        <v>5.7</v>
      </c>
      <c r="F136">
        <v>3.5</v>
      </c>
      <c r="G136">
        <v>9</v>
      </c>
      <c r="H136">
        <v>9</v>
      </c>
      <c r="I136">
        <v>66</v>
      </c>
      <c r="J136">
        <v>5</v>
      </c>
      <c r="K136">
        <v>113</v>
      </c>
      <c r="L136">
        <v>8</v>
      </c>
    </row>
    <row r="137" spans="1:12" x14ac:dyDescent="0.2">
      <c r="A137" t="s">
        <v>12</v>
      </c>
      <c r="B137" t="s">
        <v>107</v>
      </c>
      <c r="C137" t="s">
        <v>62</v>
      </c>
      <c r="D137" t="s">
        <v>70</v>
      </c>
      <c r="E137">
        <v>12.5</v>
      </c>
      <c r="F137">
        <v>7.7</v>
      </c>
      <c r="G137">
        <v>13</v>
      </c>
      <c r="H137">
        <v>13</v>
      </c>
      <c r="I137">
        <v>168</v>
      </c>
      <c r="J137">
        <v>11</v>
      </c>
      <c r="K137">
        <v>264</v>
      </c>
      <c r="L137">
        <v>17</v>
      </c>
    </row>
    <row r="138" spans="1:12" x14ac:dyDescent="0.2">
      <c r="A138" t="s">
        <v>12</v>
      </c>
      <c r="B138" t="s">
        <v>107</v>
      </c>
      <c r="C138" t="s">
        <v>62</v>
      </c>
      <c r="D138" t="s">
        <v>71</v>
      </c>
      <c r="E138">
        <v>5.4</v>
      </c>
      <c r="F138">
        <v>3.4</v>
      </c>
      <c r="G138">
        <v>5</v>
      </c>
      <c r="H138">
        <v>5</v>
      </c>
      <c r="I138">
        <v>105</v>
      </c>
      <c r="J138">
        <v>6</v>
      </c>
      <c r="K138">
        <v>131</v>
      </c>
      <c r="L138">
        <v>8</v>
      </c>
    </row>
    <row r="139" spans="1:12" x14ac:dyDescent="0.2">
      <c r="A139" t="s">
        <v>12</v>
      </c>
      <c r="B139" t="s">
        <v>107</v>
      </c>
      <c r="C139" t="s">
        <v>62</v>
      </c>
      <c r="D139" t="s">
        <v>72</v>
      </c>
      <c r="E139">
        <v>1.7</v>
      </c>
      <c r="F139">
        <v>1.1000000000000001</v>
      </c>
      <c r="G139">
        <v>1</v>
      </c>
      <c r="H139">
        <v>1</v>
      </c>
      <c r="I139">
        <v>37</v>
      </c>
      <c r="J139">
        <v>2</v>
      </c>
      <c r="K139">
        <v>37</v>
      </c>
      <c r="L139">
        <v>2</v>
      </c>
    </row>
    <row r="140" spans="1:12" x14ac:dyDescent="0.2">
      <c r="A140" t="s">
        <v>12</v>
      </c>
      <c r="B140" t="s">
        <v>107</v>
      </c>
      <c r="C140" t="s">
        <v>62</v>
      </c>
      <c r="D140" t="s">
        <v>73</v>
      </c>
      <c r="E140">
        <v>8.3000000000000007</v>
      </c>
      <c r="F140">
        <v>5.2</v>
      </c>
      <c r="G140">
        <v>9</v>
      </c>
      <c r="H140">
        <v>9</v>
      </c>
      <c r="I140">
        <v>181</v>
      </c>
      <c r="J140">
        <v>14</v>
      </c>
      <c r="K140">
        <v>182</v>
      </c>
      <c r="L140">
        <v>12</v>
      </c>
    </row>
    <row r="141" spans="1:12" x14ac:dyDescent="0.2">
      <c r="A141" t="s">
        <v>12</v>
      </c>
      <c r="B141" t="s">
        <v>107</v>
      </c>
      <c r="C141" t="s">
        <v>62</v>
      </c>
      <c r="D141" t="s">
        <v>74</v>
      </c>
      <c r="E141">
        <v>2.9</v>
      </c>
      <c r="F141">
        <v>1.8</v>
      </c>
      <c r="G141">
        <v>4</v>
      </c>
      <c r="H141">
        <v>4</v>
      </c>
      <c r="I141">
        <v>61</v>
      </c>
      <c r="J141">
        <v>4</v>
      </c>
      <c r="K141">
        <v>61</v>
      </c>
      <c r="L141">
        <v>4</v>
      </c>
    </row>
    <row r="142" spans="1:12" x14ac:dyDescent="0.2">
      <c r="A142" t="s">
        <v>12</v>
      </c>
      <c r="B142" t="s">
        <v>107</v>
      </c>
      <c r="C142" t="s">
        <v>62</v>
      </c>
      <c r="D142" t="s">
        <v>75</v>
      </c>
      <c r="E142">
        <v>2.2000000000000002</v>
      </c>
      <c r="F142">
        <v>1.3</v>
      </c>
      <c r="G142">
        <v>4</v>
      </c>
      <c r="H142">
        <v>4</v>
      </c>
      <c r="I142">
        <v>49</v>
      </c>
      <c r="J142">
        <v>3</v>
      </c>
      <c r="K142">
        <v>49</v>
      </c>
      <c r="L142">
        <v>4</v>
      </c>
    </row>
    <row r="143" spans="1:12" x14ac:dyDescent="0.2">
      <c r="A143" t="s">
        <v>12</v>
      </c>
      <c r="B143" t="s">
        <v>107</v>
      </c>
      <c r="C143" t="s">
        <v>62</v>
      </c>
      <c r="D143" t="s">
        <v>76</v>
      </c>
      <c r="E143">
        <v>10.5</v>
      </c>
      <c r="F143">
        <v>6.5</v>
      </c>
      <c r="G143">
        <v>11</v>
      </c>
      <c r="H143">
        <v>11</v>
      </c>
      <c r="I143">
        <v>228</v>
      </c>
      <c r="J143">
        <v>14</v>
      </c>
      <c r="K143">
        <v>249</v>
      </c>
      <c r="L143">
        <v>15</v>
      </c>
    </row>
    <row r="144" spans="1:12" x14ac:dyDescent="0.2">
      <c r="A144" t="s">
        <v>12</v>
      </c>
      <c r="B144" t="s">
        <v>107</v>
      </c>
      <c r="C144" t="s">
        <v>62</v>
      </c>
      <c r="D144" t="s">
        <v>77</v>
      </c>
      <c r="E144">
        <v>4.0999999999999996</v>
      </c>
      <c r="F144">
        <v>2.6</v>
      </c>
      <c r="G144">
        <v>5</v>
      </c>
      <c r="H144">
        <v>5</v>
      </c>
      <c r="I144">
        <v>112</v>
      </c>
      <c r="J144">
        <v>13</v>
      </c>
      <c r="K144">
        <v>117</v>
      </c>
      <c r="L144">
        <v>13</v>
      </c>
    </row>
    <row r="145" spans="1:12" x14ac:dyDescent="0.2">
      <c r="A145" t="s">
        <v>12</v>
      </c>
      <c r="B145" t="s">
        <v>107</v>
      </c>
      <c r="C145" t="s">
        <v>62</v>
      </c>
      <c r="D145" t="s">
        <v>78</v>
      </c>
      <c r="E145">
        <v>59.3</v>
      </c>
      <c r="F145">
        <v>36.799999999999997</v>
      </c>
      <c r="G145">
        <v>65</v>
      </c>
      <c r="H145">
        <v>65</v>
      </c>
      <c r="I145">
        <v>1327</v>
      </c>
      <c r="J145">
        <v>106</v>
      </c>
      <c r="K145">
        <v>1274</v>
      </c>
      <c r="L145">
        <v>83</v>
      </c>
    </row>
    <row r="146" spans="1:12" x14ac:dyDescent="0.2">
      <c r="A146" t="s">
        <v>12</v>
      </c>
      <c r="B146" t="s">
        <v>107</v>
      </c>
      <c r="C146" t="s">
        <v>62</v>
      </c>
      <c r="D146" t="s">
        <v>79</v>
      </c>
      <c r="E146">
        <v>14.7</v>
      </c>
      <c r="F146">
        <v>9.1</v>
      </c>
      <c r="G146">
        <v>16</v>
      </c>
      <c r="H146">
        <v>16</v>
      </c>
      <c r="I146">
        <v>313</v>
      </c>
      <c r="J146">
        <v>19</v>
      </c>
      <c r="K146">
        <v>357</v>
      </c>
      <c r="L146">
        <v>21</v>
      </c>
    </row>
    <row r="147" spans="1:12" x14ac:dyDescent="0.2">
      <c r="A147" t="s">
        <v>12</v>
      </c>
      <c r="B147" t="s">
        <v>107</v>
      </c>
      <c r="C147" t="s">
        <v>62</v>
      </c>
      <c r="D147" t="s">
        <v>80</v>
      </c>
      <c r="E147">
        <v>1.1000000000000001</v>
      </c>
      <c r="F147">
        <v>0.7</v>
      </c>
      <c r="G147">
        <v>3</v>
      </c>
      <c r="H147">
        <v>3</v>
      </c>
      <c r="I147">
        <v>25</v>
      </c>
      <c r="J147">
        <v>2</v>
      </c>
      <c r="K147">
        <v>25</v>
      </c>
      <c r="L147">
        <v>2</v>
      </c>
    </row>
    <row r="148" spans="1:12" x14ac:dyDescent="0.2">
      <c r="A148" t="s">
        <v>12</v>
      </c>
      <c r="B148" t="s">
        <v>107</v>
      </c>
      <c r="C148" t="s">
        <v>62</v>
      </c>
      <c r="D148" t="s">
        <v>81</v>
      </c>
      <c r="E148">
        <v>4.5</v>
      </c>
      <c r="F148">
        <v>2.8</v>
      </c>
      <c r="G148">
        <v>5</v>
      </c>
      <c r="H148">
        <v>5</v>
      </c>
      <c r="I148">
        <v>93</v>
      </c>
      <c r="J148">
        <v>6</v>
      </c>
      <c r="K148">
        <v>93</v>
      </c>
      <c r="L148">
        <v>6</v>
      </c>
    </row>
    <row r="149" spans="1:12" x14ac:dyDescent="0.2">
      <c r="A149" t="s">
        <v>12</v>
      </c>
      <c r="B149" t="s">
        <v>107</v>
      </c>
      <c r="C149" t="s">
        <v>62</v>
      </c>
      <c r="D149" t="s">
        <v>82</v>
      </c>
      <c r="E149">
        <v>6.6</v>
      </c>
      <c r="F149">
        <v>4.0999999999999996</v>
      </c>
      <c r="G149">
        <v>5</v>
      </c>
      <c r="H149">
        <v>5</v>
      </c>
      <c r="I149">
        <v>135</v>
      </c>
      <c r="J149">
        <v>10</v>
      </c>
      <c r="K149">
        <v>141</v>
      </c>
      <c r="L149">
        <v>9</v>
      </c>
    </row>
    <row r="150" spans="1:12" x14ac:dyDescent="0.2">
      <c r="A150" t="s">
        <v>12</v>
      </c>
      <c r="B150" t="s">
        <v>107</v>
      </c>
      <c r="C150" t="s">
        <v>83</v>
      </c>
      <c r="D150" t="s">
        <v>84</v>
      </c>
      <c r="E150">
        <v>2.4</v>
      </c>
      <c r="F150">
        <v>1.5</v>
      </c>
      <c r="G150">
        <v>3</v>
      </c>
      <c r="H150">
        <v>3</v>
      </c>
      <c r="I150">
        <v>62</v>
      </c>
      <c r="J150">
        <v>5</v>
      </c>
      <c r="K150">
        <v>62</v>
      </c>
      <c r="L150">
        <v>5</v>
      </c>
    </row>
    <row r="151" spans="1:12" x14ac:dyDescent="0.2">
      <c r="A151" t="s">
        <v>12</v>
      </c>
      <c r="B151" t="s">
        <v>107</v>
      </c>
      <c r="C151" t="s">
        <v>83</v>
      </c>
      <c r="D151" t="s">
        <v>85</v>
      </c>
      <c r="E151">
        <v>1.8</v>
      </c>
      <c r="F151">
        <v>1.1000000000000001</v>
      </c>
      <c r="G151">
        <v>3</v>
      </c>
      <c r="H151">
        <v>3</v>
      </c>
      <c r="I151">
        <v>40</v>
      </c>
      <c r="J151">
        <v>3</v>
      </c>
      <c r="K151">
        <v>41</v>
      </c>
      <c r="L151">
        <v>3</v>
      </c>
    </row>
    <row r="152" spans="1:12" x14ac:dyDescent="0.2">
      <c r="A152" t="s">
        <v>12</v>
      </c>
      <c r="B152" t="s">
        <v>107</v>
      </c>
      <c r="C152" t="s">
        <v>83</v>
      </c>
      <c r="D152" t="s">
        <v>86</v>
      </c>
      <c r="E152">
        <v>9.8000000000000007</v>
      </c>
      <c r="F152">
        <v>6.1</v>
      </c>
      <c r="G152">
        <v>11</v>
      </c>
      <c r="H152">
        <v>11</v>
      </c>
      <c r="I152">
        <v>236</v>
      </c>
      <c r="J152">
        <v>16</v>
      </c>
      <c r="K152">
        <v>234</v>
      </c>
      <c r="L152">
        <v>15</v>
      </c>
    </row>
    <row r="153" spans="1:12" x14ac:dyDescent="0.2">
      <c r="A153" t="s">
        <v>12</v>
      </c>
      <c r="B153" t="s">
        <v>107</v>
      </c>
      <c r="C153" t="s">
        <v>83</v>
      </c>
      <c r="D153" t="s">
        <v>87</v>
      </c>
      <c r="E153">
        <v>3.1</v>
      </c>
      <c r="F153">
        <v>1.9</v>
      </c>
      <c r="G153">
        <v>3</v>
      </c>
      <c r="H153">
        <v>3</v>
      </c>
      <c r="I153">
        <v>85</v>
      </c>
      <c r="J153">
        <v>8</v>
      </c>
      <c r="K153">
        <v>86</v>
      </c>
      <c r="L153">
        <v>8</v>
      </c>
    </row>
    <row r="154" spans="1:12" x14ac:dyDescent="0.2">
      <c r="A154" t="s">
        <v>12</v>
      </c>
      <c r="B154" t="s">
        <v>107</v>
      </c>
      <c r="C154" t="s">
        <v>83</v>
      </c>
      <c r="D154" t="s">
        <v>88</v>
      </c>
      <c r="E154">
        <v>3.6</v>
      </c>
      <c r="F154">
        <v>2.2000000000000002</v>
      </c>
      <c r="G154">
        <v>3</v>
      </c>
      <c r="H154">
        <v>3</v>
      </c>
      <c r="I154">
        <v>99</v>
      </c>
      <c r="J154">
        <v>9</v>
      </c>
      <c r="K154">
        <v>100</v>
      </c>
      <c r="L154">
        <v>9</v>
      </c>
    </row>
    <row r="155" spans="1:12" x14ac:dyDescent="0.2">
      <c r="A155" t="s">
        <v>12</v>
      </c>
      <c r="B155" t="s">
        <v>107</v>
      </c>
      <c r="C155" t="s">
        <v>83</v>
      </c>
      <c r="D155" t="s">
        <v>89</v>
      </c>
      <c r="E155">
        <v>2.2999999999999998</v>
      </c>
      <c r="F155">
        <v>1.4</v>
      </c>
      <c r="G155">
        <v>2</v>
      </c>
      <c r="H155">
        <v>2</v>
      </c>
      <c r="I155">
        <v>60</v>
      </c>
      <c r="J155">
        <v>5</v>
      </c>
      <c r="K155">
        <v>60</v>
      </c>
      <c r="L155">
        <v>5</v>
      </c>
    </row>
    <row r="156" spans="1:12" x14ac:dyDescent="0.2">
      <c r="A156" t="s">
        <v>12</v>
      </c>
      <c r="B156" t="s">
        <v>107</v>
      </c>
      <c r="C156" t="s">
        <v>83</v>
      </c>
      <c r="D156" t="s">
        <v>90</v>
      </c>
      <c r="E156">
        <v>7</v>
      </c>
      <c r="F156">
        <v>4.3</v>
      </c>
      <c r="G156">
        <v>6</v>
      </c>
      <c r="H156">
        <v>6</v>
      </c>
      <c r="I156">
        <v>177</v>
      </c>
      <c r="J156">
        <v>13</v>
      </c>
      <c r="K156">
        <v>173</v>
      </c>
      <c r="L156">
        <v>12</v>
      </c>
    </row>
    <row r="157" spans="1:12" x14ac:dyDescent="0.2">
      <c r="A157" t="s">
        <v>12</v>
      </c>
      <c r="B157" t="s">
        <v>107</v>
      </c>
      <c r="C157" t="s">
        <v>83</v>
      </c>
      <c r="D157" t="s">
        <v>91</v>
      </c>
      <c r="E157">
        <v>2.9</v>
      </c>
      <c r="F157">
        <v>1.8</v>
      </c>
      <c r="G157">
        <v>3</v>
      </c>
      <c r="H157">
        <v>3</v>
      </c>
      <c r="I157">
        <v>74</v>
      </c>
      <c r="J157">
        <v>7</v>
      </c>
      <c r="K157">
        <v>73</v>
      </c>
      <c r="L157">
        <v>7</v>
      </c>
    </row>
    <row r="158" spans="1:12" x14ac:dyDescent="0.2">
      <c r="A158" t="s">
        <v>12</v>
      </c>
      <c r="B158" t="s">
        <v>107</v>
      </c>
      <c r="C158" t="s">
        <v>83</v>
      </c>
      <c r="D158" t="s">
        <v>92</v>
      </c>
      <c r="E158">
        <v>3.2</v>
      </c>
      <c r="F158">
        <v>2</v>
      </c>
      <c r="G158">
        <v>3</v>
      </c>
      <c r="H158">
        <v>3</v>
      </c>
      <c r="I158">
        <v>86</v>
      </c>
      <c r="J158">
        <v>8</v>
      </c>
      <c r="K158">
        <v>86</v>
      </c>
      <c r="L158">
        <v>8</v>
      </c>
    </row>
    <row r="159" spans="1:12" x14ac:dyDescent="0.2">
      <c r="A159" t="s">
        <v>12</v>
      </c>
      <c r="B159" t="s">
        <v>107</v>
      </c>
      <c r="C159" t="s">
        <v>83</v>
      </c>
      <c r="D159" t="s">
        <v>93</v>
      </c>
      <c r="E159">
        <v>4.9000000000000004</v>
      </c>
      <c r="F159">
        <v>3</v>
      </c>
      <c r="G159">
        <v>5</v>
      </c>
      <c r="H159">
        <v>5</v>
      </c>
      <c r="I159">
        <v>125</v>
      </c>
      <c r="J159">
        <v>9</v>
      </c>
      <c r="K159">
        <v>122</v>
      </c>
      <c r="L159">
        <v>9</v>
      </c>
    </row>
    <row r="160" spans="1:12" x14ac:dyDescent="0.2">
      <c r="A160" t="s">
        <v>12</v>
      </c>
      <c r="B160" t="s">
        <v>107</v>
      </c>
      <c r="C160" t="s">
        <v>83</v>
      </c>
      <c r="D160" t="s">
        <v>83</v>
      </c>
      <c r="E160">
        <v>40.5</v>
      </c>
      <c r="F160">
        <v>25.2</v>
      </c>
      <c r="G160">
        <v>38</v>
      </c>
      <c r="H160">
        <v>38</v>
      </c>
      <c r="I160">
        <v>1192</v>
      </c>
      <c r="J160">
        <v>124</v>
      </c>
      <c r="K160">
        <v>1174</v>
      </c>
      <c r="L160">
        <v>117</v>
      </c>
    </row>
    <row r="161" spans="1:12" x14ac:dyDescent="0.2">
      <c r="A161" t="s">
        <v>12</v>
      </c>
      <c r="B161" t="s">
        <v>107</v>
      </c>
      <c r="C161" t="s">
        <v>94</v>
      </c>
      <c r="D161" t="s">
        <v>95</v>
      </c>
      <c r="E161">
        <v>2.8</v>
      </c>
      <c r="F161">
        <v>1.7</v>
      </c>
      <c r="G161">
        <v>20</v>
      </c>
      <c r="H161">
        <v>20</v>
      </c>
      <c r="I161">
        <v>55</v>
      </c>
      <c r="J161">
        <v>4</v>
      </c>
      <c r="K161">
        <v>53</v>
      </c>
      <c r="L161">
        <v>4</v>
      </c>
    </row>
    <row r="162" spans="1:12" x14ac:dyDescent="0.2">
      <c r="A162" t="s">
        <v>12</v>
      </c>
      <c r="B162" t="s">
        <v>107</v>
      </c>
      <c r="C162" t="s">
        <v>94</v>
      </c>
      <c r="D162" t="s">
        <v>96</v>
      </c>
      <c r="E162">
        <v>3.3</v>
      </c>
      <c r="F162">
        <v>2.1</v>
      </c>
      <c r="G162">
        <v>19</v>
      </c>
      <c r="H162">
        <v>19</v>
      </c>
      <c r="I162">
        <v>65</v>
      </c>
      <c r="J162">
        <v>4</v>
      </c>
      <c r="K162">
        <v>66</v>
      </c>
      <c r="L162">
        <v>3</v>
      </c>
    </row>
    <row r="163" spans="1:12" x14ac:dyDescent="0.2">
      <c r="A163" t="s">
        <v>12</v>
      </c>
      <c r="B163" t="s">
        <v>107</v>
      </c>
      <c r="C163" t="s">
        <v>94</v>
      </c>
      <c r="D163" t="s">
        <v>97</v>
      </c>
      <c r="E163">
        <v>1.2</v>
      </c>
      <c r="F163">
        <v>0.7</v>
      </c>
      <c r="G163">
        <v>8</v>
      </c>
      <c r="H163">
        <v>8</v>
      </c>
      <c r="I163">
        <v>23</v>
      </c>
      <c r="J163">
        <v>3</v>
      </c>
      <c r="K163">
        <v>23</v>
      </c>
      <c r="L163">
        <v>3</v>
      </c>
    </row>
    <row r="164" spans="1:12" x14ac:dyDescent="0.2">
      <c r="A164" t="s">
        <v>12</v>
      </c>
      <c r="B164" t="s">
        <v>107</v>
      </c>
      <c r="C164" t="s">
        <v>94</v>
      </c>
      <c r="D164" t="s">
        <v>98</v>
      </c>
      <c r="E164">
        <v>1.9</v>
      </c>
      <c r="F164">
        <v>1.2</v>
      </c>
      <c r="G164">
        <v>10</v>
      </c>
      <c r="H164">
        <v>10</v>
      </c>
      <c r="I164">
        <v>34</v>
      </c>
      <c r="J164">
        <v>3</v>
      </c>
      <c r="K164">
        <v>34</v>
      </c>
      <c r="L164">
        <v>3</v>
      </c>
    </row>
    <row r="165" spans="1:12" x14ac:dyDescent="0.2">
      <c r="A165" t="s">
        <v>12</v>
      </c>
      <c r="B165" t="s">
        <v>107</v>
      </c>
      <c r="C165" t="s">
        <v>94</v>
      </c>
      <c r="D165" t="s">
        <v>99</v>
      </c>
      <c r="E165">
        <v>4</v>
      </c>
      <c r="F165">
        <v>2.5</v>
      </c>
      <c r="G165">
        <v>24</v>
      </c>
      <c r="H165">
        <v>24</v>
      </c>
      <c r="I165">
        <v>72</v>
      </c>
      <c r="J165">
        <v>6</v>
      </c>
      <c r="K165">
        <v>71</v>
      </c>
      <c r="L165">
        <v>6</v>
      </c>
    </row>
    <row r="166" spans="1:12" x14ac:dyDescent="0.2">
      <c r="A166" t="s">
        <v>12</v>
      </c>
      <c r="B166" t="s">
        <v>107</v>
      </c>
      <c r="C166" t="s">
        <v>94</v>
      </c>
      <c r="D166" t="s">
        <v>100</v>
      </c>
      <c r="E166">
        <v>5</v>
      </c>
      <c r="F166">
        <v>3.1</v>
      </c>
      <c r="G166">
        <v>29</v>
      </c>
      <c r="H166">
        <v>29</v>
      </c>
      <c r="I166">
        <v>96</v>
      </c>
      <c r="J166">
        <v>7</v>
      </c>
      <c r="K166">
        <v>94</v>
      </c>
      <c r="L166">
        <v>8</v>
      </c>
    </row>
    <row r="167" spans="1:12" x14ac:dyDescent="0.2">
      <c r="A167" t="s">
        <v>12</v>
      </c>
      <c r="B167" t="s">
        <v>107</v>
      </c>
      <c r="C167" t="s">
        <v>94</v>
      </c>
      <c r="D167" t="s">
        <v>101</v>
      </c>
      <c r="E167">
        <v>1.9</v>
      </c>
      <c r="F167">
        <v>1.2</v>
      </c>
      <c r="G167">
        <v>11</v>
      </c>
      <c r="H167">
        <v>11</v>
      </c>
      <c r="I167">
        <v>28</v>
      </c>
      <c r="J167">
        <v>2</v>
      </c>
      <c r="K167">
        <v>38</v>
      </c>
      <c r="L167">
        <v>4</v>
      </c>
    </row>
    <row r="168" spans="1:12" x14ac:dyDescent="0.2">
      <c r="A168" t="s">
        <v>12</v>
      </c>
      <c r="B168" t="s">
        <v>107</v>
      </c>
      <c r="C168" t="s">
        <v>94</v>
      </c>
      <c r="D168" t="s">
        <v>102</v>
      </c>
      <c r="E168">
        <v>1.5</v>
      </c>
      <c r="F168">
        <v>0.9</v>
      </c>
      <c r="G168">
        <v>7</v>
      </c>
      <c r="H168">
        <v>7</v>
      </c>
      <c r="I168">
        <v>28</v>
      </c>
      <c r="J168">
        <v>3</v>
      </c>
      <c r="K168">
        <v>28</v>
      </c>
      <c r="L168">
        <v>3</v>
      </c>
    </row>
    <row r="169" spans="1:12" x14ac:dyDescent="0.2">
      <c r="A169" t="s">
        <v>12</v>
      </c>
      <c r="B169" t="s">
        <v>107</v>
      </c>
      <c r="C169" t="s">
        <v>94</v>
      </c>
      <c r="D169" t="s">
        <v>103</v>
      </c>
      <c r="E169">
        <v>1</v>
      </c>
      <c r="F169">
        <v>0.6</v>
      </c>
      <c r="G169">
        <v>4</v>
      </c>
      <c r="H169">
        <v>4</v>
      </c>
      <c r="I169">
        <v>19</v>
      </c>
      <c r="J169">
        <v>2</v>
      </c>
      <c r="K169">
        <v>19</v>
      </c>
      <c r="L169">
        <v>2</v>
      </c>
    </row>
    <row r="170" spans="1:12" x14ac:dyDescent="0.2">
      <c r="A170" t="s">
        <v>12</v>
      </c>
      <c r="B170" t="s">
        <v>107</v>
      </c>
      <c r="C170" t="s">
        <v>94</v>
      </c>
      <c r="D170" t="s">
        <v>104</v>
      </c>
      <c r="E170">
        <v>2.1</v>
      </c>
      <c r="F170">
        <v>1.3</v>
      </c>
      <c r="G170">
        <v>13</v>
      </c>
      <c r="H170">
        <v>13</v>
      </c>
      <c r="I170">
        <v>38</v>
      </c>
      <c r="J170">
        <v>4</v>
      </c>
      <c r="K170">
        <v>38</v>
      </c>
      <c r="L170">
        <v>5</v>
      </c>
    </row>
    <row r="171" spans="1:12" x14ac:dyDescent="0.2">
      <c r="A171" t="s">
        <v>12</v>
      </c>
      <c r="B171" t="s">
        <v>107</v>
      </c>
      <c r="C171" t="s">
        <v>94</v>
      </c>
      <c r="D171" t="s">
        <v>105</v>
      </c>
      <c r="E171">
        <v>2.1</v>
      </c>
      <c r="F171">
        <v>1.3</v>
      </c>
      <c r="G171">
        <v>11</v>
      </c>
      <c r="H171">
        <v>11</v>
      </c>
      <c r="I171">
        <v>23</v>
      </c>
      <c r="J171">
        <v>2</v>
      </c>
      <c r="K171">
        <v>41</v>
      </c>
      <c r="L171">
        <v>2</v>
      </c>
    </row>
    <row r="172" spans="1:12" x14ac:dyDescent="0.2">
      <c r="A172" t="s">
        <v>12</v>
      </c>
      <c r="B172" t="s">
        <v>107</v>
      </c>
      <c r="C172" t="s">
        <v>94</v>
      </c>
      <c r="D172" t="s">
        <v>106</v>
      </c>
      <c r="E172">
        <v>16.399999999999999</v>
      </c>
      <c r="F172">
        <v>10.199999999999999</v>
      </c>
      <c r="G172">
        <v>91</v>
      </c>
      <c r="H172">
        <v>91</v>
      </c>
      <c r="I172">
        <v>308</v>
      </c>
      <c r="J172">
        <v>22</v>
      </c>
      <c r="K172">
        <v>310</v>
      </c>
      <c r="L172">
        <v>22</v>
      </c>
    </row>
    <row r="173" spans="1:12" x14ac:dyDescent="0.2">
      <c r="A173" t="s">
        <v>12</v>
      </c>
      <c r="B173" t="s">
        <v>107</v>
      </c>
      <c r="C173" t="s">
        <v>94</v>
      </c>
      <c r="D173" t="s">
        <v>94</v>
      </c>
      <c r="E173">
        <v>42.2</v>
      </c>
      <c r="F173">
        <v>26.2</v>
      </c>
      <c r="G173">
        <v>237</v>
      </c>
      <c r="H173">
        <v>237</v>
      </c>
      <c r="I173">
        <v>700</v>
      </c>
      <c r="J173">
        <v>57</v>
      </c>
      <c r="K173">
        <v>760</v>
      </c>
      <c r="L173">
        <v>59</v>
      </c>
    </row>
    <row r="174" spans="1:12" x14ac:dyDescent="0.2">
      <c r="A174" t="s">
        <v>108</v>
      </c>
      <c r="B174" t="s">
        <v>13</v>
      </c>
      <c r="C174" t="s">
        <v>14</v>
      </c>
      <c r="D174" t="s">
        <v>15</v>
      </c>
      <c r="E174">
        <v>8.1999999999999993</v>
      </c>
      <c r="F174">
        <v>5.0999999999999996</v>
      </c>
      <c r="G174">
        <v>7</v>
      </c>
      <c r="H174">
        <v>7</v>
      </c>
      <c r="I174">
        <v>14871</v>
      </c>
      <c r="J174">
        <v>1916</v>
      </c>
      <c r="K174">
        <v>13376</v>
      </c>
      <c r="L174">
        <v>2116</v>
      </c>
    </row>
    <row r="175" spans="1:12" x14ac:dyDescent="0.2">
      <c r="A175" t="s">
        <v>108</v>
      </c>
      <c r="B175" t="s">
        <v>13</v>
      </c>
      <c r="C175" t="s">
        <v>14</v>
      </c>
      <c r="D175" t="s">
        <v>16</v>
      </c>
      <c r="E175">
        <v>2.6</v>
      </c>
      <c r="F175">
        <v>1.6</v>
      </c>
      <c r="G175">
        <v>3</v>
      </c>
      <c r="H175">
        <v>3</v>
      </c>
      <c r="I175">
        <v>5809</v>
      </c>
      <c r="J175">
        <v>731</v>
      </c>
      <c r="K175">
        <v>6046</v>
      </c>
      <c r="L175">
        <v>720</v>
      </c>
    </row>
    <row r="176" spans="1:12" x14ac:dyDescent="0.2">
      <c r="A176" t="s">
        <v>108</v>
      </c>
      <c r="B176" t="s">
        <v>13</v>
      </c>
      <c r="C176" t="s">
        <v>14</v>
      </c>
      <c r="D176" t="s">
        <v>17</v>
      </c>
      <c r="E176">
        <v>3.7</v>
      </c>
      <c r="F176">
        <v>2.2999999999999998</v>
      </c>
      <c r="G176">
        <v>5</v>
      </c>
      <c r="H176">
        <v>5</v>
      </c>
      <c r="I176">
        <v>8172</v>
      </c>
      <c r="J176">
        <v>1173</v>
      </c>
      <c r="K176">
        <v>8230</v>
      </c>
      <c r="L176">
        <v>1149</v>
      </c>
    </row>
    <row r="177" spans="1:12" x14ac:dyDescent="0.2">
      <c r="A177" t="s">
        <v>108</v>
      </c>
      <c r="B177" t="s">
        <v>13</v>
      </c>
      <c r="C177" t="s">
        <v>14</v>
      </c>
      <c r="D177" t="s">
        <v>18</v>
      </c>
      <c r="E177">
        <v>59.1</v>
      </c>
      <c r="F177">
        <v>36.700000000000003</v>
      </c>
      <c r="G177">
        <v>65</v>
      </c>
      <c r="H177">
        <v>62</v>
      </c>
      <c r="I177">
        <v>124550</v>
      </c>
      <c r="J177">
        <v>8561</v>
      </c>
      <c r="K177">
        <v>124528</v>
      </c>
      <c r="L177">
        <v>8264</v>
      </c>
    </row>
    <row r="178" spans="1:12" x14ac:dyDescent="0.2">
      <c r="A178" t="s">
        <v>108</v>
      </c>
      <c r="B178" t="s">
        <v>13</v>
      </c>
      <c r="C178" t="s">
        <v>14</v>
      </c>
      <c r="D178" t="s">
        <v>19</v>
      </c>
      <c r="E178">
        <v>14.3</v>
      </c>
      <c r="F178">
        <v>8.9</v>
      </c>
      <c r="G178">
        <v>15</v>
      </c>
      <c r="H178">
        <v>12</v>
      </c>
      <c r="I178">
        <v>27916</v>
      </c>
      <c r="J178">
        <v>2863</v>
      </c>
      <c r="K178">
        <v>27584</v>
      </c>
      <c r="L178">
        <v>2718</v>
      </c>
    </row>
    <row r="179" spans="1:12" x14ac:dyDescent="0.2">
      <c r="A179" t="s">
        <v>108</v>
      </c>
      <c r="B179" t="s">
        <v>13</v>
      </c>
      <c r="C179" t="s">
        <v>14</v>
      </c>
      <c r="D179" t="s">
        <v>20</v>
      </c>
      <c r="E179">
        <v>7.8</v>
      </c>
      <c r="F179">
        <v>4.8</v>
      </c>
      <c r="G179">
        <v>8</v>
      </c>
      <c r="H179">
        <v>8</v>
      </c>
      <c r="I179">
        <v>15761</v>
      </c>
      <c r="J179">
        <v>1468</v>
      </c>
      <c r="K179">
        <v>15900</v>
      </c>
      <c r="L179">
        <v>1622</v>
      </c>
    </row>
    <row r="180" spans="1:12" x14ac:dyDescent="0.2">
      <c r="A180" t="s">
        <v>108</v>
      </c>
      <c r="B180" t="s">
        <v>13</v>
      </c>
      <c r="C180" t="s">
        <v>14</v>
      </c>
      <c r="D180" t="s">
        <v>21</v>
      </c>
      <c r="E180">
        <v>15.3</v>
      </c>
      <c r="F180">
        <v>9.5</v>
      </c>
      <c r="G180">
        <v>16</v>
      </c>
      <c r="H180">
        <v>16</v>
      </c>
      <c r="I180">
        <v>36267</v>
      </c>
      <c r="J180">
        <v>3526</v>
      </c>
      <c r="K180">
        <v>36059</v>
      </c>
      <c r="L180">
        <v>2701</v>
      </c>
    </row>
    <row r="181" spans="1:12" x14ac:dyDescent="0.2">
      <c r="A181" t="s">
        <v>108</v>
      </c>
      <c r="B181" t="s">
        <v>13</v>
      </c>
      <c r="C181" t="s">
        <v>14</v>
      </c>
      <c r="D181" t="s">
        <v>22</v>
      </c>
      <c r="E181">
        <v>5.8</v>
      </c>
      <c r="F181">
        <v>3.6</v>
      </c>
      <c r="G181">
        <v>4</v>
      </c>
      <c r="H181">
        <v>4</v>
      </c>
      <c r="I181">
        <v>12977</v>
      </c>
      <c r="J181">
        <v>1689</v>
      </c>
      <c r="K181">
        <v>13057</v>
      </c>
      <c r="L181">
        <v>1521</v>
      </c>
    </row>
    <row r="182" spans="1:12" x14ac:dyDescent="0.2">
      <c r="A182" t="s">
        <v>108</v>
      </c>
      <c r="B182" t="s">
        <v>13</v>
      </c>
      <c r="C182" t="s">
        <v>14</v>
      </c>
      <c r="D182" t="s">
        <v>109</v>
      </c>
      <c r="E182">
        <v>5.5</v>
      </c>
      <c r="F182">
        <v>3.4</v>
      </c>
      <c r="G182">
        <v>2</v>
      </c>
      <c r="H182">
        <v>1</v>
      </c>
      <c r="I182">
        <v>9872</v>
      </c>
      <c r="J182">
        <v>1641</v>
      </c>
      <c r="K182">
        <v>9872</v>
      </c>
      <c r="L182">
        <v>1641</v>
      </c>
    </row>
    <row r="183" spans="1:12" x14ac:dyDescent="0.2">
      <c r="A183" t="s">
        <v>108</v>
      </c>
      <c r="B183" t="s">
        <v>13</v>
      </c>
      <c r="C183" t="s">
        <v>14</v>
      </c>
      <c r="D183" t="s">
        <v>110</v>
      </c>
      <c r="E183">
        <v>2.2000000000000002</v>
      </c>
      <c r="F183">
        <v>1.3</v>
      </c>
      <c r="G183">
        <v>1</v>
      </c>
      <c r="H183">
        <v>1</v>
      </c>
      <c r="I183">
        <v>5116</v>
      </c>
      <c r="J183">
        <v>787</v>
      </c>
      <c r="K183">
        <v>5116</v>
      </c>
      <c r="L183">
        <v>787</v>
      </c>
    </row>
    <row r="184" spans="1:12" x14ac:dyDescent="0.2">
      <c r="A184" t="s">
        <v>108</v>
      </c>
      <c r="B184" t="s">
        <v>13</v>
      </c>
      <c r="C184" t="s">
        <v>14</v>
      </c>
      <c r="D184" t="s">
        <v>111</v>
      </c>
      <c r="E184">
        <v>0.8</v>
      </c>
      <c r="F184">
        <v>0.5</v>
      </c>
      <c r="G184">
        <v>1</v>
      </c>
      <c r="H184">
        <v>1</v>
      </c>
      <c r="I184">
        <v>1747</v>
      </c>
      <c r="J184">
        <v>272</v>
      </c>
      <c r="K184">
        <v>1747</v>
      </c>
      <c r="L184">
        <v>272</v>
      </c>
    </row>
    <row r="185" spans="1:12" x14ac:dyDescent="0.2">
      <c r="A185" t="s">
        <v>108</v>
      </c>
      <c r="B185" t="s">
        <v>13</v>
      </c>
      <c r="C185" t="s">
        <v>14</v>
      </c>
      <c r="D185" t="s">
        <v>112</v>
      </c>
      <c r="E185">
        <v>2.6</v>
      </c>
      <c r="F185">
        <v>1.6</v>
      </c>
      <c r="G185">
        <v>3</v>
      </c>
      <c r="H185">
        <v>3</v>
      </c>
      <c r="I185">
        <v>6766</v>
      </c>
      <c r="J185">
        <v>594</v>
      </c>
      <c r="K185">
        <v>6879</v>
      </c>
      <c r="L185">
        <v>632</v>
      </c>
    </row>
    <row r="186" spans="1:12" x14ac:dyDescent="0.2">
      <c r="A186" t="s">
        <v>108</v>
      </c>
      <c r="B186" t="s">
        <v>13</v>
      </c>
      <c r="C186" t="s">
        <v>14</v>
      </c>
      <c r="D186" t="s">
        <v>23</v>
      </c>
      <c r="E186">
        <v>3.3</v>
      </c>
      <c r="F186">
        <v>2</v>
      </c>
      <c r="G186">
        <v>2</v>
      </c>
      <c r="H186">
        <v>0</v>
      </c>
      <c r="I186" t="s">
        <v>24</v>
      </c>
      <c r="J186" t="s">
        <v>24</v>
      </c>
      <c r="K186" t="s">
        <v>25</v>
      </c>
      <c r="L186" t="s">
        <v>25</v>
      </c>
    </row>
    <row r="187" spans="1:12" x14ac:dyDescent="0.2">
      <c r="A187" t="s">
        <v>108</v>
      </c>
      <c r="B187" t="s">
        <v>13</v>
      </c>
      <c r="C187" t="s">
        <v>14</v>
      </c>
      <c r="D187" t="s">
        <v>26</v>
      </c>
      <c r="E187">
        <v>5.3</v>
      </c>
      <c r="F187">
        <v>3.3</v>
      </c>
      <c r="G187">
        <v>3</v>
      </c>
      <c r="H187">
        <v>3</v>
      </c>
      <c r="I187">
        <v>11191</v>
      </c>
      <c r="J187">
        <v>2347</v>
      </c>
      <c r="K187">
        <v>11253</v>
      </c>
      <c r="L187">
        <v>2354</v>
      </c>
    </row>
    <row r="188" spans="1:12" x14ac:dyDescent="0.2">
      <c r="A188" t="s">
        <v>108</v>
      </c>
      <c r="B188" t="s">
        <v>13</v>
      </c>
      <c r="C188" t="s">
        <v>14</v>
      </c>
      <c r="D188" t="s">
        <v>27</v>
      </c>
      <c r="E188">
        <v>1.8</v>
      </c>
      <c r="F188">
        <v>1.1000000000000001</v>
      </c>
      <c r="G188">
        <v>2</v>
      </c>
      <c r="H188">
        <v>0</v>
      </c>
      <c r="I188" t="s">
        <v>24</v>
      </c>
      <c r="J188" t="s">
        <v>24</v>
      </c>
      <c r="K188" t="s">
        <v>25</v>
      </c>
      <c r="L188" t="s">
        <v>25</v>
      </c>
    </row>
    <row r="189" spans="1:12" x14ac:dyDescent="0.2">
      <c r="A189" t="s">
        <v>108</v>
      </c>
      <c r="B189" t="s">
        <v>13</v>
      </c>
      <c r="C189" t="s">
        <v>14</v>
      </c>
      <c r="D189" t="s">
        <v>28</v>
      </c>
      <c r="E189">
        <v>3.4</v>
      </c>
      <c r="F189">
        <v>2.1</v>
      </c>
      <c r="G189">
        <v>3</v>
      </c>
      <c r="H189">
        <v>3</v>
      </c>
      <c r="I189">
        <v>7163</v>
      </c>
      <c r="J189">
        <v>698</v>
      </c>
      <c r="K189">
        <v>7058</v>
      </c>
      <c r="L189">
        <v>684</v>
      </c>
    </row>
    <row r="190" spans="1:12" x14ac:dyDescent="0.2">
      <c r="A190" t="s">
        <v>108</v>
      </c>
      <c r="B190" t="s">
        <v>13</v>
      </c>
      <c r="C190" t="s">
        <v>14</v>
      </c>
      <c r="D190" t="s">
        <v>29</v>
      </c>
      <c r="E190">
        <v>10</v>
      </c>
      <c r="F190">
        <v>6.2</v>
      </c>
      <c r="G190">
        <v>10</v>
      </c>
      <c r="H190">
        <v>5</v>
      </c>
      <c r="I190">
        <v>18807</v>
      </c>
      <c r="J190">
        <v>1761</v>
      </c>
      <c r="K190">
        <v>18729</v>
      </c>
      <c r="L190">
        <v>1766</v>
      </c>
    </row>
    <row r="191" spans="1:12" x14ac:dyDescent="0.2">
      <c r="A191" t="s">
        <v>108</v>
      </c>
      <c r="B191" t="s">
        <v>13</v>
      </c>
      <c r="C191" t="s">
        <v>30</v>
      </c>
      <c r="D191" t="s">
        <v>113</v>
      </c>
      <c r="E191">
        <v>14.4</v>
      </c>
      <c r="F191">
        <v>8.9</v>
      </c>
      <c r="G191">
        <v>20</v>
      </c>
      <c r="H191">
        <v>20</v>
      </c>
      <c r="I191">
        <v>43693</v>
      </c>
      <c r="J191">
        <v>6003</v>
      </c>
      <c r="K191">
        <v>44651</v>
      </c>
      <c r="L191">
        <v>5950</v>
      </c>
    </row>
    <row r="192" spans="1:12" x14ac:dyDescent="0.2">
      <c r="A192" t="s">
        <v>108</v>
      </c>
      <c r="B192" t="s">
        <v>13</v>
      </c>
      <c r="C192" t="s">
        <v>30</v>
      </c>
      <c r="D192" t="s">
        <v>31</v>
      </c>
      <c r="E192">
        <v>6.2</v>
      </c>
      <c r="F192">
        <v>3.8</v>
      </c>
      <c r="G192">
        <v>6</v>
      </c>
      <c r="H192">
        <v>6</v>
      </c>
      <c r="I192">
        <v>13540</v>
      </c>
      <c r="J192">
        <v>1668</v>
      </c>
      <c r="K192">
        <v>13269</v>
      </c>
      <c r="L192">
        <v>1658</v>
      </c>
    </row>
    <row r="193" spans="1:12" x14ac:dyDescent="0.2">
      <c r="A193" t="s">
        <v>108</v>
      </c>
      <c r="B193" t="s">
        <v>13</v>
      </c>
      <c r="C193" t="s">
        <v>30</v>
      </c>
      <c r="D193" t="s">
        <v>32</v>
      </c>
      <c r="E193">
        <v>11.5</v>
      </c>
      <c r="F193">
        <v>7.1</v>
      </c>
      <c r="G193">
        <v>12</v>
      </c>
      <c r="H193">
        <v>12</v>
      </c>
      <c r="I193">
        <v>29133</v>
      </c>
      <c r="J193">
        <v>4716</v>
      </c>
      <c r="K193">
        <v>29268</v>
      </c>
      <c r="L193">
        <v>4723</v>
      </c>
    </row>
    <row r="194" spans="1:12" x14ac:dyDescent="0.2">
      <c r="A194" t="s">
        <v>108</v>
      </c>
      <c r="B194" t="s">
        <v>13</v>
      </c>
      <c r="C194" t="s">
        <v>30</v>
      </c>
      <c r="D194" t="s">
        <v>33</v>
      </c>
      <c r="E194">
        <v>6.8</v>
      </c>
      <c r="F194">
        <v>4.2</v>
      </c>
      <c r="G194">
        <v>16</v>
      </c>
      <c r="H194">
        <v>16</v>
      </c>
      <c r="I194">
        <v>19614</v>
      </c>
      <c r="J194">
        <v>3416</v>
      </c>
      <c r="K194">
        <v>19594</v>
      </c>
      <c r="L194">
        <v>3433</v>
      </c>
    </row>
    <row r="195" spans="1:12" x14ac:dyDescent="0.2">
      <c r="A195" t="s">
        <v>108</v>
      </c>
      <c r="B195" t="s">
        <v>13</v>
      </c>
      <c r="C195" t="s">
        <v>30</v>
      </c>
      <c r="D195" t="s">
        <v>114</v>
      </c>
      <c r="E195">
        <v>22.7</v>
      </c>
      <c r="F195">
        <v>14.1</v>
      </c>
      <c r="G195">
        <v>36</v>
      </c>
      <c r="H195">
        <v>36</v>
      </c>
      <c r="I195">
        <v>54022</v>
      </c>
      <c r="J195">
        <v>9138</v>
      </c>
      <c r="K195">
        <v>51940</v>
      </c>
      <c r="L195">
        <v>8664</v>
      </c>
    </row>
    <row r="196" spans="1:12" x14ac:dyDescent="0.2">
      <c r="A196" t="s">
        <v>108</v>
      </c>
      <c r="B196" t="s">
        <v>13</v>
      </c>
      <c r="C196" t="s">
        <v>30</v>
      </c>
      <c r="D196" t="s">
        <v>35</v>
      </c>
      <c r="E196">
        <v>12.2</v>
      </c>
      <c r="F196">
        <v>7.6</v>
      </c>
      <c r="G196">
        <v>14</v>
      </c>
      <c r="H196">
        <v>12</v>
      </c>
      <c r="I196">
        <v>41668</v>
      </c>
      <c r="J196">
        <v>5690</v>
      </c>
      <c r="K196">
        <v>41843</v>
      </c>
      <c r="L196">
        <v>5560</v>
      </c>
    </row>
    <row r="197" spans="1:12" x14ac:dyDescent="0.2">
      <c r="A197" t="s">
        <v>108</v>
      </c>
      <c r="B197" t="s">
        <v>13</v>
      </c>
      <c r="C197" t="s">
        <v>30</v>
      </c>
      <c r="D197" t="s">
        <v>36</v>
      </c>
      <c r="E197">
        <v>17.899999999999999</v>
      </c>
      <c r="F197">
        <v>11.1</v>
      </c>
      <c r="G197">
        <v>29</v>
      </c>
      <c r="H197">
        <v>29</v>
      </c>
      <c r="I197">
        <v>43657</v>
      </c>
      <c r="J197">
        <v>7194</v>
      </c>
      <c r="K197">
        <v>44668</v>
      </c>
      <c r="L197">
        <v>7323</v>
      </c>
    </row>
    <row r="198" spans="1:12" x14ac:dyDescent="0.2">
      <c r="A198" t="s">
        <v>108</v>
      </c>
      <c r="B198" t="s">
        <v>13</v>
      </c>
      <c r="C198" t="s">
        <v>30</v>
      </c>
      <c r="D198" t="s">
        <v>115</v>
      </c>
      <c r="E198">
        <v>2.2000000000000002</v>
      </c>
      <c r="F198">
        <v>1.3</v>
      </c>
      <c r="G198">
        <v>2</v>
      </c>
      <c r="H198">
        <v>2</v>
      </c>
      <c r="I198">
        <v>4529</v>
      </c>
      <c r="J198">
        <v>685</v>
      </c>
      <c r="K198">
        <v>4529</v>
      </c>
      <c r="L198">
        <v>685</v>
      </c>
    </row>
    <row r="199" spans="1:12" x14ac:dyDescent="0.2">
      <c r="A199" t="s">
        <v>108</v>
      </c>
      <c r="B199" t="s">
        <v>13</v>
      </c>
      <c r="C199" t="s">
        <v>30</v>
      </c>
      <c r="D199" t="s">
        <v>116</v>
      </c>
      <c r="E199">
        <v>2.7</v>
      </c>
      <c r="F199">
        <v>1.7</v>
      </c>
      <c r="G199">
        <v>5</v>
      </c>
      <c r="H199">
        <v>5</v>
      </c>
      <c r="I199">
        <v>9093</v>
      </c>
      <c r="J199">
        <v>1358</v>
      </c>
      <c r="K199">
        <v>9279</v>
      </c>
      <c r="L199">
        <v>1385</v>
      </c>
    </row>
    <row r="200" spans="1:12" x14ac:dyDescent="0.2">
      <c r="A200" t="s">
        <v>108</v>
      </c>
      <c r="B200" t="s">
        <v>13</v>
      </c>
      <c r="C200" t="s">
        <v>30</v>
      </c>
      <c r="D200" t="s">
        <v>117</v>
      </c>
      <c r="E200">
        <v>4.4000000000000004</v>
      </c>
      <c r="F200">
        <v>2.7</v>
      </c>
      <c r="G200">
        <v>4</v>
      </c>
      <c r="H200">
        <v>4</v>
      </c>
      <c r="I200">
        <v>12048</v>
      </c>
      <c r="J200">
        <v>2188</v>
      </c>
      <c r="K200">
        <v>11490</v>
      </c>
      <c r="L200">
        <v>2048</v>
      </c>
    </row>
    <row r="201" spans="1:12" x14ac:dyDescent="0.2">
      <c r="A201" t="s">
        <v>108</v>
      </c>
      <c r="B201" t="s">
        <v>13</v>
      </c>
      <c r="C201" t="s">
        <v>30</v>
      </c>
      <c r="D201" t="s">
        <v>118</v>
      </c>
      <c r="E201">
        <v>17.399999999999999</v>
      </c>
      <c r="F201">
        <v>10.8</v>
      </c>
      <c r="G201">
        <v>25</v>
      </c>
      <c r="H201">
        <v>25</v>
      </c>
      <c r="I201">
        <v>40367</v>
      </c>
      <c r="J201">
        <v>6709</v>
      </c>
      <c r="K201">
        <v>39868</v>
      </c>
      <c r="L201">
        <v>6549</v>
      </c>
    </row>
    <row r="202" spans="1:12" x14ac:dyDescent="0.2">
      <c r="A202" t="s">
        <v>108</v>
      </c>
      <c r="B202" t="s">
        <v>13</v>
      </c>
      <c r="C202" t="s">
        <v>30</v>
      </c>
      <c r="D202" t="s">
        <v>37</v>
      </c>
      <c r="E202">
        <v>19.899999999999999</v>
      </c>
      <c r="F202">
        <v>12.3</v>
      </c>
      <c r="G202">
        <v>24</v>
      </c>
      <c r="H202">
        <v>24</v>
      </c>
      <c r="I202">
        <v>49737</v>
      </c>
      <c r="J202">
        <v>5695</v>
      </c>
      <c r="K202">
        <v>48821</v>
      </c>
      <c r="L202">
        <v>5370</v>
      </c>
    </row>
    <row r="203" spans="1:12" x14ac:dyDescent="0.2">
      <c r="A203" t="s">
        <v>108</v>
      </c>
      <c r="B203" t="s">
        <v>13</v>
      </c>
      <c r="C203" t="s">
        <v>30</v>
      </c>
      <c r="D203" t="s">
        <v>38</v>
      </c>
      <c r="E203">
        <v>8.6999999999999993</v>
      </c>
      <c r="F203">
        <v>5.4</v>
      </c>
      <c r="G203">
        <v>20</v>
      </c>
      <c r="H203">
        <v>20</v>
      </c>
      <c r="I203">
        <v>29053</v>
      </c>
      <c r="J203">
        <v>4016</v>
      </c>
      <c r="K203">
        <v>28909</v>
      </c>
      <c r="L203">
        <v>3918</v>
      </c>
    </row>
    <row r="204" spans="1:12" x14ac:dyDescent="0.2">
      <c r="A204" t="s">
        <v>108</v>
      </c>
      <c r="B204" t="s">
        <v>13</v>
      </c>
      <c r="C204" t="s">
        <v>30</v>
      </c>
      <c r="D204" t="s">
        <v>119</v>
      </c>
      <c r="E204">
        <v>7.2</v>
      </c>
      <c r="F204">
        <v>4.5</v>
      </c>
      <c r="G204">
        <v>9</v>
      </c>
      <c r="H204">
        <v>9</v>
      </c>
      <c r="I204">
        <v>20457</v>
      </c>
      <c r="J204">
        <v>3190</v>
      </c>
      <c r="K204">
        <v>20226</v>
      </c>
      <c r="L204">
        <v>3391</v>
      </c>
    </row>
    <row r="205" spans="1:12" x14ac:dyDescent="0.2">
      <c r="A205" t="s">
        <v>108</v>
      </c>
      <c r="B205" t="s">
        <v>13</v>
      </c>
      <c r="C205" t="s">
        <v>30</v>
      </c>
      <c r="D205" t="s">
        <v>39</v>
      </c>
      <c r="E205">
        <v>99.8</v>
      </c>
      <c r="F205">
        <v>62</v>
      </c>
      <c r="G205">
        <v>104</v>
      </c>
      <c r="H205">
        <v>100</v>
      </c>
      <c r="I205">
        <v>267370</v>
      </c>
      <c r="J205">
        <v>31664</v>
      </c>
      <c r="K205">
        <v>260476</v>
      </c>
      <c r="L205">
        <v>29379</v>
      </c>
    </row>
    <row r="206" spans="1:12" x14ac:dyDescent="0.2">
      <c r="A206" t="s">
        <v>108</v>
      </c>
      <c r="B206" t="s">
        <v>13</v>
      </c>
      <c r="C206" t="s">
        <v>30</v>
      </c>
      <c r="D206" t="s">
        <v>40</v>
      </c>
      <c r="E206">
        <v>5</v>
      </c>
      <c r="F206">
        <v>3.1</v>
      </c>
      <c r="G206">
        <v>19</v>
      </c>
      <c r="H206">
        <v>19</v>
      </c>
      <c r="I206">
        <v>16501</v>
      </c>
      <c r="J206">
        <v>2944</v>
      </c>
      <c r="K206">
        <v>16563</v>
      </c>
      <c r="L206">
        <v>2964</v>
      </c>
    </row>
    <row r="207" spans="1:12" x14ac:dyDescent="0.2">
      <c r="A207" t="s">
        <v>108</v>
      </c>
      <c r="B207" t="s">
        <v>13</v>
      </c>
      <c r="C207" t="s">
        <v>30</v>
      </c>
      <c r="D207" t="s">
        <v>120</v>
      </c>
      <c r="E207">
        <v>7</v>
      </c>
      <c r="F207">
        <v>4.3</v>
      </c>
      <c r="G207">
        <v>7</v>
      </c>
      <c r="H207">
        <v>7</v>
      </c>
      <c r="I207">
        <v>23841</v>
      </c>
      <c r="J207">
        <v>3624</v>
      </c>
      <c r="K207">
        <v>24067</v>
      </c>
      <c r="L207">
        <v>3600</v>
      </c>
    </row>
    <row r="208" spans="1:12" x14ac:dyDescent="0.2">
      <c r="A208" t="s">
        <v>108</v>
      </c>
      <c r="B208" t="s">
        <v>13</v>
      </c>
      <c r="C208" t="s">
        <v>30</v>
      </c>
      <c r="D208" t="s">
        <v>121</v>
      </c>
      <c r="E208">
        <v>1.5</v>
      </c>
      <c r="F208">
        <v>0.9</v>
      </c>
      <c r="G208">
        <v>1</v>
      </c>
      <c r="H208">
        <v>1</v>
      </c>
      <c r="I208">
        <v>2829</v>
      </c>
      <c r="J208">
        <v>430</v>
      </c>
      <c r="K208">
        <v>2829</v>
      </c>
      <c r="L208">
        <v>430</v>
      </c>
    </row>
    <row r="209" spans="1:12" x14ac:dyDescent="0.2">
      <c r="A209" t="s">
        <v>108</v>
      </c>
      <c r="B209" t="s">
        <v>13</v>
      </c>
      <c r="C209" t="s">
        <v>30</v>
      </c>
      <c r="D209" t="s">
        <v>41</v>
      </c>
      <c r="E209">
        <v>5.7</v>
      </c>
      <c r="F209">
        <v>3.5</v>
      </c>
      <c r="G209">
        <v>10</v>
      </c>
      <c r="H209">
        <v>10</v>
      </c>
      <c r="I209">
        <v>18535</v>
      </c>
      <c r="J209">
        <v>2411</v>
      </c>
      <c r="K209">
        <v>19303</v>
      </c>
      <c r="L209">
        <v>2640</v>
      </c>
    </row>
    <row r="210" spans="1:12" x14ac:dyDescent="0.2">
      <c r="A210" t="s">
        <v>108</v>
      </c>
      <c r="B210" t="s">
        <v>13</v>
      </c>
      <c r="C210" t="s">
        <v>42</v>
      </c>
      <c r="D210" t="s">
        <v>122</v>
      </c>
      <c r="E210">
        <v>2.5</v>
      </c>
      <c r="F210">
        <v>1.6</v>
      </c>
      <c r="G210">
        <v>3</v>
      </c>
      <c r="H210">
        <v>3</v>
      </c>
      <c r="I210">
        <v>8518</v>
      </c>
      <c r="J210">
        <v>1252</v>
      </c>
      <c r="K210">
        <v>8475</v>
      </c>
      <c r="L210">
        <v>1138</v>
      </c>
    </row>
    <row r="211" spans="1:12" x14ac:dyDescent="0.2">
      <c r="A211" t="s">
        <v>108</v>
      </c>
      <c r="B211" t="s">
        <v>13</v>
      </c>
      <c r="C211" t="s">
        <v>42</v>
      </c>
      <c r="D211" t="s">
        <v>43</v>
      </c>
      <c r="E211">
        <v>8.4</v>
      </c>
      <c r="F211">
        <v>5.2</v>
      </c>
      <c r="G211">
        <v>12</v>
      </c>
      <c r="H211">
        <v>8</v>
      </c>
      <c r="I211">
        <v>23959</v>
      </c>
      <c r="J211">
        <v>2316</v>
      </c>
      <c r="K211">
        <v>23817</v>
      </c>
      <c r="L211">
        <v>2172</v>
      </c>
    </row>
    <row r="212" spans="1:12" x14ac:dyDescent="0.2">
      <c r="A212" t="s">
        <v>108</v>
      </c>
      <c r="B212" t="s">
        <v>13</v>
      </c>
      <c r="C212" t="s">
        <v>42</v>
      </c>
      <c r="D212" t="s">
        <v>44</v>
      </c>
      <c r="E212">
        <v>7.8</v>
      </c>
      <c r="F212">
        <v>4.8</v>
      </c>
      <c r="G212">
        <v>9</v>
      </c>
      <c r="H212">
        <v>9</v>
      </c>
      <c r="I212">
        <v>23534</v>
      </c>
      <c r="J212">
        <v>1996</v>
      </c>
      <c r="K212">
        <v>22419</v>
      </c>
      <c r="L212">
        <v>1907</v>
      </c>
    </row>
    <row r="213" spans="1:12" x14ac:dyDescent="0.2">
      <c r="A213" t="s">
        <v>108</v>
      </c>
      <c r="B213" t="s">
        <v>13</v>
      </c>
      <c r="C213" t="s">
        <v>42</v>
      </c>
      <c r="D213" t="s">
        <v>45</v>
      </c>
      <c r="E213">
        <v>4.2</v>
      </c>
      <c r="F213">
        <v>2.6</v>
      </c>
      <c r="G213">
        <v>4</v>
      </c>
      <c r="H213">
        <v>4</v>
      </c>
      <c r="I213">
        <v>13278</v>
      </c>
      <c r="J213">
        <v>1700</v>
      </c>
      <c r="K213">
        <v>13508</v>
      </c>
      <c r="L213">
        <v>1787</v>
      </c>
    </row>
    <row r="214" spans="1:12" x14ac:dyDescent="0.2">
      <c r="A214" t="s">
        <v>108</v>
      </c>
      <c r="B214" t="s">
        <v>13</v>
      </c>
      <c r="C214" t="s">
        <v>42</v>
      </c>
      <c r="D214" t="s">
        <v>46</v>
      </c>
      <c r="E214">
        <v>2.4</v>
      </c>
      <c r="F214">
        <v>1.5</v>
      </c>
      <c r="G214">
        <v>3</v>
      </c>
      <c r="H214">
        <v>2</v>
      </c>
      <c r="I214">
        <v>6026</v>
      </c>
      <c r="J214">
        <v>1029</v>
      </c>
      <c r="K214">
        <v>6026</v>
      </c>
      <c r="L214">
        <v>1029</v>
      </c>
    </row>
    <row r="215" spans="1:12" x14ac:dyDescent="0.2">
      <c r="A215" t="s">
        <v>108</v>
      </c>
      <c r="B215" t="s">
        <v>13</v>
      </c>
      <c r="C215" t="s">
        <v>42</v>
      </c>
      <c r="D215" t="s">
        <v>47</v>
      </c>
      <c r="E215">
        <v>39.9</v>
      </c>
      <c r="F215">
        <v>24.8</v>
      </c>
      <c r="G215">
        <v>33</v>
      </c>
      <c r="H215">
        <v>30</v>
      </c>
      <c r="I215">
        <v>119667</v>
      </c>
      <c r="J215">
        <v>9511</v>
      </c>
      <c r="K215">
        <v>122394</v>
      </c>
      <c r="L215">
        <v>9741</v>
      </c>
    </row>
    <row r="216" spans="1:12" x14ac:dyDescent="0.2">
      <c r="A216" t="s">
        <v>108</v>
      </c>
      <c r="B216" t="s">
        <v>13</v>
      </c>
      <c r="C216" t="s">
        <v>42</v>
      </c>
      <c r="D216" t="s">
        <v>123</v>
      </c>
      <c r="E216">
        <v>2.7</v>
      </c>
      <c r="F216">
        <v>1.7</v>
      </c>
      <c r="G216">
        <v>4</v>
      </c>
      <c r="H216">
        <v>4</v>
      </c>
      <c r="I216">
        <v>7366</v>
      </c>
      <c r="J216">
        <v>692</v>
      </c>
      <c r="K216">
        <v>7212</v>
      </c>
      <c r="L216">
        <v>588</v>
      </c>
    </row>
    <row r="217" spans="1:12" x14ac:dyDescent="0.2">
      <c r="A217" t="s">
        <v>108</v>
      </c>
      <c r="B217" t="s">
        <v>13</v>
      </c>
      <c r="C217" t="s">
        <v>42</v>
      </c>
      <c r="D217" t="s">
        <v>48</v>
      </c>
      <c r="E217">
        <v>10.9</v>
      </c>
      <c r="F217">
        <v>6.8</v>
      </c>
      <c r="G217">
        <v>11</v>
      </c>
      <c r="H217">
        <v>7</v>
      </c>
      <c r="I217">
        <v>33234</v>
      </c>
      <c r="J217">
        <v>3046</v>
      </c>
      <c r="K217">
        <v>33570</v>
      </c>
      <c r="L217">
        <v>2979</v>
      </c>
    </row>
    <row r="218" spans="1:12" x14ac:dyDescent="0.2">
      <c r="A218" t="s">
        <v>108</v>
      </c>
      <c r="B218" t="s">
        <v>13</v>
      </c>
      <c r="C218" t="s">
        <v>42</v>
      </c>
      <c r="D218" t="s">
        <v>49</v>
      </c>
      <c r="E218">
        <v>5.7</v>
      </c>
      <c r="F218">
        <v>3.6</v>
      </c>
      <c r="G218">
        <v>6</v>
      </c>
      <c r="H218">
        <v>4</v>
      </c>
      <c r="I218">
        <v>14250</v>
      </c>
      <c r="J218">
        <v>2234</v>
      </c>
      <c r="K218">
        <v>14705</v>
      </c>
      <c r="L218">
        <v>2257</v>
      </c>
    </row>
    <row r="219" spans="1:12" x14ac:dyDescent="0.2">
      <c r="A219" t="s">
        <v>108</v>
      </c>
      <c r="B219" t="s">
        <v>13</v>
      </c>
      <c r="C219" t="s">
        <v>50</v>
      </c>
      <c r="D219" t="s">
        <v>51</v>
      </c>
      <c r="E219">
        <v>37.5</v>
      </c>
      <c r="F219">
        <v>23.3</v>
      </c>
      <c r="G219">
        <v>33</v>
      </c>
      <c r="H219">
        <v>24</v>
      </c>
      <c r="I219">
        <v>105644</v>
      </c>
      <c r="J219">
        <v>13020</v>
      </c>
      <c r="K219">
        <v>107831</v>
      </c>
      <c r="L219">
        <v>8915</v>
      </c>
    </row>
    <row r="220" spans="1:12" x14ac:dyDescent="0.2">
      <c r="A220" t="s">
        <v>108</v>
      </c>
      <c r="B220" t="s">
        <v>13</v>
      </c>
      <c r="C220" t="s">
        <v>50</v>
      </c>
      <c r="D220" t="s">
        <v>52</v>
      </c>
      <c r="E220">
        <v>30.2</v>
      </c>
      <c r="F220">
        <v>18.8</v>
      </c>
      <c r="G220">
        <v>25</v>
      </c>
      <c r="H220">
        <v>11</v>
      </c>
      <c r="I220">
        <v>98524</v>
      </c>
      <c r="J220">
        <v>19496</v>
      </c>
      <c r="K220">
        <v>101946</v>
      </c>
      <c r="L220">
        <v>21942</v>
      </c>
    </row>
    <row r="221" spans="1:12" x14ac:dyDescent="0.2">
      <c r="A221" t="s">
        <v>108</v>
      </c>
      <c r="B221" t="s">
        <v>13</v>
      </c>
      <c r="C221" t="s">
        <v>50</v>
      </c>
      <c r="D221" t="s">
        <v>53</v>
      </c>
      <c r="E221">
        <v>8.3000000000000007</v>
      </c>
      <c r="F221">
        <v>5.2</v>
      </c>
      <c r="G221">
        <v>1</v>
      </c>
      <c r="H221">
        <v>0</v>
      </c>
      <c r="I221" t="s">
        <v>24</v>
      </c>
      <c r="J221" t="s">
        <v>24</v>
      </c>
      <c r="K221" t="s">
        <v>25</v>
      </c>
      <c r="L221" t="s">
        <v>25</v>
      </c>
    </row>
    <row r="222" spans="1:12" x14ac:dyDescent="0.2">
      <c r="A222" t="s">
        <v>108</v>
      </c>
      <c r="B222" t="s">
        <v>13</v>
      </c>
      <c r="C222" t="s">
        <v>50</v>
      </c>
      <c r="D222" t="s">
        <v>54</v>
      </c>
      <c r="E222">
        <v>5.5</v>
      </c>
      <c r="F222">
        <v>3.4</v>
      </c>
      <c r="G222">
        <v>5</v>
      </c>
      <c r="H222">
        <v>5</v>
      </c>
      <c r="I222">
        <v>15797</v>
      </c>
      <c r="J222">
        <v>1854</v>
      </c>
      <c r="K222">
        <v>15514</v>
      </c>
      <c r="L222">
        <v>1611</v>
      </c>
    </row>
    <row r="223" spans="1:12" x14ac:dyDescent="0.2">
      <c r="A223" t="s">
        <v>108</v>
      </c>
      <c r="B223" t="s">
        <v>13</v>
      </c>
      <c r="C223" t="s">
        <v>55</v>
      </c>
      <c r="D223" t="s">
        <v>65</v>
      </c>
      <c r="E223">
        <v>2.8</v>
      </c>
      <c r="F223">
        <v>1.8</v>
      </c>
      <c r="G223">
        <v>2</v>
      </c>
      <c r="H223">
        <v>2</v>
      </c>
      <c r="I223">
        <v>10815</v>
      </c>
      <c r="J223">
        <v>1820</v>
      </c>
      <c r="K223">
        <v>10815</v>
      </c>
      <c r="L223">
        <v>1820</v>
      </c>
    </row>
    <row r="224" spans="1:12" x14ac:dyDescent="0.2">
      <c r="A224" t="s">
        <v>108</v>
      </c>
      <c r="B224" t="s">
        <v>13</v>
      </c>
      <c r="C224" t="s">
        <v>55</v>
      </c>
      <c r="D224" t="s">
        <v>56</v>
      </c>
      <c r="E224">
        <v>12.3</v>
      </c>
      <c r="F224">
        <v>7.6</v>
      </c>
      <c r="G224">
        <v>12</v>
      </c>
      <c r="H224">
        <v>8</v>
      </c>
      <c r="I224">
        <v>39327</v>
      </c>
      <c r="J224">
        <v>4975</v>
      </c>
      <c r="K224">
        <v>37489</v>
      </c>
      <c r="L224">
        <v>4132</v>
      </c>
    </row>
    <row r="225" spans="1:12" x14ac:dyDescent="0.2">
      <c r="A225" t="s">
        <v>108</v>
      </c>
      <c r="B225" t="s">
        <v>13</v>
      </c>
      <c r="C225" t="s">
        <v>55</v>
      </c>
      <c r="D225" t="s">
        <v>57</v>
      </c>
      <c r="E225">
        <v>3.5</v>
      </c>
      <c r="F225">
        <v>2.2000000000000002</v>
      </c>
      <c r="G225">
        <v>4</v>
      </c>
      <c r="H225">
        <v>0</v>
      </c>
      <c r="I225" t="s">
        <v>24</v>
      </c>
      <c r="J225" t="s">
        <v>24</v>
      </c>
      <c r="K225" t="s">
        <v>25</v>
      </c>
      <c r="L225" t="s">
        <v>25</v>
      </c>
    </row>
    <row r="226" spans="1:12" x14ac:dyDescent="0.2">
      <c r="A226" t="s">
        <v>108</v>
      </c>
      <c r="B226" t="s">
        <v>13</v>
      </c>
      <c r="C226" t="s">
        <v>55</v>
      </c>
      <c r="D226" t="s">
        <v>58</v>
      </c>
      <c r="E226">
        <v>17.899999999999999</v>
      </c>
      <c r="F226">
        <v>11.2</v>
      </c>
      <c r="G226">
        <v>16</v>
      </c>
      <c r="H226">
        <v>16</v>
      </c>
      <c r="I226">
        <v>68012</v>
      </c>
      <c r="J226">
        <v>8658</v>
      </c>
      <c r="K226">
        <v>65530</v>
      </c>
      <c r="L226">
        <v>9082</v>
      </c>
    </row>
    <row r="227" spans="1:12" x14ac:dyDescent="0.2">
      <c r="A227" t="s">
        <v>108</v>
      </c>
      <c r="B227" t="s">
        <v>13</v>
      </c>
      <c r="C227" t="s">
        <v>55</v>
      </c>
      <c r="D227" t="s">
        <v>124</v>
      </c>
      <c r="E227">
        <v>4</v>
      </c>
      <c r="F227">
        <v>2.5</v>
      </c>
      <c r="G227">
        <v>3</v>
      </c>
      <c r="H227">
        <v>0</v>
      </c>
      <c r="I227" t="s">
        <v>24</v>
      </c>
      <c r="J227" t="s">
        <v>24</v>
      </c>
      <c r="K227" t="s">
        <v>25</v>
      </c>
      <c r="L227" t="s">
        <v>25</v>
      </c>
    </row>
    <row r="228" spans="1:12" x14ac:dyDescent="0.2">
      <c r="A228" t="s">
        <v>108</v>
      </c>
      <c r="B228" t="s">
        <v>13</v>
      </c>
      <c r="C228" t="s">
        <v>55</v>
      </c>
      <c r="D228" t="s">
        <v>125</v>
      </c>
      <c r="E228">
        <v>6.9</v>
      </c>
      <c r="F228">
        <v>4.3</v>
      </c>
      <c r="G228">
        <v>3</v>
      </c>
      <c r="H228">
        <v>3</v>
      </c>
      <c r="I228">
        <v>27857</v>
      </c>
      <c r="J228">
        <v>5798</v>
      </c>
      <c r="K228">
        <v>27141</v>
      </c>
      <c r="L228">
        <v>6269</v>
      </c>
    </row>
    <row r="229" spans="1:12" x14ac:dyDescent="0.2">
      <c r="A229" t="s">
        <v>108</v>
      </c>
      <c r="B229" t="s">
        <v>13</v>
      </c>
      <c r="C229" t="s">
        <v>55</v>
      </c>
      <c r="D229" t="s">
        <v>59</v>
      </c>
      <c r="E229">
        <v>8.4</v>
      </c>
      <c r="F229">
        <v>5.2</v>
      </c>
      <c r="G229">
        <v>12</v>
      </c>
      <c r="H229">
        <v>0</v>
      </c>
      <c r="I229" t="s">
        <v>24</v>
      </c>
      <c r="J229" t="s">
        <v>24</v>
      </c>
      <c r="K229" t="s">
        <v>25</v>
      </c>
      <c r="L229" t="s">
        <v>25</v>
      </c>
    </row>
    <row r="230" spans="1:12" x14ac:dyDescent="0.2">
      <c r="A230" t="s">
        <v>108</v>
      </c>
      <c r="B230" t="s">
        <v>13</v>
      </c>
      <c r="C230" t="s">
        <v>55</v>
      </c>
      <c r="D230" t="s">
        <v>60</v>
      </c>
      <c r="E230">
        <v>4.0999999999999996</v>
      </c>
      <c r="F230">
        <v>2.6</v>
      </c>
      <c r="G230">
        <v>5</v>
      </c>
      <c r="H230">
        <v>0</v>
      </c>
      <c r="I230" t="s">
        <v>24</v>
      </c>
      <c r="J230" t="s">
        <v>24</v>
      </c>
      <c r="K230" t="s">
        <v>25</v>
      </c>
      <c r="L230" t="s">
        <v>25</v>
      </c>
    </row>
    <row r="231" spans="1:12" x14ac:dyDescent="0.2">
      <c r="A231" t="s">
        <v>108</v>
      </c>
      <c r="B231" t="s">
        <v>13</v>
      </c>
      <c r="C231" t="s">
        <v>55</v>
      </c>
      <c r="D231" t="s">
        <v>61</v>
      </c>
      <c r="E231">
        <v>7.7</v>
      </c>
      <c r="F231">
        <v>4.8</v>
      </c>
      <c r="G231">
        <v>6</v>
      </c>
      <c r="H231">
        <v>0</v>
      </c>
      <c r="I231" t="s">
        <v>24</v>
      </c>
      <c r="J231" t="s">
        <v>24</v>
      </c>
      <c r="K231" t="s">
        <v>25</v>
      </c>
      <c r="L231" t="s">
        <v>25</v>
      </c>
    </row>
    <row r="232" spans="1:12" x14ac:dyDescent="0.2">
      <c r="A232" t="s">
        <v>108</v>
      </c>
      <c r="B232" t="s">
        <v>13</v>
      </c>
      <c r="C232" t="s">
        <v>55</v>
      </c>
      <c r="D232" t="s">
        <v>55</v>
      </c>
      <c r="E232">
        <v>66.400000000000006</v>
      </c>
      <c r="F232">
        <v>41.3</v>
      </c>
      <c r="G232">
        <v>62</v>
      </c>
      <c r="H232">
        <v>22</v>
      </c>
      <c r="I232">
        <v>231456</v>
      </c>
      <c r="J232">
        <v>23822</v>
      </c>
      <c r="K232">
        <v>243768</v>
      </c>
      <c r="L232">
        <v>23304</v>
      </c>
    </row>
    <row r="233" spans="1:12" x14ac:dyDescent="0.2">
      <c r="A233" t="s">
        <v>108</v>
      </c>
      <c r="B233" t="s">
        <v>13</v>
      </c>
      <c r="C233" t="s">
        <v>55</v>
      </c>
      <c r="D233" t="s">
        <v>126</v>
      </c>
      <c r="E233">
        <v>5.2</v>
      </c>
      <c r="F233">
        <v>3.3</v>
      </c>
      <c r="G233">
        <v>3</v>
      </c>
      <c r="H233">
        <v>3</v>
      </c>
      <c r="I233">
        <v>19365</v>
      </c>
      <c r="J233">
        <v>3225</v>
      </c>
      <c r="K233">
        <v>19365</v>
      </c>
      <c r="L233">
        <v>3222</v>
      </c>
    </row>
    <row r="234" spans="1:12" x14ac:dyDescent="0.2">
      <c r="A234" t="s">
        <v>108</v>
      </c>
      <c r="B234" t="s">
        <v>13</v>
      </c>
      <c r="C234" t="s">
        <v>55</v>
      </c>
      <c r="D234" t="s">
        <v>127</v>
      </c>
      <c r="E234">
        <v>2.2000000000000002</v>
      </c>
      <c r="F234">
        <v>1.4</v>
      </c>
      <c r="G234">
        <v>2</v>
      </c>
      <c r="H234">
        <v>0</v>
      </c>
      <c r="I234" t="s">
        <v>24</v>
      </c>
      <c r="J234" t="s">
        <v>24</v>
      </c>
      <c r="K234" t="s">
        <v>25</v>
      </c>
      <c r="L234" t="s">
        <v>25</v>
      </c>
    </row>
    <row r="235" spans="1:12" x14ac:dyDescent="0.2">
      <c r="A235" t="s">
        <v>108</v>
      </c>
      <c r="B235" t="s">
        <v>13</v>
      </c>
      <c r="C235" t="s">
        <v>62</v>
      </c>
      <c r="D235" t="s">
        <v>63</v>
      </c>
      <c r="E235">
        <v>1.6</v>
      </c>
      <c r="F235">
        <v>1</v>
      </c>
      <c r="G235">
        <v>1</v>
      </c>
      <c r="H235">
        <v>1</v>
      </c>
      <c r="I235">
        <v>2556</v>
      </c>
      <c r="J235">
        <v>240</v>
      </c>
      <c r="K235">
        <v>2556</v>
      </c>
      <c r="L235">
        <v>240</v>
      </c>
    </row>
    <row r="236" spans="1:12" x14ac:dyDescent="0.2">
      <c r="A236" t="s">
        <v>108</v>
      </c>
      <c r="B236" t="s">
        <v>13</v>
      </c>
      <c r="C236" t="s">
        <v>62</v>
      </c>
      <c r="D236" t="s">
        <v>64</v>
      </c>
      <c r="E236">
        <v>17.399999999999999</v>
      </c>
      <c r="F236">
        <v>10.8</v>
      </c>
      <c r="G236">
        <v>17</v>
      </c>
      <c r="H236">
        <v>17</v>
      </c>
      <c r="I236">
        <v>34044</v>
      </c>
      <c r="J236">
        <v>5392</v>
      </c>
      <c r="K236">
        <v>36273</v>
      </c>
      <c r="L236">
        <v>6591</v>
      </c>
    </row>
    <row r="237" spans="1:12" x14ac:dyDescent="0.2">
      <c r="A237" t="s">
        <v>108</v>
      </c>
      <c r="B237" t="s">
        <v>13</v>
      </c>
      <c r="C237" t="s">
        <v>62</v>
      </c>
      <c r="D237" t="s">
        <v>65</v>
      </c>
      <c r="E237">
        <v>6.6</v>
      </c>
      <c r="F237">
        <v>4.0999999999999996</v>
      </c>
      <c r="G237">
        <v>6</v>
      </c>
      <c r="H237">
        <v>6</v>
      </c>
      <c r="I237">
        <v>10568</v>
      </c>
      <c r="J237">
        <v>976</v>
      </c>
      <c r="K237">
        <v>10295</v>
      </c>
      <c r="L237">
        <v>905</v>
      </c>
    </row>
    <row r="238" spans="1:12" x14ac:dyDescent="0.2">
      <c r="A238" t="s">
        <v>108</v>
      </c>
      <c r="B238" t="s">
        <v>13</v>
      </c>
      <c r="C238" t="s">
        <v>62</v>
      </c>
      <c r="D238" t="s">
        <v>66</v>
      </c>
      <c r="E238">
        <v>10.6</v>
      </c>
      <c r="F238">
        <v>6.6</v>
      </c>
      <c r="G238">
        <v>8</v>
      </c>
      <c r="H238">
        <v>8</v>
      </c>
      <c r="I238">
        <v>21885</v>
      </c>
      <c r="J238">
        <v>1968</v>
      </c>
      <c r="K238">
        <v>21690</v>
      </c>
      <c r="L238">
        <v>1951</v>
      </c>
    </row>
    <row r="239" spans="1:12" x14ac:dyDescent="0.2">
      <c r="A239" t="s">
        <v>108</v>
      </c>
      <c r="B239" t="s">
        <v>13</v>
      </c>
      <c r="C239" t="s">
        <v>62</v>
      </c>
      <c r="D239" t="s">
        <v>67</v>
      </c>
      <c r="E239">
        <v>0.9</v>
      </c>
      <c r="F239">
        <v>0.6</v>
      </c>
      <c r="G239">
        <v>1</v>
      </c>
      <c r="H239">
        <v>1</v>
      </c>
      <c r="I239">
        <v>2286</v>
      </c>
      <c r="J239">
        <v>408</v>
      </c>
      <c r="K239">
        <v>2286</v>
      </c>
      <c r="L239">
        <v>408</v>
      </c>
    </row>
    <row r="240" spans="1:12" x14ac:dyDescent="0.2">
      <c r="A240" t="s">
        <v>108</v>
      </c>
      <c r="B240" t="s">
        <v>13</v>
      </c>
      <c r="C240" t="s">
        <v>62</v>
      </c>
      <c r="D240" t="s">
        <v>68</v>
      </c>
      <c r="E240">
        <v>7.9</v>
      </c>
      <c r="F240">
        <v>4.9000000000000004</v>
      </c>
      <c r="G240">
        <v>7</v>
      </c>
      <c r="H240">
        <v>7</v>
      </c>
      <c r="I240">
        <v>16769</v>
      </c>
      <c r="J240">
        <v>1540</v>
      </c>
      <c r="K240">
        <v>16900</v>
      </c>
      <c r="L240">
        <v>1605</v>
      </c>
    </row>
    <row r="241" spans="1:12" x14ac:dyDescent="0.2">
      <c r="A241" t="s">
        <v>108</v>
      </c>
      <c r="B241" t="s">
        <v>13</v>
      </c>
      <c r="C241" t="s">
        <v>62</v>
      </c>
      <c r="D241" t="s">
        <v>69</v>
      </c>
      <c r="E241">
        <v>5.7</v>
      </c>
      <c r="F241">
        <v>3.5</v>
      </c>
      <c r="G241">
        <v>9</v>
      </c>
      <c r="H241">
        <v>5</v>
      </c>
      <c r="I241">
        <v>11790</v>
      </c>
      <c r="J241">
        <v>1289</v>
      </c>
      <c r="K241">
        <v>11928</v>
      </c>
      <c r="L241">
        <v>1042</v>
      </c>
    </row>
    <row r="242" spans="1:12" x14ac:dyDescent="0.2">
      <c r="A242" t="s">
        <v>108</v>
      </c>
      <c r="B242" t="s">
        <v>13</v>
      </c>
      <c r="C242" t="s">
        <v>62</v>
      </c>
      <c r="D242" t="s">
        <v>70</v>
      </c>
      <c r="E242">
        <v>13.4</v>
      </c>
      <c r="F242">
        <v>8.3000000000000007</v>
      </c>
      <c r="G242">
        <v>14</v>
      </c>
      <c r="H242">
        <v>8</v>
      </c>
      <c r="I242">
        <v>27668</v>
      </c>
      <c r="J242">
        <v>2756</v>
      </c>
      <c r="K242">
        <v>26565</v>
      </c>
      <c r="L242">
        <v>2748</v>
      </c>
    </row>
    <row r="243" spans="1:12" x14ac:dyDescent="0.2">
      <c r="A243" t="s">
        <v>108</v>
      </c>
      <c r="B243" t="s">
        <v>13</v>
      </c>
      <c r="C243" t="s">
        <v>62</v>
      </c>
      <c r="D243" t="s">
        <v>71</v>
      </c>
      <c r="E243">
        <v>5.4</v>
      </c>
      <c r="F243">
        <v>3.4</v>
      </c>
      <c r="G243">
        <v>5</v>
      </c>
      <c r="H243">
        <v>4</v>
      </c>
      <c r="I243">
        <v>8379</v>
      </c>
      <c r="J243">
        <v>827</v>
      </c>
      <c r="K243">
        <v>8367</v>
      </c>
      <c r="L243">
        <v>827</v>
      </c>
    </row>
    <row r="244" spans="1:12" x14ac:dyDescent="0.2">
      <c r="A244" t="s">
        <v>108</v>
      </c>
      <c r="B244" t="s">
        <v>13</v>
      </c>
      <c r="C244" t="s">
        <v>62</v>
      </c>
      <c r="D244" t="s">
        <v>72</v>
      </c>
      <c r="E244">
        <v>1.7</v>
      </c>
      <c r="F244">
        <v>1.1000000000000001</v>
      </c>
      <c r="G244">
        <v>1</v>
      </c>
      <c r="H244">
        <v>1</v>
      </c>
      <c r="I244">
        <v>4458</v>
      </c>
      <c r="J244">
        <v>471</v>
      </c>
      <c r="K244">
        <v>4458</v>
      </c>
      <c r="L244">
        <v>471</v>
      </c>
    </row>
    <row r="245" spans="1:12" x14ac:dyDescent="0.2">
      <c r="A245" t="s">
        <v>108</v>
      </c>
      <c r="B245" t="s">
        <v>13</v>
      </c>
      <c r="C245" t="s">
        <v>62</v>
      </c>
      <c r="D245" t="s">
        <v>73</v>
      </c>
      <c r="E245">
        <v>5.8</v>
      </c>
      <c r="F245">
        <v>3.6</v>
      </c>
      <c r="G245">
        <v>6</v>
      </c>
      <c r="H245">
        <v>6</v>
      </c>
      <c r="I245">
        <v>10784</v>
      </c>
      <c r="J245">
        <v>1104</v>
      </c>
      <c r="K245">
        <v>10648</v>
      </c>
      <c r="L245">
        <v>941</v>
      </c>
    </row>
    <row r="246" spans="1:12" x14ac:dyDescent="0.2">
      <c r="A246" t="s">
        <v>108</v>
      </c>
      <c r="B246" t="s">
        <v>13</v>
      </c>
      <c r="C246" t="s">
        <v>62</v>
      </c>
      <c r="D246" t="s">
        <v>74</v>
      </c>
      <c r="E246">
        <v>2.9</v>
      </c>
      <c r="F246">
        <v>1.8</v>
      </c>
      <c r="G246">
        <v>3</v>
      </c>
      <c r="H246">
        <v>3</v>
      </c>
      <c r="I246">
        <v>5813</v>
      </c>
      <c r="J246">
        <v>490</v>
      </c>
      <c r="K246">
        <v>5721</v>
      </c>
      <c r="L246">
        <v>484</v>
      </c>
    </row>
    <row r="247" spans="1:12" x14ac:dyDescent="0.2">
      <c r="A247" t="s">
        <v>108</v>
      </c>
      <c r="B247" t="s">
        <v>13</v>
      </c>
      <c r="C247" t="s">
        <v>62</v>
      </c>
      <c r="D247" t="s">
        <v>128</v>
      </c>
      <c r="E247">
        <v>3</v>
      </c>
      <c r="F247">
        <v>1.9</v>
      </c>
      <c r="G247">
        <v>3</v>
      </c>
      <c r="H247">
        <v>3</v>
      </c>
      <c r="I247">
        <v>5826</v>
      </c>
      <c r="J247">
        <v>677</v>
      </c>
      <c r="K247">
        <v>5962</v>
      </c>
      <c r="L247">
        <v>672</v>
      </c>
    </row>
    <row r="248" spans="1:12" x14ac:dyDescent="0.2">
      <c r="A248" t="s">
        <v>108</v>
      </c>
      <c r="B248" t="s">
        <v>13</v>
      </c>
      <c r="C248" t="s">
        <v>62</v>
      </c>
      <c r="D248" t="s">
        <v>75</v>
      </c>
      <c r="E248">
        <v>2.2000000000000002</v>
      </c>
      <c r="F248">
        <v>1.3</v>
      </c>
      <c r="G248">
        <v>3</v>
      </c>
      <c r="H248">
        <v>3</v>
      </c>
      <c r="I248">
        <v>3946</v>
      </c>
      <c r="J248">
        <v>495</v>
      </c>
      <c r="K248">
        <v>3928</v>
      </c>
      <c r="L248">
        <v>563</v>
      </c>
    </row>
    <row r="249" spans="1:12" x14ac:dyDescent="0.2">
      <c r="A249" t="s">
        <v>108</v>
      </c>
      <c r="B249" t="s">
        <v>13</v>
      </c>
      <c r="C249" t="s">
        <v>62</v>
      </c>
      <c r="D249" t="s">
        <v>76</v>
      </c>
      <c r="E249">
        <v>14.1</v>
      </c>
      <c r="F249">
        <v>8.6999999999999993</v>
      </c>
      <c r="G249">
        <v>13</v>
      </c>
      <c r="H249">
        <v>12</v>
      </c>
      <c r="I249">
        <v>24406</v>
      </c>
      <c r="J249">
        <v>2086</v>
      </c>
      <c r="K249">
        <v>24224</v>
      </c>
      <c r="L249">
        <v>2008</v>
      </c>
    </row>
    <row r="250" spans="1:12" x14ac:dyDescent="0.2">
      <c r="A250" t="s">
        <v>108</v>
      </c>
      <c r="B250" t="s">
        <v>13</v>
      </c>
      <c r="C250" t="s">
        <v>62</v>
      </c>
      <c r="D250" t="s">
        <v>77</v>
      </c>
      <c r="E250">
        <v>3.8</v>
      </c>
      <c r="F250">
        <v>2.4</v>
      </c>
      <c r="G250">
        <v>3</v>
      </c>
      <c r="H250">
        <v>3</v>
      </c>
      <c r="I250">
        <v>11241</v>
      </c>
      <c r="J250">
        <v>2351</v>
      </c>
      <c r="K250">
        <v>10833</v>
      </c>
      <c r="L250">
        <v>2234</v>
      </c>
    </row>
    <row r="251" spans="1:12" x14ac:dyDescent="0.2">
      <c r="A251" t="s">
        <v>108</v>
      </c>
      <c r="B251" t="s">
        <v>13</v>
      </c>
      <c r="C251" t="s">
        <v>62</v>
      </c>
      <c r="D251" t="s">
        <v>78</v>
      </c>
      <c r="E251">
        <v>61</v>
      </c>
      <c r="F251">
        <v>37.9</v>
      </c>
      <c r="G251">
        <v>67</v>
      </c>
      <c r="H251">
        <v>66</v>
      </c>
      <c r="I251">
        <v>132158</v>
      </c>
      <c r="J251">
        <v>14716</v>
      </c>
      <c r="K251">
        <v>136911</v>
      </c>
      <c r="L251">
        <v>10573</v>
      </c>
    </row>
    <row r="252" spans="1:12" x14ac:dyDescent="0.2">
      <c r="A252" t="s">
        <v>108</v>
      </c>
      <c r="B252" t="s">
        <v>13</v>
      </c>
      <c r="C252" t="s">
        <v>62</v>
      </c>
      <c r="D252" t="s">
        <v>79</v>
      </c>
      <c r="E252">
        <v>11.8</v>
      </c>
      <c r="F252">
        <v>7.3</v>
      </c>
      <c r="G252">
        <v>13</v>
      </c>
      <c r="H252">
        <v>12</v>
      </c>
      <c r="I252">
        <v>19389</v>
      </c>
      <c r="J252">
        <v>2516</v>
      </c>
      <c r="K252">
        <v>18483</v>
      </c>
      <c r="L252">
        <v>1592</v>
      </c>
    </row>
    <row r="253" spans="1:12" x14ac:dyDescent="0.2">
      <c r="A253" t="s">
        <v>108</v>
      </c>
      <c r="B253" t="s">
        <v>13</v>
      </c>
      <c r="C253" t="s">
        <v>62</v>
      </c>
      <c r="D253" t="s">
        <v>49</v>
      </c>
      <c r="E253">
        <v>1.4</v>
      </c>
      <c r="F253">
        <v>0.9</v>
      </c>
      <c r="G253">
        <v>1</v>
      </c>
      <c r="H253">
        <v>1</v>
      </c>
      <c r="I253">
        <v>3502</v>
      </c>
      <c r="J253">
        <v>1024</v>
      </c>
      <c r="K253">
        <v>3502</v>
      </c>
      <c r="L253">
        <v>1024</v>
      </c>
    </row>
    <row r="254" spans="1:12" x14ac:dyDescent="0.2">
      <c r="A254" t="s">
        <v>108</v>
      </c>
      <c r="B254" t="s">
        <v>13</v>
      </c>
      <c r="C254" t="s">
        <v>62</v>
      </c>
      <c r="D254" t="s">
        <v>80</v>
      </c>
      <c r="E254">
        <v>3</v>
      </c>
      <c r="F254">
        <v>1.9</v>
      </c>
      <c r="G254">
        <v>5</v>
      </c>
      <c r="H254">
        <v>5</v>
      </c>
      <c r="I254">
        <v>5685</v>
      </c>
      <c r="J254">
        <v>873</v>
      </c>
      <c r="K254">
        <v>5535</v>
      </c>
      <c r="L254">
        <v>467</v>
      </c>
    </row>
    <row r="255" spans="1:12" x14ac:dyDescent="0.2">
      <c r="A255" t="s">
        <v>108</v>
      </c>
      <c r="B255" t="s">
        <v>13</v>
      </c>
      <c r="C255" t="s">
        <v>62</v>
      </c>
      <c r="D255" t="s">
        <v>129</v>
      </c>
      <c r="E255">
        <v>2</v>
      </c>
      <c r="F255">
        <v>1.2</v>
      </c>
      <c r="G255">
        <v>3</v>
      </c>
      <c r="H255">
        <v>3</v>
      </c>
      <c r="I255">
        <v>4001</v>
      </c>
      <c r="J255">
        <v>347</v>
      </c>
      <c r="K255">
        <v>4043</v>
      </c>
      <c r="L255">
        <v>334</v>
      </c>
    </row>
    <row r="256" spans="1:12" x14ac:dyDescent="0.2">
      <c r="A256" t="s">
        <v>108</v>
      </c>
      <c r="B256" t="s">
        <v>13</v>
      </c>
      <c r="C256" t="s">
        <v>62</v>
      </c>
      <c r="D256" t="s">
        <v>81</v>
      </c>
      <c r="E256">
        <v>6.5</v>
      </c>
      <c r="F256">
        <v>4</v>
      </c>
      <c r="G256">
        <v>7</v>
      </c>
      <c r="H256">
        <v>7</v>
      </c>
      <c r="I256">
        <v>17703</v>
      </c>
      <c r="J256">
        <v>3559</v>
      </c>
      <c r="K256">
        <v>16468</v>
      </c>
      <c r="L256">
        <v>1752</v>
      </c>
    </row>
    <row r="257" spans="1:12" x14ac:dyDescent="0.2">
      <c r="A257" t="s">
        <v>108</v>
      </c>
      <c r="B257" t="s">
        <v>13</v>
      </c>
      <c r="C257" t="s">
        <v>62</v>
      </c>
      <c r="D257" t="s">
        <v>82</v>
      </c>
      <c r="E257">
        <v>6.6</v>
      </c>
      <c r="F257">
        <v>4.0999999999999996</v>
      </c>
      <c r="G257">
        <v>5</v>
      </c>
      <c r="H257">
        <v>5</v>
      </c>
      <c r="I257">
        <v>13417</v>
      </c>
      <c r="J257">
        <v>1246</v>
      </c>
      <c r="K257">
        <v>12946</v>
      </c>
      <c r="L257">
        <v>1131</v>
      </c>
    </row>
    <row r="258" spans="1:12" x14ac:dyDescent="0.2">
      <c r="A258" t="s">
        <v>108</v>
      </c>
      <c r="B258" t="s">
        <v>13</v>
      </c>
      <c r="C258" t="s">
        <v>83</v>
      </c>
      <c r="D258" t="s">
        <v>84</v>
      </c>
      <c r="E258">
        <v>2.4</v>
      </c>
      <c r="F258">
        <v>1.5</v>
      </c>
      <c r="G258">
        <v>3</v>
      </c>
      <c r="H258">
        <v>3</v>
      </c>
      <c r="I258">
        <v>5412</v>
      </c>
      <c r="J258">
        <v>434</v>
      </c>
      <c r="K258">
        <v>5464</v>
      </c>
      <c r="L258">
        <v>444</v>
      </c>
    </row>
    <row r="259" spans="1:12" x14ac:dyDescent="0.2">
      <c r="A259" t="s">
        <v>108</v>
      </c>
      <c r="B259" t="s">
        <v>13</v>
      </c>
      <c r="C259" t="s">
        <v>83</v>
      </c>
      <c r="D259" t="s">
        <v>85</v>
      </c>
      <c r="E259">
        <v>1.8</v>
      </c>
      <c r="F259">
        <v>1.1000000000000001</v>
      </c>
      <c r="G259">
        <v>3</v>
      </c>
      <c r="H259">
        <v>3</v>
      </c>
      <c r="I259">
        <v>4183</v>
      </c>
      <c r="J259">
        <v>369</v>
      </c>
      <c r="K259">
        <v>4165</v>
      </c>
      <c r="L259">
        <v>349</v>
      </c>
    </row>
    <row r="260" spans="1:12" x14ac:dyDescent="0.2">
      <c r="A260" t="s">
        <v>108</v>
      </c>
      <c r="B260" t="s">
        <v>13</v>
      </c>
      <c r="C260" t="s">
        <v>83</v>
      </c>
      <c r="D260" t="s">
        <v>86</v>
      </c>
      <c r="E260">
        <v>9.8000000000000007</v>
      </c>
      <c r="F260">
        <v>6.1</v>
      </c>
      <c r="G260">
        <v>11</v>
      </c>
      <c r="H260">
        <v>11</v>
      </c>
      <c r="I260">
        <v>20155</v>
      </c>
      <c r="J260">
        <v>1601</v>
      </c>
      <c r="K260">
        <v>20279</v>
      </c>
      <c r="L260">
        <v>1530</v>
      </c>
    </row>
    <row r="261" spans="1:12" x14ac:dyDescent="0.2">
      <c r="A261" t="s">
        <v>108</v>
      </c>
      <c r="B261" t="s">
        <v>13</v>
      </c>
      <c r="C261" t="s">
        <v>83</v>
      </c>
      <c r="D261" t="s">
        <v>87</v>
      </c>
      <c r="E261">
        <v>6.2</v>
      </c>
      <c r="F261">
        <v>3.8</v>
      </c>
      <c r="G261">
        <v>4</v>
      </c>
      <c r="H261">
        <v>4</v>
      </c>
      <c r="I261">
        <v>14720</v>
      </c>
      <c r="J261">
        <v>1822</v>
      </c>
      <c r="K261">
        <v>15208</v>
      </c>
      <c r="L261">
        <v>1733</v>
      </c>
    </row>
    <row r="262" spans="1:12" x14ac:dyDescent="0.2">
      <c r="A262" t="s">
        <v>108</v>
      </c>
      <c r="B262" t="s">
        <v>13</v>
      </c>
      <c r="C262" t="s">
        <v>83</v>
      </c>
      <c r="D262" t="s">
        <v>88</v>
      </c>
      <c r="E262">
        <v>5.0999999999999996</v>
      </c>
      <c r="F262">
        <v>3.2</v>
      </c>
      <c r="G262">
        <v>4</v>
      </c>
      <c r="H262">
        <v>4</v>
      </c>
      <c r="I262">
        <v>11821</v>
      </c>
      <c r="J262">
        <v>1112</v>
      </c>
      <c r="K262">
        <v>11936</v>
      </c>
      <c r="L262">
        <v>1084</v>
      </c>
    </row>
    <row r="263" spans="1:12" x14ac:dyDescent="0.2">
      <c r="A263" t="s">
        <v>108</v>
      </c>
      <c r="B263" t="s">
        <v>13</v>
      </c>
      <c r="C263" t="s">
        <v>83</v>
      </c>
      <c r="D263" t="s">
        <v>89</v>
      </c>
      <c r="E263">
        <v>2.2999999999999998</v>
      </c>
      <c r="F263">
        <v>1.4</v>
      </c>
      <c r="G263">
        <v>2</v>
      </c>
      <c r="H263">
        <v>2</v>
      </c>
      <c r="I263">
        <v>6016</v>
      </c>
      <c r="J263">
        <v>1016</v>
      </c>
      <c r="K263">
        <v>6016</v>
      </c>
      <c r="L263">
        <v>1016</v>
      </c>
    </row>
    <row r="264" spans="1:12" x14ac:dyDescent="0.2">
      <c r="A264" t="s">
        <v>108</v>
      </c>
      <c r="B264" t="s">
        <v>13</v>
      </c>
      <c r="C264" t="s">
        <v>83</v>
      </c>
      <c r="D264" t="s">
        <v>90</v>
      </c>
      <c r="E264">
        <v>12.2</v>
      </c>
      <c r="F264">
        <v>7.6</v>
      </c>
      <c r="G264">
        <v>10</v>
      </c>
      <c r="H264">
        <v>10</v>
      </c>
      <c r="I264">
        <v>28034</v>
      </c>
      <c r="J264">
        <v>3367</v>
      </c>
      <c r="K264">
        <v>28104</v>
      </c>
      <c r="L264">
        <v>3143</v>
      </c>
    </row>
    <row r="265" spans="1:12" x14ac:dyDescent="0.2">
      <c r="A265" t="s">
        <v>108</v>
      </c>
      <c r="B265" t="s">
        <v>13</v>
      </c>
      <c r="C265" t="s">
        <v>83</v>
      </c>
      <c r="D265" t="s">
        <v>91</v>
      </c>
      <c r="E265">
        <v>2.9</v>
      </c>
      <c r="F265">
        <v>1.8</v>
      </c>
      <c r="G265">
        <v>3</v>
      </c>
      <c r="H265">
        <v>3</v>
      </c>
      <c r="I265">
        <v>7402</v>
      </c>
      <c r="J265">
        <v>840</v>
      </c>
      <c r="K265">
        <v>7401</v>
      </c>
      <c r="L265">
        <v>856</v>
      </c>
    </row>
    <row r="266" spans="1:12" x14ac:dyDescent="0.2">
      <c r="A266" t="s">
        <v>108</v>
      </c>
      <c r="B266" t="s">
        <v>13</v>
      </c>
      <c r="C266" t="s">
        <v>83</v>
      </c>
      <c r="D266" t="s">
        <v>92</v>
      </c>
      <c r="E266">
        <v>7</v>
      </c>
      <c r="F266">
        <v>4.4000000000000004</v>
      </c>
      <c r="G266">
        <v>6</v>
      </c>
      <c r="H266">
        <v>6</v>
      </c>
      <c r="I266">
        <v>10698</v>
      </c>
      <c r="J266">
        <v>857</v>
      </c>
      <c r="K266">
        <v>15615</v>
      </c>
      <c r="L266">
        <v>1195</v>
      </c>
    </row>
    <row r="267" spans="1:12" x14ac:dyDescent="0.2">
      <c r="A267" t="s">
        <v>108</v>
      </c>
      <c r="B267" t="s">
        <v>13</v>
      </c>
      <c r="C267" t="s">
        <v>83</v>
      </c>
      <c r="D267" t="s">
        <v>93</v>
      </c>
      <c r="E267">
        <v>4.9000000000000004</v>
      </c>
      <c r="F267">
        <v>3</v>
      </c>
      <c r="G267">
        <v>5</v>
      </c>
      <c r="H267">
        <v>5</v>
      </c>
      <c r="I267">
        <v>10733</v>
      </c>
      <c r="J267">
        <v>807</v>
      </c>
      <c r="K267">
        <v>10796</v>
      </c>
      <c r="L267">
        <v>817</v>
      </c>
    </row>
    <row r="268" spans="1:12" x14ac:dyDescent="0.2">
      <c r="A268" t="s">
        <v>108</v>
      </c>
      <c r="B268" t="s">
        <v>13</v>
      </c>
      <c r="C268" t="s">
        <v>83</v>
      </c>
      <c r="D268" t="s">
        <v>130</v>
      </c>
      <c r="E268">
        <v>4.8</v>
      </c>
      <c r="F268">
        <v>3</v>
      </c>
      <c r="G268">
        <v>4</v>
      </c>
      <c r="H268">
        <v>4</v>
      </c>
      <c r="I268">
        <v>9926</v>
      </c>
      <c r="J268">
        <v>816</v>
      </c>
      <c r="K268">
        <v>9963</v>
      </c>
      <c r="L268">
        <v>760</v>
      </c>
    </row>
    <row r="269" spans="1:12" x14ac:dyDescent="0.2">
      <c r="A269" t="s">
        <v>108</v>
      </c>
      <c r="B269" t="s">
        <v>13</v>
      </c>
      <c r="C269" t="s">
        <v>83</v>
      </c>
      <c r="D269" t="s">
        <v>83</v>
      </c>
      <c r="E269">
        <v>40.5</v>
      </c>
      <c r="F269">
        <v>25.2</v>
      </c>
      <c r="G269">
        <v>38</v>
      </c>
      <c r="H269">
        <v>38</v>
      </c>
      <c r="I269">
        <v>97510</v>
      </c>
      <c r="J269">
        <v>14951</v>
      </c>
      <c r="K269">
        <v>98341</v>
      </c>
      <c r="L269">
        <v>16982</v>
      </c>
    </row>
    <row r="270" spans="1:12" x14ac:dyDescent="0.2">
      <c r="A270" t="s">
        <v>108</v>
      </c>
      <c r="B270" t="s">
        <v>13</v>
      </c>
      <c r="C270" t="s">
        <v>94</v>
      </c>
      <c r="D270" t="s">
        <v>95</v>
      </c>
      <c r="E270">
        <v>2.8</v>
      </c>
      <c r="F270">
        <v>1.7</v>
      </c>
      <c r="G270">
        <v>20</v>
      </c>
      <c r="H270">
        <v>20</v>
      </c>
      <c r="I270">
        <v>7316</v>
      </c>
      <c r="J270">
        <v>325</v>
      </c>
      <c r="K270">
        <v>7329</v>
      </c>
      <c r="L270">
        <v>324</v>
      </c>
    </row>
    <row r="271" spans="1:12" x14ac:dyDescent="0.2">
      <c r="A271" t="s">
        <v>108</v>
      </c>
      <c r="B271" t="s">
        <v>13</v>
      </c>
      <c r="C271" t="s">
        <v>94</v>
      </c>
      <c r="D271" t="s">
        <v>131</v>
      </c>
      <c r="E271">
        <v>2.6</v>
      </c>
      <c r="F271">
        <v>1.6</v>
      </c>
      <c r="G271">
        <v>19</v>
      </c>
      <c r="H271">
        <v>19</v>
      </c>
      <c r="I271">
        <v>7143</v>
      </c>
      <c r="J271">
        <v>361</v>
      </c>
      <c r="K271">
        <v>7116</v>
      </c>
      <c r="L271">
        <v>356</v>
      </c>
    </row>
    <row r="272" spans="1:12" x14ac:dyDescent="0.2">
      <c r="A272" t="s">
        <v>108</v>
      </c>
      <c r="B272" t="s">
        <v>13</v>
      </c>
      <c r="C272" t="s">
        <v>94</v>
      </c>
      <c r="D272" t="s">
        <v>96</v>
      </c>
      <c r="E272">
        <v>3.3</v>
      </c>
      <c r="F272">
        <v>2.1</v>
      </c>
      <c r="G272">
        <v>18</v>
      </c>
      <c r="H272">
        <v>18</v>
      </c>
      <c r="I272">
        <v>8138</v>
      </c>
      <c r="J272">
        <v>389</v>
      </c>
      <c r="K272">
        <v>8147</v>
      </c>
      <c r="L272">
        <v>388</v>
      </c>
    </row>
    <row r="273" spans="1:12" x14ac:dyDescent="0.2">
      <c r="A273" t="s">
        <v>108</v>
      </c>
      <c r="B273" t="s">
        <v>13</v>
      </c>
      <c r="C273" t="s">
        <v>94</v>
      </c>
      <c r="D273" t="s">
        <v>97</v>
      </c>
      <c r="E273">
        <v>2.5</v>
      </c>
      <c r="F273">
        <v>1.5</v>
      </c>
      <c r="G273">
        <v>9</v>
      </c>
      <c r="H273">
        <v>9</v>
      </c>
      <c r="I273">
        <v>5454</v>
      </c>
      <c r="J273">
        <v>347</v>
      </c>
      <c r="K273">
        <v>5480</v>
      </c>
      <c r="L273">
        <v>342</v>
      </c>
    </row>
    <row r="274" spans="1:12" x14ac:dyDescent="0.2">
      <c r="A274" t="s">
        <v>108</v>
      </c>
      <c r="B274" t="s">
        <v>13</v>
      </c>
      <c r="C274" t="s">
        <v>94</v>
      </c>
      <c r="D274" t="s">
        <v>98</v>
      </c>
      <c r="E274">
        <v>5.2</v>
      </c>
      <c r="F274">
        <v>3.3</v>
      </c>
      <c r="G274">
        <v>25</v>
      </c>
      <c r="H274">
        <v>25</v>
      </c>
      <c r="I274">
        <v>13098</v>
      </c>
      <c r="J274">
        <v>674</v>
      </c>
      <c r="K274">
        <v>13151</v>
      </c>
      <c r="L274">
        <v>638</v>
      </c>
    </row>
    <row r="275" spans="1:12" x14ac:dyDescent="0.2">
      <c r="A275" t="s">
        <v>108</v>
      </c>
      <c r="B275" t="s">
        <v>13</v>
      </c>
      <c r="C275" t="s">
        <v>94</v>
      </c>
      <c r="D275" t="s">
        <v>99</v>
      </c>
      <c r="E275">
        <v>6.6</v>
      </c>
      <c r="F275">
        <v>4.0999999999999996</v>
      </c>
      <c r="G275">
        <v>38</v>
      </c>
      <c r="H275">
        <v>38</v>
      </c>
      <c r="I275">
        <v>18071</v>
      </c>
      <c r="J275">
        <v>861</v>
      </c>
      <c r="K275">
        <v>18313</v>
      </c>
      <c r="L275">
        <v>866</v>
      </c>
    </row>
    <row r="276" spans="1:12" x14ac:dyDescent="0.2">
      <c r="A276" t="s">
        <v>108</v>
      </c>
      <c r="B276" t="s">
        <v>13</v>
      </c>
      <c r="C276" t="s">
        <v>94</v>
      </c>
      <c r="D276" t="s">
        <v>100</v>
      </c>
      <c r="E276">
        <v>5.8</v>
      </c>
      <c r="F276">
        <v>3.6</v>
      </c>
      <c r="G276">
        <v>30</v>
      </c>
      <c r="H276">
        <v>30</v>
      </c>
      <c r="I276">
        <v>15230</v>
      </c>
      <c r="J276">
        <v>699</v>
      </c>
      <c r="K276">
        <v>15141</v>
      </c>
      <c r="L276">
        <v>677</v>
      </c>
    </row>
    <row r="277" spans="1:12" x14ac:dyDescent="0.2">
      <c r="A277" t="s">
        <v>108</v>
      </c>
      <c r="B277" t="s">
        <v>13</v>
      </c>
      <c r="C277" t="s">
        <v>94</v>
      </c>
      <c r="D277" t="s">
        <v>101</v>
      </c>
      <c r="E277">
        <v>2.9</v>
      </c>
      <c r="F277">
        <v>1.8</v>
      </c>
      <c r="G277">
        <v>15</v>
      </c>
      <c r="H277">
        <v>8</v>
      </c>
      <c r="I277">
        <v>5984</v>
      </c>
      <c r="J277">
        <v>448</v>
      </c>
      <c r="K277">
        <v>5978</v>
      </c>
      <c r="L277">
        <v>448</v>
      </c>
    </row>
    <row r="278" spans="1:12" x14ac:dyDescent="0.2">
      <c r="A278" t="s">
        <v>108</v>
      </c>
      <c r="B278" t="s">
        <v>13</v>
      </c>
      <c r="C278" t="s">
        <v>94</v>
      </c>
      <c r="D278" t="s">
        <v>102</v>
      </c>
      <c r="E278">
        <v>1.5</v>
      </c>
      <c r="F278">
        <v>0.9</v>
      </c>
      <c r="G278">
        <v>8</v>
      </c>
      <c r="H278">
        <v>8</v>
      </c>
      <c r="I278">
        <v>3336</v>
      </c>
      <c r="J278">
        <v>204</v>
      </c>
      <c r="K278">
        <v>3347</v>
      </c>
      <c r="L278">
        <v>200</v>
      </c>
    </row>
    <row r="279" spans="1:12" x14ac:dyDescent="0.2">
      <c r="A279" t="s">
        <v>108</v>
      </c>
      <c r="B279" t="s">
        <v>13</v>
      </c>
      <c r="C279" t="s">
        <v>94</v>
      </c>
      <c r="D279" t="s">
        <v>132</v>
      </c>
      <c r="E279">
        <v>3.8</v>
      </c>
      <c r="F279">
        <v>2.2999999999999998</v>
      </c>
      <c r="G279">
        <v>23</v>
      </c>
      <c r="H279">
        <v>23</v>
      </c>
      <c r="I279">
        <v>11065</v>
      </c>
      <c r="J279">
        <v>581</v>
      </c>
      <c r="K279">
        <v>11035</v>
      </c>
      <c r="L279">
        <v>567</v>
      </c>
    </row>
    <row r="280" spans="1:12" x14ac:dyDescent="0.2">
      <c r="A280" t="s">
        <v>108</v>
      </c>
      <c r="B280" t="s">
        <v>13</v>
      </c>
      <c r="C280" t="s">
        <v>94</v>
      </c>
      <c r="D280" t="s">
        <v>133</v>
      </c>
      <c r="E280">
        <v>1.5</v>
      </c>
      <c r="F280">
        <v>0.9</v>
      </c>
      <c r="G280">
        <v>9</v>
      </c>
      <c r="H280">
        <v>9</v>
      </c>
      <c r="I280">
        <v>4481</v>
      </c>
      <c r="J280">
        <v>232</v>
      </c>
      <c r="K280">
        <v>4512</v>
      </c>
      <c r="L280">
        <v>234</v>
      </c>
    </row>
    <row r="281" spans="1:12" x14ac:dyDescent="0.2">
      <c r="A281" t="s">
        <v>108</v>
      </c>
      <c r="B281" t="s">
        <v>13</v>
      </c>
      <c r="C281" t="s">
        <v>94</v>
      </c>
      <c r="D281" t="s">
        <v>103</v>
      </c>
      <c r="E281">
        <v>1</v>
      </c>
      <c r="F281">
        <v>0.6</v>
      </c>
      <c r="G281">
        <v>5</v>
      </c>
      <c r="H281">
        <v>5</v>
      </c>
      <c r="I281">
        <v>2614</v>
      </c>
      <c r="J281">
        <v>127</v>
      </c>
      <c r="K281">
        <v>2628</v>
      </c>
      <c r="L281">
        <v>127</v>
      </c>
    </row>
    <row r="282" spans="1:12" x14ac:dyDescent="0.2">
      <c r="A282" t="s">
        <v>108</v>
      </c>
      <c r="B282" t="s">
        <v>13</v>
      </c>
      <c r="C282" t="s">
        <v>94</v>
      </c>
      <c r="D282" t="s">
        <v>104</v>
      </c>
      <c r="E282">
        <v>3.2</v>
      </c>
      <c r="F282">
        <v>2</v>
      </c>
      <c r="G282">
        <v>18</v>
      </c>
      <c r="H282">
        <v>18</v>
      </c>
      <c r="I282">
        <v>8037</v>
      </c>
      <c r="J282">
        <v>402</v>
      </c>
      <c r="K282">
        <v>8140</v>
      </c>
      <c r="L282">
        <v>382</v>
      </c>
    </row>
    <row r="283" spans="1:12" x14ac:dyDescent="0.2">
      <c r="A283" t="s">
        <v>108</v>
      </c>
      <c r="B283" t="s">
        <v>13</v>
      </c>
      <c r="C283" t="s">
        <v>94</v>
      </c>
      <c r="D283" t="s">
        <v>105</v>
      </c>
      <c r="E283">
        <v>3.8</v>
      </c>
      <c r="F283">
        <v>2.4</v>
      </c>
      <c r="G283">
        <v>21</v>
      </c>
      <c r="H283">
        <v>8</v>
      </c>
      <c r="I283">
        <v>8616</v>
      </c>
      <c r="J283">
        <v>511</v>
      </c>
      <c r="K283">
        <v>8679</v>
      </c>
      <c r="L283">
        <v>505</v>
      </c>
    </row>
    <row r="284" spans="1:12" x14ac:dyDescent="0.2">
      <c r="A284" t="s">
        <v>108</v>
      </c>
      <c r="B284" t="s">
        <v>13</v>
      </c>
      <c r="C284" t="s">
        <v>94</v>
      </c>
      <c r="D284" t="s">
        <v>134</v>
      </c>
      <c r="E284">
        <v>2.6</v>
      </c>
      <c r="F284">
        <v>1.6</v>
      </c>
      <c r="G284">
        <v>14</v>
      </c>
      <c r="H284">
        <v>5</v>
      </c>
      <c r="I284">
        <v>5523</v>
      </c>
      <c r="J284">
        <v>396</v>
      </c>
      <c r="K284">
        <v>5537</v>
      </c>
      <c r="L284">
        <v>396</v>
      </c>
    </row>
    <row r="285" spans="1:12" x14ac:dyDescent="0.2">
      <c r="A285" t="s">
        <v>108</v>
      </c>
      <c r="B285" t="s">
        <v>13</v>
      </c>
      <c r="C285" t="s">
        <v>94</v>
      </c>
      <c r="D285" t="s">
        <v>106</v>
      </c>
      <c r="E285">
        <v>16.100000000000001</v>
      </c>
      <c r="F285">
        <v>10</v>
      </c>
      <c r="G285">
        <v>89</v>
      </c>
      <c r="H285">
        <v>89</v>
      </c>
      <c r="I285">
        <v>43882</v>
      </c>
      <c r="J285">
        <v>2055</v>
      </c>
      <c r="K285">
        <v>43769</v>
      </c>
      <c r="L285">
        <v>2053</v>
      </c>
    </row>
    <row r="286" spans="1:12" x14ac:dyDescent="0.2">
      <c r="A286" t="s">
        <v>108</v>
      </c>
      <c r="B286" t="s">
        <v>13</v>
      </c>
      <c r="C286" t="s">
        <v>94</v>
      </c>
      <c r="D286" t="s">
        <v>94</v>
      </c>
      <c r="E286">
        <v>44</v>
      </c>
      <c r="F286">
        <v>27.3</v>
      </c>
      <c r="G286">
        <v>242</v>
      </c>
      <c r="H286">
        <v>222</v>
      </c>
      <c r="I286">
        <v>106036</v>
      </c>
      <c r="J286">
        <v>5861</v>
      </c>
      <c r="K286">
        <v>115507</v>
      </c>
      <c r="L286">
        <v>5946</v>
      </c>
    </row>
    <row r="287" spans="1:12" x14ac:dyDescent="0.2">
      <c r="A287" t="s">
        <v>108</v>
      </c>
      <c r="B287" t="s">
        <v>13</v>
      </c>
      <c r="C287" t="s">
        <v>94</v>
      </c>
      <c r="D287" t="s">
        <v>25</v>
      </c>
      <c r="E287">
        <v>2.1</v>
      </c>
      <c r="F287">
        <v>1.3</v>
      </c>
      <c r="G287">
        <v>11</v>
      </c>
      <c r="H287">
        <v>0</v>
      </c>
      <c r="I287" t="s">
        <v>24</v>
      </c>
      <c r="J287" t="s">
        <v>24</v>
      </c>
      <c r="K287" t="s">
        <v>25</v>
      </c>
      <c r="L287" t="s">
        <v>25</v>
      </c>
    </row>
    <row r="288" spans="1:12" x14ac:dyDescent="0.2">
      <c r="A288" t="s">
        <v>108</v>
      </c>
      <c r="B288" t="s">
        <v>107</v>
      </c>
      <c r="C288" t="s">
        <v>14</v>
      </c>
      <c r="D288" t="s">
        <v>15</v>
      </c>
      <c r="E288">
        <v>8.1999999999999993</v>
      </c>
      <c r="F288">
        <v>5.0999999999999996</v>
      </c>
      <c r="G288">
        <v>7</v>
      </c>
      <c r="H288">
        <v>7</v>
      </c>
      <c r="I288">
        <v>82</v>
      </c>
      <c r="J288">
        <v>11</v>
      </c>
      <c r="K288">
        <v>88</v>
      </c>
      <c r="L288">
        <v>14</v>
      </c>
    </row>
    <row r="289" spans="1:12" x14ac:dyDescent="0.2">
      <c r="A289" t="s">
        <v>108</v>
      </c>
      <c r="B289" t="s">
        <v>107</v>
      </c>
      <c r="C289" t="s">
        <v>14</v>
      </c>
      <c r="D289" t="s">
        <v>16</v>
      </c>
      <c r="E289">
        <v>2.6</v>
      </c>
      <c r="F289">
        <v>1.6</v>
      </c>
      <c r="G289">
        <v>3</v>
      </c>
      <c r="H289">
        <v>3</v>
      </c>
      <c r="I289">
        <v>27</v>
      </c>
      <c r="J289">
        <v>4</v>
      </c>
      <c r="K289">
        <v>27</v>
      </c>
      <c r="L289">
        <v>4</v>
      </c>
    </row>
    <row r="290" spans="1:12" x14ac:dyDescent="0.2">
      <c r="A290" t="s">
        <v>108</v>
      </c>
      <c r="B290" t="s">
        <v>107</v>
      </c>
      <c r="C290" t="s">
        <v>14</v>
      </c>
      <c r="D290" t="s">
        <v>17</v>
      </c>
      <c r="E290">
        <v>3.7</v>
      </c>
      <c r="F290">
        <v>2.2999999999999998</v>
      </c>
      <c r="G290">
        <v>5</v>
      </c>
      <c r="H290">
        <v>5</v>
      </c>
      <c r="I290">
        <v>41</v>
      </c>
      <c r="J290">
        <v>7</v>
      </c>
      <c r="K290">
        <v>41</v>
      </c>
      <c r="L290">
        <v>7</v>
      </c>
    </row>
    <row r="291" spans="1:12" x14ac:dyDescent="0.2">
      <c r="A291" t="s">
        <v>108</v>
      </c>
      <c r="B291" t="s">
        <v>107</v>
      </c>
      <c r="C291" t="s">
        <v>14</v>
      </c>
      <c r="D291" t="s">
        <v>18</v>
      </c>
      <c r="E291">
        <v>59.1</v>
      </c>
      <c r="F291">
        <v>36.700000000000003</v>
      </c>
      <c r="G291">
        <v>63</v>
      </c>
      <c r="H291">
        <v>62</v>
      </c>
      <c r="I291">
        <v>740</v>
      </c>
      <c r="J291">
        <v>49</v>
      </c>
      <c r="K291">
        <v>754</v>
      </c>
      <c r="L291">
        <v>49</v>
      </c>
    </row>
    <row r="292" spans="1:12" x14ac:dyDescent="0.2">
      <c r="A292" t="s">
        <v>108</v>
      </c>
      <c r="B292" t="s">
        <v>107</v>
      </c>
      <c r="C292" t="s">
        <v>14</v>
      </c>
      <c r="D292" t="s">
        <v>19</v>
      </c>
      <c r="E292">
        <v>14.3</v>
      </c>
      <c r="F292">
        <v>8.9</v>
      </c>
      <c r="G292">
        <v>15</v>
      </c>
      <c r="H292">
        <v>12</v>
      </c>
      <c r="I292">
        <v>144</v>
      </c>
      <c r="J292">
        <v>15</v>
      </c>
      <c r="K292">
        <v>137</v>
      </c>
      <c r="L292">
        <v>13</v>
      </c>
    </row>
    <row r="293" spans="1:12" x14ac:dyDescent="0.2">
      <c r="A293" t="s">
        <v>108</v>
      </c>
      <c r="B293" t="s">
        <v>107</v>
      </c>
      <c r="C293" t="s">
        <v>14</v>
      </c>
      <c r="D293" t="s">
        <v>20</v>
      </c>
      <c r="E293">
        <v>7.8</v>
      </c>
      <c r="F293">
        <v>4.8</v>
      </c>
      <c r="G293">
        <v>8</v>
      </c>
      <c r="H293">
        <v>8</v>
      </c>
      <c r="I293">
        <v>78</v>
      </c>
      <c r="J293">
        <v>7</v>
      </c>
      <c r="K293">
        <v>77</v>
      </c>
      <c r="L293">
        <v>7</v>
      </c>
    </row>
    <row r="294" spans="1:12" x14ac:dyDescent="0.2">
      <c r="A294" t="s">
        <v>108</v>
      </c>
      <c r="B294" t="s">
        <v>107</v>
      </c>
      <c r="C294" t="s">
        <v>14</v>
      </c>
      <c r="D294" t="s">
        <v>21</v>
      </c>
      <c r="E294">
        <v>15.3</v>
      </c>
      <c r="F294">
        <v>9.5</v>
      </c>
      <c r="G294">
        <v>16</v>
      </c>
      <c r="H294">
        <v>16</v>
      </c>
      <c r="I294">
        <v>188</v>
      </c>
      <c r="J294">
        <v>16</v>
      </c>
      <c r="K294">
        <v>194</v>
      </c>
      <c r="L294">
        <v>13</v>
      </c>
    </row>
    <row r="295" spans="1:12" x14ac:dyDescent="0.2">
      <c r="A295" t="s">
        <v>108</v>
      </c>
      <c r="B295" t="s">
        <v>107</v>
      </c>
      <c r="C295" t="s">
        <v>14</v>
      </c>
      <c r="D295" t="s">
        <v>22</v>
      </c>
      <c r="E295">
        <v>5.8</v>
      </c>
      <c r="F295">
        <v>3.6</v>
      </c>
      <c r="G295">
        <v>4</v>
      </c>
      <c r="H295">
        <v>4</v>
      </c>
      <c r="I295">
        <v>70</v>
      </c>
      <c r="J295">
        <v>10</v>
      </c>
      <c r="K295">
        <v>68</v>
      </c>
      <c r="L295">
        <v>9</v>
      </c>
    </row>
    <row r="296" spans="1:12" x14ac:dyDescent="0.2">
      <c r="A296" t="s">
        <v>108</v>
      </c>
      <c r="B296" t="s">
        <v>107</v>
      </c>
      <c r="C296" t="s">
        <v>14</v>
      </c>
      <c r="D296" t="s">
        <v>109</v>
      </c>
      <c r="E296">
        <v>5.5</v>
      </c>
      <c r="F296">
        <v>3.4</v>
      </c>
      <c r="G296">
        <v>2</v>
      </c>
      <c r="H296">
        <v>1</v>
      </c>
      <c r="I296">
        <v>54</v>
      </c>
      <c r="J296">
        <v>11</v>
      </c>
      <c r="K296">
        <v>54</v>
      </c>
      <c r="L296">
        <v>11</v>
      </c>
    </row>
    <row r="297" spans="1:12" x14ac:dyDescent="0.2">
      <c r="A297" t="s">
        <v>108</v>
      </c>
      <c r="B297" t="s">
        <v>107</v>
      </c>
      <c r="C297" t="s">
        <v>14</v>
      </c>
      <c r="D297" t="s">
        <v>110</v>
      </c>
      <c r="E297">
        <v>2.2000000000000002</v>
      </c>
      <c r="F297">
        <v>1.3</v>
      </c>
      <c r="G297">
        <v>1</v>
      </c>
      <c r="H297">
        <v>1</v>
      </c>
      <c r="I297">
        <v>24</v>
      </c>
      <c r="J297">
        <v>5</v>
      </c>
      <c r="K297">
        <v>24</v>
      </c>
      <c r="L297">
        <v>5</v>
      </c>
    </row>
    <row r="298" spans="1:12" x14ac:dyDescent="0.2">
      <c r="A298" t="s">
        <v>108</v>
      </c>
      <c r="B298" t="s">
        <v>107</v>
      </c>
      <c r="C298" t="s">
        <v>14</v>
      </c>
      <c r="D298" t="s">
        <v>111</v>
      </c>
      <c r="E298">
        <v>0.8</v>
      </c>
      <c r="F298">
        <v>0.5</v>
      </c>
      <c r="G298">
        <v>1</v>
      </c>
      <c r="H298">
        <v>1</v>
      </c>
      <c r="I298">
        <v>9</v>
      </c>
      <c r="J298">
        <v>2</v>
      </c>
      <c r="K298">
        <v>9</v>
      </c>
      <c r="L298">
        <v>2</v>
      </c>
    </row>
    <row r="299" spans="1:12" x14ac:dyDescent="0.2">
      <c r="A299" t="s">
        <v>108</v>
      </c>
      <c r="B299" t="s">
        <v>107</v>
      </c>
      <c r="C299" t="s">
        <v>14</v>
      </c>
      <c r="D299" t="s">
        <v>112</v>
      </c>
      <c r="E299">
        <v>2.6</v>
      </c>
      <c r="F299">
        <v>1.6</v>
      </c>
      <c r="G299">
        <v>3</v>
      </c>
      <c r="H299">
        <v>3</v>
      </c>
      <c r="I299">
        <v>30</v>
      </c>
      <c r="J299">
        <v>2</v>
      </c>
      <c r="K299">
        <v>28</v>
      </c>
      <c r="L299">
        <v>2</v>
      </c>
    </row>
    <row r="300" spans="1:12" x14ac:dyDescent="0.2">
      <c r="A300" t="s">
        <v>108</v>
      </c>
      <c r="B300" t="s">
        <v>107</v>
      </c>
      <c r="C300" t="s">
        <v>14</v>
      </c>
      <c r="D300" t="s">
        <v>23</v>
      </c>
      <c r="E300">
        <v>3.3</v>
      </c>
      <c r="F300">
        <v>2</v>
      </c>
      <c r="G300">
        <v>2</v>
      </c>
      <c r="H300">
        <v>0</v>
      </c>
      <c r="I300" t="s">
        <v>24</v>
      </c>
      <c r="J300" t="s">
        <v>24</v>
      </c>
      <c r="K300" t="s">
        <v>25</v>
      </c>
      <c r="L300" t="s">
        <v>25</v>
      </c>
    </row>
    <row r="301" spans="1:12" x14ac:dyDescent="0.2">
      <c r="A301" t="s">
        <v>108</v>
      </c>
      <c r="B301" t="s">
        <v>107</v>
      </c>
      <c r="C301" t="s">
        <v>14</v>
      </c>
      <c r="D301" t="s">
        <v>26</v>
      </c>
      <c r="E301">
        <v>5.3</v>
      </c>
      <c r="F301">
        <v>3.3</v>
      </c>
      <c r="G301">
        <v>3</v>
      </c>
      <c r="H301">
        <v>3</v>
      </c>
      <c r="I301">
        <v>64</v>
      </c>
      <c r="J301">
        <v>16</v>
      </c>
      <c r="K301">
        <v>64</v>
      </c>
      <c r="L301">
        <v>16</v>
      </c>
    </row>
    <row r="302" spans="1:12" x14ac:dyDescent="0.2">
      <c r="A302" t="s">
        <v>108</v>
      </c>
      <c r="B302" t="s">
        <v>107</v>
      </c>
      <c r="C302" t="s">
        <v>14</v>
      </c>
      <c r="D302" t="s">
        <v>27</v>
      </c>
      <c r="E302">
        <v>1.8</v>
      </c>
      <c r="F302">
        <v>1.1000000000000001</v>
      </c>
      <c r="G302">
        <v>2</v>
      </c>
      <c r="H302">
        <v>0</v>
      </c>
      <c r="I302" t="s">
        <v>24</v>
      </c>
      <c r="J302" t="s">
        <v>24</v>
      </c>
      <c r="K302" t="s">
        <v>25</v>
      </c>
      <c r="L302" t="s">
        <v>25</v>
      </c>
    </row>
    <row r="303" spans="1:12" x14ac:dyDescent="0.2">
      <c r="A303" t="s">
        <v>108</v>
      </c>
      <c r="B303" t="s">
        <v>107</v>
      </c>
      <c r="C303" t="s">
        <v>14</v>
      </c>
      <c r="D303" t="s">
        <v>28</v>
      </c>
      <c r="E303">
        <v>3.4</v>
      </c>
      <c r="F303">
        <v>2.1</v>
      </c>
      <c r="G303">
        <v>3</v>
      </c>
      <c r="H303">
        <v>3</v>
      </c>
      <c r="I303">
        <v>35</v>
      </c>
      <c r="J303">
        <v>3</v>
      </c>
      <c r="K303">
        <v>34</v>
      </c>
      <c r="L303">
        <v>3</v>
      </c>
    </row>
    <row r="304" spans="1:12" x14ac:dyDescent="0.2">
      <c r="A304" t="s">
        <v>108</v>
      </c>
      <c r="B304" t="s">
        <v>107</v>
      </c>
      <c r="C304" t="s">
        <v>14</v>
      </c>
      <c r="D304" t="s">
        <v>29</v>
      </c>
      <c r="E304">
        <v>10</v>
      </c>
      <c r="F304">
        <v>6.2</v>
      </c>
      <c r="G304">
        <v>8</v>
      </c>
      <c r="H304">
        <v>5</v>
      </c>
      <c r="I304">
        <v>90</v>
      </c>
      <c r="J304">
        <v>8</v>
      </c>
      <c r="K304">
        <v>87</v>
      </c>
      <c r="L304">
        <v>8</v>
      </c>
    </row>
    <row r="305" spans="1:12" x14ac:dyDescent="0.2">
      <c r="A305" t="s">
        <v>108</v>
      </c>
      <c r="B305" t="s">
        <v>107</v>
      </c>
      <c r="C305" t="s">
        <v>30</v>
      </c>
      <c r="D305" t="s">
        <v>113</v>
      </c>
      <c r="E305">
        <v>14.4</v>
      </c>
      <c r="F305">
        <v>8.9</v>
      </c>
      <c r="G305">
        <v>20</v>
      </c>
      <c r="H305">
        <v>20</v>
      </c>
      <c r="I305">
        <v>150</v>
      </c>
      <c r="J305">
        <v>15</v>
      </c>
      <c r="K305">
        <v>152</v>
      </c>
      <c r="L305">
        <v>15</v>
      </c>
    </row>
    <row r="306" spans="1:12" x14ac:dyDescent="0.2">
      <c r="A306" t="s">
        <v>108</v>
      </c>
      <c r="B306" t="s">
        <v>107</v>
      </c>
      <c r="C306" t="s">
        <v>30</v>
      </c>
      <c r="D306" t="s">
        <v>31</v>
      </c>
      <c r="E306">
        <v>6.2</v>
      </c>
      <c r="F306">
        <v>3.8</v>
      </c>
      <c r="G306">
        <v>6</v>
      </c>
      <c r="H306">
        <v>6</v>
      </c>
      <c r="I306">
        <v>76</v>
      </c>
      <c r="J306">
        <v>13</v>
      </c>
      <c r="K306">
        <v>76</v>
      </c>
      <c r="L306">
        <v>13</v>
      </c>
    </row>
    <row r="307" spans="1:12" x14ac:dyDescent="0.2">
      <c r="A307" t="s">
        <v>108</v>
      </c>
      <c r="B307" t="s">
        <v>107</v>
      </c>
      <c r="C307" t="s">
        <v>30</v>
      </c>
      <c r="D307" t="s">
        <v>32</v>
      </c>
      <c r="E307">
        <v>11.5</v>
      </c>
      <c r="F307">
        <v>7.1</v>
      </c>
      <c r="G307">
        <v>12</v>
      </c>
      <c r="H307">
        <v>12</v>
      </c>
      <c r="I307">
        <v>112</v>
      </c>
      <c r="J307">
        <v>10</v>
      </c>
      <c r="K307">
        <v>110</v>
      </c>
      <c r="L307">
        <v>9</v>
      </c>
    </row>
    <row r="308" spans="1:12" x14ac:dyDescent="0.2">
      <c r="A308" t="s">
        <v>108</v>
      </c>
      <c r="B308" t="s">
        <v>107</v>
      </c>
      <c r="C308" t="s">
        <v>30</v>
      </c>
      <c r="D308" t="s">
        <v>33</v>
      </c>
      <c r="E308">
        <v>6.8</v>
      </c>
      <c r="F308">
        <v>4.2</v>
      </c>
      <c r="G308">
        <v>16</v>
      </c>
      <c r="H308">
        <v>16</v>
      </c>
      <c r="I308">
        <v>79</v>
      </c>
      <c r="J308">
        <v>8</v>
      </c>
      <c r="K308">
        <v>79</v>
      </c>
      <c r="L308">
        <v>8</v>
      </c>
    </row>
    <row r="309" spans="1:12" x14ac:dyDescent="0.2">
      <c r="A309" t="s">
        <v>108</v>
      </c>
      <c r="B309" t="s">
        <v>107</v>
      </c>
      <c r="C309" t="s">
        <v>30</v>
      </c>
      <c r="D309" t="s">
        <v>114</v>
      </c>
      <c r="E309">
        <v>22.7</v>
      </c>
      <c r="F309">
        <v>14.1</v>
      </c>
      <c r="G309">
        <v>34</v>
      </c>
      <c r="H309">
        <v>34</v>
      </c>
      <c r="I309">
        <v>264</v>
      </c>
      <c r="J309">
        <v>27</v>
      </c>
      <c r="K309">
        <v>248</v>
      </c>
      <c r="L309">
        <v>22</v>
      </c>
    </row>
    <row r="310" spans="1:12" x14ac:dyDescent="0.2">
      <c r="A310" t="s">
        <v>108</v>
      </c>
      <c r="B310" t="s">
        <v>107</v>
      </c>
      <c r="C310" t="s">
        <v>30</v>
      </c>
      <c r="D310" t="s">
        <v>35</v>
      </c>
      <c r="E310">
        <v>12.2</v>
      </c>
      <c r="F310">
        <v>7.6</v>
      </c>
      <c r="G310">
        <v>13</v>
      </c>
      <c r="H310">
        <v>12</v>
      </c>
      <c r="I310">
        <v>145</v>
      </c>
      <c r="J310">
        <v>24</v>
      </c>
      <c r="K310">
        <v>139</v>
      </c>
      <c r="L310">
        <v>15</v>
      </c>
    </row>
    <row r="311" spans="1:12" x14ac:dyDescent="0.2">
      <c r="A311" t="s">
        <v>108</v>
      </c>
      <c r="B311" t="s">
        <v>107</v>
      </c>
      <c r="C311" t="s">
        <v>30</v>
      </c>
      <c r="D311" t="s">
        <v>36</v>
      </c>
      <c r="E311">
        <v>17.899999999999999</v>
      </c>
      <c r="F311">
        <v>11.1</v>
      </c>
      <c r="G311">
        <v>29</v>
      </c>
      <c r="H311">
        <v>29</v>
      </c>
      <c r="I311">
        <v>198</v>
      </c>
      <c r="J311">
        <v>20</v>
      </c>
      <c r="K311">
        <v>198</v>
      </c>
      <c r="L311">
        <v>18</v>
      </c>
    </row>
    <row r="312" spans="1:12" x14ac:dyDescent="0.2">
      <c r="A312" t="s">
        <v>108</v>
      </c>
      <c r="B312" t="s">
        <v>107</v>
      </c>
      <c r="C312" t="s">
        <v>30</v>
      </c>
      <c r="D312" t="s">
        <v>115</v>
      </c>
      <c r="E312">
        <v>2.2000000000000002</v>
      </c>
      <c r="F312">
        <v>1.3</v>
      </c>
      <c r="G312">
        <v>2</v>
      </c>
      <c r="H312">
        <v>2</v>
      </c>
      <c r="I312">
        <v>21</v>
      </c>
      <c r="J312">
        <v>2</v>
      </c>
      <c r="K312">
        <v>21</v>
      </c>
      <c r="L312">
        <v>2</v>
      </c>
    </row>
    <row r="313" spans="1:12" x14ac:dyDescent="0.2">
      <c r="A313" t="s">
        <v>108</v>
      </c>
      <c r="B313" t="s">
        <v>107</v>
      </c>
      <c r="C313" t="s">
        <v>30</v>
      </c>
      <c r="D313" t="s">
        <v>116</v>
      </c>
      <c r="E313">
        <v>2.7</v>
      </c>
      <c r="F313">
        <v>1.7</v>
      </c>
      <c r="G313">
        <v>4</v>
      </c>
      <c r="H313">
        <v>4</v>
      </c>
      <c r="I313">
        <v>33</v>
      </c>
      <c r="J313">
        <v>9</v>
      </c>
      <c r="K313">
        <v>36</v>
      </c>
      <c r="L313">
        <v>12</v>
      </c>
    </row>
    <row r="314" spans="1:12" x14ac:dyDescent="0.2">
      <c r="A314" t="s">
        <v>108</v>
      </c>
      <c r="B314" t="s">
        <v>107</v>
      </c>
      <c r="C314" t="s">
        <v>30</v>
      </c>
      <c r="D314" t="s">
        <v>117</v>
      </c>
      <c r="E314">
        <v>4.4000000000000004</v>
      </c>
      <c r="F314">
        <v>2.7</v>
      </c>
      <c r="G314">
        <v>3</v>
      </c>
      <c r="H314">
        <v>3</v>
      </c>
      <c r="I314">
        <v>61</v>
      </c>
      <c r="J314">
        <v>6</v>
      </c>
      <c r="K314">
        <v>61</v>
      </c>
      <c r="L314">
        <v>6</v>
      </c>
    </row>
    <row r="315" spans="1:12" x14ac:dyDescent="0.2">
      <c r="A315" t="s">
        <v>108</v>
      </c>
      <c r="B315" t="s">
        <v>107</v>
      </c>
      <c r="C315" t="s">
        <v>30</v>
      </c>
      <c r="D315" t="s">
        <v>118</v>
      </c>
      <c r="E315">
        <v>17.399999999999999</v>
      </c>
      <c r="F315">
        <v>10.8</v>
      </c>
      <c r="G315">
        <v>25</v>
      </c>
      <c r="H315">
        <v>25</v>
      </c>
      <c r="I315">
        <v>185</v>
      </c>
      <c r="J315">
        <v>18</v>
      </c>
      <c r="K315">
        <v>191</v>
      </c>
      <c r="L315">
        <v>17</v>
      </c>
    </row>
    <row r="316" spans="1:12" x14ac:dyDescent="0.2">
      <c r="A316" t="s">
        <v>108</v>
      </c>
      <c r="B316" t="s">
        <v>107</v>
      </c>
      <c r="C316" t="s">
        <v>30</v>
      </c>
      <c r="D316" t="s">
        <v>37</v>
      </c>
      <c r="E316">
        <v>19.899999999999999</v>
      </c>
      <c r="F316">
        <v>12.3</v>
      </c>
      <c r="G316">
        <v>23</v>
      </c>
      <c r="H316">
        <v>23</v>
      </c>
      <c r="I316">
        <v>230</v>
      </c>
      <c r="J316">
        <v>24</v>
      </c>
      <c r="K316">
        <v>227</v>
      </c>
      <c r="L316">
        <v>24</v>
      </c>
    </row>
    <row r="317" spans="1:12" x14ac:dyDescent="0.2">
      <c r="A317" t="s">
        <v>108</v>
      </c>
      <c r="B317" t="s">
        <v>107</v>
      </c>
      <c r="C317" t="s">
        <v>30</v>
      </c>
      <c r="D317" t="s">
        <v>38</v>
      </c>
      <c r="E317">
        <v>8.6999999999999993</v>
      </c>
      <c r="F317">
        <v>5.4</v>
      </c>
      <c r="G317">
        <v>14</v>
      </c>
      <c r="H317">
        <v>14</v>
      </c>
      <c r="I317">
        <v>91</v>
      </c>
      <c r="J317">
        <v>10</v>
      </c>
      <c r="K317">
        <v>88</v>
      </c>
      <c r="L317">
        <v>9</v>
      </c>
    </row>
    <row r="318" spans="1:12" x14ac:dyDescent="0.2">
      <c r="A318" t="s">
        <v>108</v>
      </c>
      <c r="B318" t="s">
        <v>107</v>
      </c>
      <c r="C318" t="s">
        <v>30</v>
      </c>
      <c r="D318" t="s">
        <v>39</v>
      </c>
      <c r="E318">
        <v>99.8</v>
      </c>
      <c r="F318">
        <v>62</v>
      </c>
      <c r="G318">
        <v>97</v>
      </c>
      <c r="H318">
        <v>93</v>
      </c>
      <c r="I318">
        <v>1386</v>
      </c>
      <c r="J318">
        <v>120</v>
      </c>
      <c r="K318">
        <v>1390</v>
      </c>
      <c r="L318">
        <v>110</v>
      </c>
    </row>
    <row r="319" spans="1:12" x14ac:dyDescent="0.2">
      <c r="A319" t="s">
        <v>108</v>
      </c>
      <c r="B319" t="s">
        <v>107</v>
      </c>
      <c r="C319" t="s">
        <v>30</v>
      </c>
      <c r="D319" t="s">
        <v>120</v>
      </c>
      <c r="E319">
        <v>7</v>
      </c>
      <c r="F319">
        <v>4.3</v>
      </c>
      <c r="G319">
        <v>6</v>
      </c>
      <c r="H319">
        <v>6</v>
      </c>
      <c r="I319">
        <v>73</v>
      </c>
      <c r="J319">
        <v>15</v>
      </c>
      <c r="K319">
        <v>74</v>
      </c>
      <c r="L319">
        <v>13</v>
      </c>
    </row>
    <row r="320" spans="1:12" x14ac:dyDescent="0.2">
      <c r="A320" t="s">
        <v>108</v>
      </c>
      <c r="B320" t="s">
        <v>107</v>
      </c>
      <c r="C320" t="s">
        <v>30</v>
      </c>
      <c r="D320" t="s">
        <v>121</v>
      </c>
      <c r="E320">
        <v>1.5</v>
      </c>
      <c r="F320">
        <v>0.9</v>
      </c>
      <c r="G320">
        <v>1</v>
      </c>
      <c r="H320">
        <v>1</v>
      </c>
      <c r="I320">
        <v>15</v>
      </c>
      <c r="J320">
        <v>1</v>
      </c>
      <c r="K320">
        <v>15</v>
      </c>
      <c r="L320">
        <v>1</v>
      </c>
    </row>
    <row r="321" spans="1:12" x14ac:dyDescent="0.2">
      <c r="A321" t="s">
        <v>108</v>
      </c>
      <c r="B321" t="s">
        <v>107</v>
      </c>
      <c r="C321" t="s">
        <v>30</v>
      </c>
      <c r="D321" t="s">
        <v>41</v>
      </c>
      <c r="E321">
        <v>5.7</v>
      </c>
      <c r="F321">
        <v>3.5</v>
      </c>
      <c r="G321">
        <v>10</v>
      </c>
      <c r="H321">
        <v>10</v>
      </c>
      <c r="I321">
        <v>65</v>
      </c>
      <c r="J321">
        <v>7</v>
      </c>
      <c r="K321">
        <v>60</v>
      </c>
      <c r="L321">
        <v>6</v>
      </c>
    </row>
    <row r="322" spans="1:12" x14ac:dyDescent="0.2">
      <c r="A322" t="s">
        <v>108</v>
      </c>
      <c r="B322" t="s">
        <v>107</v>
      </c>
      <c r="C322" t="s">
        <v>42</v>
      </c>
      <c r="D322" t="s">
        <v>122</v>
      </c>
      <c r="E322">
        <v>2.5</v>
      </c>
      <c r="F322">
        <v>1.6</v>
      </c>
      <c r="G322">
        <v>3</v>
      </c>
      <c r="H322">
        <v>3</v>
      </c>
      <c r="I322">
        <v>27</v>
      </c>
      <c r="J322">
        <v>4</v>
      </c>
      <c r="K322">
        <v>26</v>
      </c>
      <c r="L322">
        <v>4</v>
      </c>
    </row>
    <row r="323" spans="1:12" x14ac:dyDescent="0.2">
      <c r="A323" t="s">
        <v>108</v>
      </c>
      <c r="B323" t="s">
        <v>107</v>
      </c>
      <c r="C323" t="s">
        <v>42</v>
      </c>
      <c r="D323" t="s">
        <v>43</v>
      </c>
      <c r="E323">
        <v>8.4</v>
      </c>
      <c r="F323">
        <v>5.2</v>
      </c>
      <c r="G323">
        <v>10</v>
      </c>
      <c r="H323">
        <v>8</v>
      </c>
      <c r="I323">
        <v>72</v>
      </c>
      <c r="J323">
        <v>6</v>
      </c>
      <c r="K323">
        <v>69</v>
      </c>
      <c r="L323">
        <v>5</v>
      </c>
    </row>
    <row r="324" spans="1:12" x14ac:dyDescent="0.2">
      <c r="A324" t="s">
        <v>108</v>
      </c>
      <c r="B324" t="s">
        <v>107</v>
      </c>
      <c r="C324" t="s">
        <v>42</v>
      </c>
      <c r="D324" t="s">
        <v>44</v>
      </c>
      <c r="E324">
        <v>7.8</v>
      </c>
      <c r="F324">
        <v>4.8</v>
      </c>
      <c r="G324">
        <v>9</v>
      </c>
      <c r="H324">
        <v>9</v>
      </c>
      <c r="I324">
        <v>77</v>
      </c>
      <c r="J324">
        <v>6</v>
      </c>
      <c r="K324">
        <v>77</v>
      </c>
      <c r="L324">
        <v>6</v>
      </c>
    </row>
    <row r="325" spans="1:12" x14ac:dyDescent="0.2">
      <c r="A325" t="s">
        <v>108</v>
      </c>
      <c r="B325" t="s">
        <v>107</v>
      </c>
      <c r="C325" t="s">
        <v>42</v>
      </c>
      <c r="D325" t="s">
        <v>45</v>
      </c>
      <c r="E325">
        <v>4.2</v>
      </c>
      <c r="F325">
        <v>2.6</v>
      </c>
      <c r="G325">
        <v>4</v>
      </c>
      <c r="H325">
        <v>4</v>
      </c>
      <c r="I325">
        <v>40</v>
      </c>
      <c r="J325">
        <v>6</v>
      </c>
      <c r="K325">
        <v>41</v>
      </c>
      <c r="L325">
        <v>6</v>
      </c>
    </row>
    <row r="326" spans="1:12" x14ac:dyDescent="0.2">
      <c r="A326" t="s">
        <v>108</v>
      </c>
      <c r="B326" t="s">
        <v>107</v>
      </c>
      <c r="C326" t="s">
        <v>42</v>
      </c>
      <c r="D326" t="s">
        <v>46</v>
      </c>
      <c r="E326">
        <v>2.4</v>
      </c>
      <c r="F326">
        <v>1.5</v>
      </c>
      <c r="G326">
        <v>2</v>
      </c>
      <c r="H326">
        <v>2</v>
      </c>
      <c r="I326">
        <v>23</v>
      </c>
      <c r="J326">
        <v>5</v>
      </c>
      <c r="K326">
        <v>23</v>
      </c>
      <c r="L326">
        <v>5</v>
      </c>
    </row>
    <row r="327" spans="1:12" x14ac:dyDescent="0.2">
      <c r="A327" t="s">
        <v>108</v>
      </c>
      <c r="B327" t="s">
        <v>107</v>
      </c>
      <c r="C327" t="s">
        <v>42</v>
      </c>
      <c r="D327" t="s">
        <v>47</v>
      </c>
      <c r="E327">
        <v>39.9</v>
      </c>
      <c r="F327">
        <v>24.8</v>
      </c>
      <c r="G327">
        <v>30</v>
      </c>
      <c r="H327">
        <v>30</v>
      </c>
      <c r="I327">
        <v>388</v>
      </c>
      <c r="J327">
        <v>26</v>
      </c>
      <c r="K327">
        <v>376</v>
      </c>
      <c r="L327">
        <v>24</v>
      </c>
    </row>
    <row r="328" spans="1:12" x14ac:dyDescent="0.2">
      <c r="A328" t="s">
        <v>108</v>
      </c>
      <c r="B328" t="s">
        <v>107</v>
      </c>
      <c r="C328" t="s">
        <v>42</v>
      </c>
      <c r="D328" t="s">
        <v>123</v>
      </c>
      <c r="E328">
        <v>2.7</v>
      </c>
      <c r="F328">
        <v>1.7</v>
      </c>
      <c r="G328">
        <v>4</v>
      </c>
      <c r="H328">
        <v>4</v>
      </c>
      <c r="I328">
        <v>22</v>
      </c>
      <c r="J328">
        <v>2</v>
      </c>
      <c r="K328">
        <v>22</v>
      </c>
      <c r="L328">
        <v>2</v>
      </c>
    </row>
    <row r="329" spans="1:12" x14ac:dyDescent="0.2">
      <c r="A329" t="s">
        <v>108</v>
      </c>
      <c r="B329" t="s">
        <v>107</v>
      </c>
      <c r="C329" t="s">
        <v>42</v>
      </c>
      <c r="D329" t="s">
        <v>48</v>
      </c>
      <c r="E329">
        <v>10.9</v>
      </c>
      <c r="F329">
        <v>6.8</v>
      </c>
      <c r="G329">
        <v>11</v>
      </c>
      <c r="H329">
        <v>7</v>
      </c>
      <c r="I329">
        <v>92</v>
      </c>
      <c r="J329">
        <v>7</v>
      </c>
      <c r="K329">
        <v>91</v>
      </c>
      <c r="L329">
        <v>7</v>
      </c>
    </row>
    <row r="330" spans="1:12" x14ac:dyDescent="0.2">
      <c r="A330" t="s">
        <v>108</v>
      </c>
      <c r="B330" t="s">
        <v>107</v>
      </c>
      <c r="C330" t="s">
        <v>42</v>
      </c>
      <c r="D330" t="s">
        <v>49</v>
      </c>
      <c r="E330">
        <v>5.7</v>
      </c>
      <c r="F330">
        <v>3.6</v>
      </c>
      <c r="G330">
        <v>5</v>
      </c>
      <c r="H330">
        <v>4</v>
      </c>
      <c r="I330">
        <v>49</v>
      </c>
      <c r="J330">
        <v>9</v>
      </c>
      <c r="K330">
        <v>50</v>
      </c>
      <c r="L330">
        <v>10</v>
      </c>
    </row>
    <row r="331" spans="1:12" x14ac:dyDescent="0.2">
      <c r="A331" t="s">
        <v>108</v>
      </c>
      <c r="B331" t="s">
        <v>107</v>
      </c>
      <c r="C331" t="s">
        <v>50</v>
      </c>
      <c r="D331" t="s">
        <v>51</v>
      </c>
      <c r="E331">
        <v>37.5</v>
      </c>
      <c r="F331">
        <v>23.3</v>
      </c>
      <c r="G331">
        <v>33</v>
      </c>
      <c r="H331">
        <v>23</v>
      </c>
      <c r="I331">
        <v>542</v>
      </c>
      <c r="J331">
        <v>44</v>
      </c>
      <c r="K331">
        <v>545</v>
      </c>
      <c r="L331">
        <v>40</v>
      </c>
    </row>
    <row r="332" spans="1:12" x14ac:dyDescent="0.2">
      <c r="A332" t="s">
        <v>108</v>
      </c>
      <c r="B332" t="s">
        <v>107</v>
      </c>
      <c r="C332" t="s">
        <v>50</v>
      </c>
      <c r="D332" t="s">
        <v>52</v>
      </c>
      <c r="E332">
        <v>30.2</v>
      </c>
      <c r="F332">
        <v>18.8</v>
      </c>
      <c r="G332">
        <v>25</v>
      </c>
      <c r="H332">
        <v>11</v>
      </c>
      <c r="I332">
        <v>442</v>
      </c>
      <c r="J332">
        <v>40</v>
      </c>
      <c r="K332">
        <v>470</v>
      </c>
      <c r="L332">
        <v>43</v>
      </c>
    </row>
    <row r="333" spans="1:12" x14ac:dyDescent="0.2">
      <c r="A333" t="s">
        <v>108</v>
      </c>
      <c r="B333" t="s">
        <v>107</v>
      </c>
      <c r="C333" t="s">
        <v>50</v>
      </c>
      <c r="D333" t="s">
        <v>53</v>
      </c>
      <c r="E333">
        <v>8.3000000000000007</v>
      </c>
      <c r="F333">
        <v>5.2</v>
      </c>
      <c r="G333">
        <v>1</v>
      </c>
      <c r="H333">
        <v>0</v>
      </c>
      <c r="I333" t="s">
        <v>24</v>
      </c>
      <c r="J333" t="s">
        <v>24</v>
      </c>
      <c r="K333" t="s">
        <v>25</v>
      </c>
      <c r="L333" t="s">
        <v>25</v>
      </c>
    </row>
    <row r="334" spans="1:12" x14ac:dyDescent="0.2">
      <c r="A334" t="s">
        <v>108</v>
      </c>
      <c r="B334" t="s">
        <v>107</v>
      </c>
      <c r="C334" t="s">
        <v>50</v>
      </c>
      <c r="D334" t="s">
        <v>54</v>
      </c>
      <c r="E334">
        <v>5.5</v>
      </c>
      <c r="F334">
        <v>3.4</v>
      </c>
      <c r="G334">
        <v>5</v>
      </c>
      <c r="H334">
        <v>5</v>
      </c>
      <c r="I334">
        <v>66</v>
      </c>
      <c r="J334">
        <v>7</v>
      </c>
      <c r="K334">
        <v>57</v>
      </c>
      <c r="L334">
        <v>5</v>
      </c>
    </row>
    <row r="335" spans="1:12" x14ac:dyDescent="0.2">
      <c r="A335" t="s">
        <v>108</v>
      </c>
      <c r="B335" t="s">
        <v>107</v>
      </c>
      <c r="C335" t="s">
        <v>55</v>
      </c>
      <c r="D335" t="s">
        <v>65</v>
      </c>
      <c r="E335">
        <v>2.8</v>
      </c>
      <c r="F335">
        <v>1.8</v>
      </c>
      <c r="G335">
        <v>2</v>
      </c>
      <c r="H335">
        <v>2</v>
      </c>
      <c r="I335">
        <v>30</v>
      </c>
      <c r="J335">
        <v>5</v>
      </c>
      <c r="K335">
        <v>30</v>
      </c>
      <c r="L335">
        <v>5</v>
      </c>
    </row>
    <row r="336" spans="1:12" x14ac:dyDescent="0.2">
      <c r="A336" t="s">
        <v>108</v>
      </c>
      <c r="B336" t="s">
        <v>107</v>
      </c>
      <c r="C336" t="s">
        <v>55</v>
      </c>
      <c r="D336" t="s">
        <v>56</v>
      </c>
      <c r="E336">
        <v>12.3</v>
      </c>
      <c r="F336">
        <v>7.6</v>
      </c>
      <c r="G336">
        <v>12</v>
      </c>
      <c r="H336">
        <v>8</v>
      </c>
      <c r="I336">
        <v>120</v>
      </c>
      <c r="J336">
        <v>12</v>
      </c>
      <c r="K336">
        <v>119</v>
      </c>
      <c r="L336">
        <v>11</v>
      </c>
    </row>
    <row r="337" spans="1:12" x14ac:dyDescent="0.2">
      <c r="A337" t="s">
        <v>108</v>
      </c>
      <c r="B337" t="s">
        <v>107</v>
      </c>
      <c r="C337" t="s">
        <v>55</v>
      </c>
      <c r="D337" t="s">
        <v>57</v>
      </c>
      <c r="E337">
        <v>3.5</v>
      </c>
      <c r="F337">
        <v>2.2000000000000002</v>
      </c>
      <c r="G337">
        <v>4</v>
      </c>
      <c r="H337">
        <v>0</v>
      </c>
      <c r="I337" t="s">
        <v>24</v>
      </c>
      <c r="J337" t="s">
        <v>24</v>
      </c>
      <c r="K337" t="s">
        <v>25</v>
      </c>
      <c r="L337" t="s">
        <v>25</v>
      </c>
    </row>
    <row r="338" spans="1:12" x14ac:dyDescent="0.2">
      <c r="A338" t="s">
        <v>108</v>
      </c>
      <c r="B338" t="s">
        <v>107</v>
      </c>
      <c r="C338" t="s">
        <v>55</v>
      </c>
      <c r="D338" t="s">
        <v>58</v>
      </c>
      <c r="E338">
        <v>17.899999999999999</v>
      </c>
      <c r="F338">
        <v>11.2</v>
      </c>
      <c r="G338">
        <v>16</v>
      </c>
      <c r="H338">
        <v>16</v>
      </c>
      <c r="I338">
        <v>167</v>
      </c>
      <c r="J338">
        <v>19</v>
      </c>
      <c r="K338">
        <v>158</v>
      </c>
      <c r="L338">
        <v>17</v>
      </c>
    </row>
    <row r="339" spans="1:12" x14ac:dyDescent="0.2">
      <c r="A339" t="s">
        <v>108</v>
      </c>
      <c r="B339" t="s">
        <v>107</v>
      </c>
      <c r="C339" t="s">
        <v>55</v>
      </c>
      <c r="D339" t="s">
        <v>124</v>
      </c>
      <c r="E339">
        <v>4</v>
      </c>
      <c r="F339">
        <v>2.5</v>
      </c>
      <c r="G339">
        <v>3</v>
      </c>
      <c r="H339">
        <v>0</v>
      </c>
      <c r="I339" t="s">
        <v>24</v>
      </c>
      <c r="J339" t="s">
        <v>24</v>
      </c>
      <c r="K339" t="s">
        <v>25</v>
      </c>
      <c r="L339" t="s">
        <v>25</v>
      </c>
    </row>
    <row r="340" spans="1:12" x14ac:dyDescent="0.2">
      <c r="A340" t="s">
        <v>108</v>
      </c>
      <c r="B340" t="s">
        <v>107</v>
      </c>
      <c r="C340" t="s">
        <v>55</v>
      </c>
      <c r="D340" t="s">
        <v>125</v>
      </c>
      <c r="E340">
        <v>6.9</v>
      </c>
      <c r="F340">
        <v>4.3</v>
      </c>
      <c r="G340">
        <v>3</v>
      </c>
      <c r="H340">
        <v>3</v>
      </c>
      <c r="I340">
        <v>75</v>
      </c>
      <c r="J340">
        <v>17</v>
      </c>
      <c r="K340">
        <v>75</v>
      </c>
      <c r="L340">
        <v>19</v>
      </c>
    </row>
    <row r="341" spans="1:12" x14ac:dyDescent="0.2">
      <c r="A341" t="s">
        <v>108</v>
      </c>
      <c r="B341" t="s">
        <v>107</v>
      </c>
      <c r="C341" t="s">
        <v>55</v>
      </c>
      <c r="D341" t="s">
        <v>59</v>
      </c>
      <c r="E341">
        <v>8.4</v>
      </c>
      <c r="F341">
        <v>5.2</v>
      </c>
      <c r="G341">
        <v>11</v>
      </c>
      <c r="H341">
        <v>0</v>
      </c>
      <c r="I341" t="s">
        <v>24</v>
      </c>
      <c r="J341" t="s">
        <v>24</v>
      </c>
      <c r="K341" t="s">
        <v>25</v>
      </c>
      <c r="L341" t="s">
        <v>25</v>
      </c>
    </row>
    <row r="342" spans="1:12" x14ac:dyDescent="0.2">
      <c r="A342" t="s">
        <v>108</v>
      </c>
      <c r="B342" t="s">
        <v>107</v>
      </c>
      <c r="C342" t="s">
        <v>55</v>
      </c>
      <c r="D342" t="s">
        <v>60</v>
      </c>
      <c r="E342">
        <v>4.0999999999999996</v>
      </c>
      <c r="F342">
        <v>2.6</v>
      </c>
      <c r="G342">
        <v>5</v>
      </c>
      <c r="H342">
        <v>0</v>
      </c>
      <c r="I342" t="s">
        <v>24</v>
      </c>
      <c r="J342" t="s">
        <v>24</v>
      </c>
      <c r="K342" t="s">
        <v>25</v>
      </c>
      <c r="L342" t="s">
        <v>25</v>
      </c>
    </row>
    <row r="343" spans="1:12" x14ac:dyDescent="0.2">
      <c r="A343" t="s">
        <v>108</v>
      </c>
      <c r="B343" t="s">
        <v>107</v>
      </c>
      <c r="C343" t="s">
        <v>55</v>
      </c>
      <c r="D343" t="s">
        <v>61</v>
      </c>
      <c r="E343">
        <v>7.7</v>
      </c>
      <c r="F343">
        <v>4.8</v>
      </c>
      <c r="G343">
        <v>6</v>
      </c>
      <c r="H343">
        <v>0</v>
      </c>
      <c r="I343" t="s">
        <v>24</v>
      </c>
      <c r="J343" t="s">
        <v>24</v>
      </c>
      <c r="K343" t="s">
        <v>25</v>
      </c>
      <c r="L343" t="s">
        <v>25</v>
      </c>
    </row>
    <row r="344" spans="1:12" x14ac:dyDescent="0.2">
      <c r="A344" t="s">
        <v>108</v>
      </c>
      <c r="B344" t="s">
        <v>107</v>
      </c>
      <c r="C344" t="s">
        <v>55</v>
      </c>
      <c r="D344" t="s">
        <v>55</v>
      </c>
      <c r="E344">
        <v>66.400000000000006</v>
      </c>
      <c r="F344">
        <v>41.3</v>
      </c>
      <c r="G344">
        <v>62</v>
      </c>
      <c r="H344">
        <v>21</v>
      </c>
      <c r="I344">
        <v>600</v>
      </c>
      <c r="J344">
        <v>53</v>
      </c>
      <c r="K344">
        <v>553</v>
      </c>
      <c r="L344">
        <v>50</v>
      </c>
    </row>
    <row r="345" spans="1:12" x14ac:dyDescent="0.2">
      <c r="A345" t="s">
        <v>108</v>
      </c>
      <c r="B345" t="s">
        <v>107</v>
      </c>
      <c r="C345" t="s">
        <v>55</v>
      </c>
      <c r="D345" t="s">
        <v>126</v>
      </c>
      <c r="E345">
        <v>5.2</v>
      </c>
      <c r="F345">
        <v>3.3</v>
      </c>
      <c r="G345">
        <v>3</v>
      </c>
      <c r="H345">
        <v>3</v>
      </c>
      <c r="I345">
        <v>48</v>
      </c>
      <c r="J345">
        <v>9</v>
      </c>
      <c r="K345">
        <v>48</v>
      </c>
      <c r="L345">
        <v>9</v>
      </c>
    </row>
    <row r="346" spans="1:12" x14ac:dyDescent="0.2">
      <c r="A346" t="s">
        <v>108</v>
      </c>
      <c r="B346" t="s">
        <v>107</v>
      </c>
      <c r="C346" t="s">
        <v>55</v>
      </c>
      <c r="D346" t="s">
        <v>127</v>
      </c>
      <c r="E346">
        <v>2.2000000000000002</v>
      </c>
      <c r="F346">
        <v>1.4</v>
      </c>
      <c r="G346">
        <v>2</v>
      </c>
      <c r="H346">
        <v>0</v>
      </c>
      <c r="I346" t="s">
        <v>24</v>
      </c>
      <c r="J346" t="s">
        <v>24</v>
      </c>
      <c r="K346" t="s">
        <v>25</v>
      </c>
      <c r="L346" t="s">
        <v>25</v>
      </c>
    </row>
    <row r="347" spans="1:12" x14ac:dyDescent="0.2">
      <c r="A347" t="s">
        <v>108</v>
      </c>
      <c r="B347" t="s">
        <v>107</v>
      </c>
      <c r="C347" t="s">
        <v>62</v>
      </c>
      <c r="D347" t="s">
        <v>63</v>
      </c>
      <c r="E347">
        <v>1.6</v>
      </c>
      <c r="F347">
        <v>1</v>
      </c>
      <c r="G347">
        <v>1</v>
      </c>
      <c r="H347">
        <v>1</v>
      </c>
      <c r="I347">
        <v>17</v>
      </c>
      <c r="J347">
        <v>1</v>
      </c>
      <c r="K347">
        <v>17</v>
      </c>
      <c r="L347">
        <v>1</v>
      </c>
    </row>
    <row r="348" spans="1:12" x14ac:dyDescent="0.2">
      <c r="A348" t="s">
        <v>108</v>
      </c>
      <c r="B348" t="s">
        <v>107</v>
      </c>
      <c r="C348" t="s">
        <v>62</v>
      </c>
      <c r="D348" t="s">
        <v>64</v>
      </c>
      <c r="E348">
        <v>17.399999999999999</v>
      </c>
      <c r="F348">
        <v>10.8</v>
      </c>
      <c r="G348">
        <v>17</v>
      </c>
      <c r="H348">
        <v>17</v>
      </c>
      <c r="I348">
        <v>217</v>
      </c>
      <c r="J348">
        <v>19</v>
      </c>
      <c r="K348">
        <v>223</v>
      </c>
      <c r="L348">
        <v>19</v>
      </c>
    </row>
    <row r="349" spans="1:12" x14ac:dyDescent="0.2">
      <c r="A349" t="s">
        <v>108</v>
      </c>
      <c r="B349" t="s">
        <v>107</v>
      </c>
      <c r="C349" t="s">
        <v>62</v>
      </c>
      <c r="D349" t="s">
        <v>65</v>
      </c>
      <c r="E349">
        <v>6.6</v>
      </c>
      <c r="F349">
        <v>4.0999999999999996</v>
      </c>
      <c r="G349">
        <v>6</v>
      </c>
      <c r="H349">
        <v>6</v>
      </c>
      <c r="I349">
        <v>71</v>
      </c>
      <c r="J349">
        <v>5</v>
      </c>
      <c r="K349">
        <v>75</v>
      </c>
      <c r="L349">
        <v>6</v>
      </c>
    </row>
    <row r="350" spans="1:12" x14ac:dyDescent="0.2">
      <c r="A350" t="s">
        <v>108</v>
      </c>
      <c r="B350" t="s">
        <v>107</v>
      </c>
      <c r="C350" t="s">
        <v>62</v>
      </c>
      <c r="D350" t="s">
        <v>66</v>
      </c>
      <c r="E350">
        <v>10.6</v>
      </c>
      <c r="F350">
        <v>6.6</v>
      </c>
      <c r="G350">
        <v>8</v>
      </c>
      <c r="H350">
        <v>8</v>
      </c>
      <c r="I350">
        <v>104</v>
      </c>
      <c r="J350">
        <v>8</v>
      </c>
      <c r="K350">
        <v>104</v>
      </c>
      <c r="L350">
        <v>8</v>
      </c>
    </row>
    <row r="351" spans="1:12" x14ac:dyDescent="0.2">
      <c r="A351" t="s">
        <v>108</v>
      </c>
      <c r="B351" t="s">
        <v>107</v>
      </c>
      <c r="C351" t="s">
        <v>62</v>
      </c>
      <c r="D351" t="s">
        <v>67</v>
      </c>
      <c r="E351">
        <v>0.9</v>
      </c>
      <c r="F351">
        <v>0.6</v>
      </c>
      <c r="G351">
        <v>1</v>
      </c>
      <c r="H351">
        <v>1</v>
      </c>
      <c r="I351">
        <v>10</v>
      </c>
      <c r="J351">
        <v>2</v>
      </c>
      <c r="K351">
        <v>10</v>
      </c>
      <c r="L351">
        <v>2</v>
      </c>
    </row>
    <row r="352" spans="1:12" x14ac:dyDescent="0.2">
      <c r="A352" t="s">
        <v>108</v>
      </c>
      <c r="B352" t="s">
        <v>107</v>
      </c>
      <c r="C352" t="s">
        <v>62</v>
      </c>
      <c r="D352" t="s">
        <v>68</v>
      </c>
      <c r="E352">
        <v>7.9</v>
      </c>
      <c r="F352">
        <v>4.9000000000000004</v>
      </c>
      <c r="G352">
        <v>7</v>
      </c>
      <c r="H352">
        <v>7</v>
      </c>
      <c r="I352">
        <v>73</v>
      </c>
      <c r="J352">
        <v>6</v>
      </c>
      <c r="K352">
        <v>69</v>
      </c>
      <c r="L352">
        <v>5</v>
      </c>
    </row>
    <row r="353" spans="1:12" x14ac:dyDescent="0.2">
      <c r="A353" t="s">
        <v>108</v>
      </c>
      <c r="B353" t="s">
        <v>107</v>
      </c>
      <c r="C353" t="s">
        <v>62</v>
      </c>
      <c r="D353" t="s">
        <v>69</v>
      </c>
      <c r="E353">
        <v>5.7</v>
      </c>
      <c r="F353">
        <v>3.5</v>
      </c>
      <c r="G353">
        <v>8</v>
      </c>
      <c r="H353">
        <v>5</v>
      </c>
      <c r="I353">
        <v>58</v>
      </c>
      <c r="J353">
        <v>6</v>
      </c>
      <c r="K353">
        <v>60</v>
      </c>
      <c r="L353">
        <v>5</v>
      </c>
    </row>
    <row r="354" spans="1:12" x14ac:dyDescent="0.2">
      <c r="A354" t="s">
        <v>108</v>
      </c>
      <c r="B354" t="s">
        <v>107</v>
      </c>
      <c r="C354" t="s">
        <v>62</v>
      </c>
      <c r="D354" t="s">
        <v>70</v>
      </c>
      <c r="E354">
        <v>13.4</v>
      </c>
      <c r="F354">
        <v>8.3000000000000007</v>
      </c>
      <c r="G354">
        <v>14</v>
      </c>
      <c r="H354">
        <v>8</v>
      </c>
      <c r="I354">
        <v>142</v>
      </c>
      <c r="J354">
        <v>13</v>
      </c>
      <c r="K354">
        <v>135</v>
      </c>
      <c r="L354">
        <v>11</v>
      </c>
    </row>
    <row r="355" spans="1:12" x14ac:dyDescent="0.2">
      <c r="A355" t="s">
        <v>108</v>
      </c>
      <c r="B355" t="s">
        <v>107</v>
      </c>
      <c r="C355" t="s">
        <v>62</v>
      </c>
      <c r="D355" t="s">
        <v>71</v>
      </c>
      <c r="E355">
        <v>5.4</v>
      </c>
      <c r="F355">
        <v>3.4</v>
      </c>
      <c r="G355">
        <v>4</v>
      </c>
      <c r="H355">
        <v>4</v>
      </c>
      <c r="I355">
        <v>54</v>
      </c>
      <c r="J355">
        <v>4</v>
      </c>
      <c r="K355">
        <v>54</v>
      </c>
      <c r="L355">
        <v>4</v>
      </c>
    </row>
    <row r="356" spans="1:12" x14ac:dyDescent="0.2">
      <c r="A356" t="s">
        <v>108</v>
      </c>
      <c r="B356" t="s">
        <v>107</v>
      </c>
      <c r="C356" t="s">
        <v>62</v>
      </c>
      <c r="D356" t="s">
        <v>72</v>
      </c>
      <c r="E356">
        <v>1.7</v>
      </c>
      <c r="F356">
        <v>1.1000000000000001</v>
      </c>
      <c r="G356">
        <v>1</v>
      </c>
      <c r="H356">
        <v>1</v>
      </c>
      <c r="I356">
        <v>20</v>
      </c>
      <c r="J356">
        <v>2</v>
      </c>
      <c r="K356">
        <v>20</v>
      </c>
      <c r="L356">
        <v>2</v>
      </c>
    </row>
    <row r="357" spans="1:12" x14ac:dyDescent="0.2">
      <c r="A357" t="s">
        <v>108</v>
      </c>
      <c r="B357" t="s">
        <v>107</v>
      </c>
      <c r="C357" t="s">
        <v>62</v>
      </c>
      <c r="D357" t="s">
        <v>73</v>
      </c>
      <c r="E357">
        <v>5.8</v>
      </c>
      <c r="F357">
        <v>3.6</v>
      </c>
      <c r="G357">
        <v>6</v>
      </c>
      <c r="H357">
        <v>6</v>
      </c>
      <c r="I357">
        <v>61</v>
      </c>
      <c r="J357">
        <v>6</v>
      </c>
      <c r="K357">
        <v>66</v>
      </c>
      <c r="L357">
        <v>5</v>
      </c>
    </row>
    <row r="358" spans="1:12" x14ac:dyDescent="0.2">
      <c r="A358" t="s">
        <v>108</v>
      </c>
      <c r="B358" t="s">
        <v>107</v>
      </c>
      <c r="C358" t="s">
        <v>62</v>
      </c>
      <c r="D358" t="s">
        <v>74</v>
      </c>
      <c r="E358">
        <v>2.9</v>
      </c>
      <c r="F358">
        <v>1.8</v>
      </c>
      <c r="G358">
        <v>3</v>
      </c>
      <c r="H358">
        <v>3</v>
      </c>
      <c r="I358">
        <v>35</v>
      </c>
      <c r="J358">
        <v>3</v>
      </c>
      <c r="K358">
        <v>34</v>
      </c>
      <c r="L358">
        <v>3</v>
      </c>
    </row>
    <row r="359" spans="1:12" x14ac:dyDescent="0.2">
      <c r="A359" t="s">
        <v>108</v>
      </c>
      <c r="B359" t="s">
        <v>107</v>
      </c>
      <c r="C359" t="s">
        <v>62</v>
      </c>
      <c r="D359" t="s">
        <v>128</v>
      </c>
      <c r="E359">
        <v>3</v>
      </c>
      <c r="F359">
        <v>1.9</v>
      </c>
      <c r="G359">
        <v>3</v>
      </c>
      <c r="H359">
        <v>3</v>
      </c>
      <c r="I359">
        <v>30</v>
      </c>
      <c r="J359">
        <v>4</v>
      </c>
      <c r="K359">
        <v>28</v>
      </c>
      <c r="L359">
        <v>3</v>
      </c>
    </row>
    <row r="360" spans="1:12" x14ac:dyDescent="0.2">
      <c r="A360" t="s">
        <v>108</v>
      </c>
      <c r="B360" t="s">
        <v>107</v>
      </c>
      <c r="C360" t="s">
        <v>62</v>
      </c>
      <c r="D360" t="s">
        <v>75</v>
      </c>
      <c r="E360">
        <v>2.2000000000000002</v>
      </c>
      <c r="F360">
        <v>1.3</v>
      </c>
      <c r="G360">
        <v>3</v>
      </c>
      <c r="H360">
        <v>3</v>
      </c>
      <c r="I360">
        <v>23</v>
      </c>
      <c r="J360">
        <v>3</v>
      </c>
      <c r="K360">
        <v>25</v>
      </c>
      <c r="L360">
        <v>3</v>
      </c>
    </row>
    <row r="361" spans="1:12" x14ac:dyDescent="0.2">
      <c r="A361" t="s">
        <v>108</v>
      </c>
      <c r="B361" t="s">
        <v>107</v>
      </c>
      <c r="C361" t="s">
        <v>62</v>
      </c>
      <c r="D361" t="s">
        <v>76</v>
      </c>
      <c r="E361">
        <v>14.1</v>
      </c>
      <c r="F361">
        <v>8.6999999999999993</v>
      </c>
      <c r="G361">
        <v>12</v>
      </c>
      <c r="H361">
        <v>12</v>
      </c>
      <c r="I361">
        <v>179</v>
      </c>
      <c r="J361">
        <v>17</v>
      </c>
      <c r="K361">
        <v>163</v>
      </c>
      <c r="L361">
        <v>12</v>
      </c>
    </row>
    <row r="362" spans="1:12" x14ac:dyDescent="0.2">
      <c r="A362" t="s">
        <v>108</v>
      </c>
      <c r="B362" t="s">
        <v>107</v>
      </c>
      <c r="C362" t="s">
        <v>62</v>
      </c>
      <c r="D362" t="s">
        <v>77</v>
      </c>
      <c r="E362">
        <v>3.8</v>
      </c>
      <c r="F362">
        <v>2.4</v>
      </c>
      <c r="G362">
        <v>3</v>
      </c>
      <c r="H362">
        <v>3</v>
      </c>
      <c r="I362">
        <v>52</v>
      </c>
      <c r="J362">
        <v>4</v>
      </c>
      <c r="K362">
        <v>53</v>
      </c>
      <c r="L362">
        <v>4</v>
      </c>
    </row>
    <row r="363" spans="1:12" x14ac:dyDescent="0.2">
      <c r="A363" t="s">
        <v>108</v>
      </c>
      <c r="B363" t="s">
        <v>107</v>
      </c>
      <c r="C363" t="s">
        <v>62</v>
      </c>
      <c r="D363" t="s">
        <v>78</v>
      </c>
      <c r="E363">
        <v>61</v>
      </c>
      <c r="F363">
        <v>37.9</v>
      </c>
      <c r="G363">
        <v>66</v>
      </c>
      <c r="H363">
        <v>66</v>
      </c>
      <c r="I363">
        <v>778</v>
      </c>
      <c r="J363">
        <v>73</v>
      </c>
      <c r="K363">
        <v>743</v>
      </c>
      <c r="L363">
        <v>52</v>
      </c>
    </row>
    <row r="364" spans="1:12" x14ac:dyDescent="0.2">
      <c r="A364" t="s">
        <v>108</v>
      </c>
      <c r="B364" t="s">
        <v>107</v>
      </c>
      <c r="C364" t="s">
        <v>62</v>
      </c>
      <c r="D364" t="s">
        <v>79</v>
      </c>
      <c r="E364">
        <v>11.8</v>
      </c>
      <c r="F364">
        <v>7.3</v>
      </c>
      <c r="G364">
        <v>12</v>
      </c>
      <c r="H364">
        <v>12</v>
      </c>
      <c r="I364">
        <v>143</v>
      </c>
      <c r="J364">
        <v>17</v>
      </c>
      <c r="K364">
        <v>138</v>
      </c>
      <c r="L364">
        <v>10</v>
      </c>
    </row>
    <row r="365" spans="1:12" x14ac:dyDescent="0.2">
      <c r="A365" t="s">
        <v>108</v>
      </c>
      <c r="B365" t="s">
        <v>107</v>
      </c>
      <c r="C365" t="s">
        <v>62</v>
      </c>
      <c r="D365" t="s">
        <v>49</v>
      </c>
      <c r="E365">
        <v>1.4</v>
      </c>
      <c r="F365">
        <v>0.9</v>
      </c>
      <c r="G365">
        <v>1</v>
      </c>
      <c r="H365">
        <v>1</v>
      </c>
      <c r="I365">
        <v>23</v>
      </c>
      <c r="J365">
        <v>7</v>
      </c>
      <c r="K365">
        <v>23</v>
      </c>
      <c r="L365">
        <v>7</v>
      </c>
    </row>
    <row r="366" spans="1:12" x14ac:dyDescent="0.2">
      <c r="A366" t="s">
        <v>108</v>
      </c>
      <c r="B366" t="s">
        <v>107</v>
      </c>
      <c r="C366" t="s">
        <v>62</v>
      </c>
      <c r="D366" t="s">
        <v>80</v>
      </c>
      <c r="E366">
        <v>3</v>
      </c>
      <c r="F366">
        <v>1.9</v>
      </c>
      <c r="G366">
        <v>5</v>
      </c>
      <c r="H366">
        <v>5</v>
      </c>
      <c r="I366">
        <v>34</v>
      </c>
      <c r="J366">
        <v>5</v>
      </c>
      <c r="K366">
        <v>33</v>
      </c>
      <c r="L366">
        <v>3</v>
      </c>
    </row>
    <row r="367" spans="1:12" x14ac:dyDescent="0.2">
      <c r="A367" t="s">
        <v>108</v>
      </c>
      <c r="B367" t="s">
        <v>107</v>
      </c>
      <c r="C367" t="s">
        <v>62</v>
      </c>
      <c r="D367" t="s">
        <v>129</v>
      </c>
      <c r="E367">
        <v>2</v>
      </c>
      <c r="F367">
        <v>1.2</v>
      </c>
      <c r="G367">
        <v>3</v>
      </c>
      <c r="H367">
        <v>3</v>
      </c>
      <c r="I367">
        <v>24</v>
      </c>
      <c r="J367">
        <v>2</v>
      </c>
      <c r="K367">
        <v>22</v>
      </c>
      <c r="L367">
        <v>2</v>
      </c>
    </row>
    <row r="368" spans="1:12" x14ac:dyDescent="0.2">
      <c r="A368" t="s">
        <v>108</v>
      </c>
      <c r="B368" t="s">
        <v>107</v>
      </c>
      <c r="C368" t="s">
        <v>62</v>
      </c>
      <c r="D368" t="s">
        <v>81</v>
      </c>
      <c r="E368">
        <v>6.5</v>
      </c>
      <c r="F368">
        <v>4</v>
      </c>
      <c r="G368">
        <v>7</v>
      </c>
      <c r="H368">
        <v>7</v>
      </c>
      <c r="I368">
        <v>92</v>
      </c>
      <c r="J368">
        <v>22</v>
      </c>
      <c r="K368">
        <v>77</v>
      </c>
      <c r="L368">
        <v>7</v>
      </c>
    </row>
    <row r="369" spans="1:12" x14ac:dyDescent="0.2">
      <c r="A369" t="s">
        <v>108</v>
      </c>
      <c r="B369" t="s">
        <v>107</v>
      </c>
      <c r="C369" t="s">
        <v>62</v>
      </c>
      <c r="D369" t="s">
        <v>82</v>
      </c>
      <c r="E369">
        <v>6.6</v>
      </c>
      <c r="F369">
        <v>4.0999999999999996</v>
      </c>
      <c r="G369">
        <v>5</v>
      </c>
      <c r="H369">
        <v>5</v>
      </c>
      <c r="I369">
        <v>82</v>
      </c>
      <c r="J369">
        <v>8</v>
      </c>
      <c r="K369">
        <v>76</v>
      </c>
      <c r="L369">
        <v>6</v>
      </c>
    </row>
    <row r="370" spans="1:12" x14ac:dyDescent="0.2">
      <c r="A370" t="s">
        <v>108</v>
      </c>
      <c r="B370" t="s">
        <v>107</v>
      </c>
      <c r="C370" t="s">
        <v>83</v>
      </c>
      <c r="D370" t="s">
        <v>84</v>
      </c>
      <c r="E370">
        <v>2.4</v>
      </c>
      <c r="F370">
        <v>1.5</v>
      </c>
      <c r="G370">
        <v>3</v>
      </c>
      <c r="H370">
        <v>3</v>
      </c>
      <c r="I370">
        <v>32</v>
      </c>
      <c r="J370">
        <v>3</v>
      </c>
      <c r="K370">
        <v>33</v>
      </c>
      <c r="L370">
        <v>3</v>
      </c>
    </row>
    <row r="371" spans="1:12" x14ac:dyDescent="0.2">
      <c r="A371" t="s">
        <v>108</v>
      </c>
      <c r="B371" t="s">
        <v>107</v>
      </c>
      <c r="C371" t="s">
        <v>83</v>
      </c>
      <c r="D371" t="s">
        <v>85</v>
      </c>
      <c r="E371">
        <v>1.8</v>
      </c>
      <c r="F371">
        <v>1.1000000000000001</v>
      </c>
      <c r="G371">
        <v>3</v>
      </c>
      <c r="H371">
        <v>3</v>
      </c>
      <c r="I371">
        <v>20</v>
      </c>
      <c r="J371">
        <v>1</v>
      </c>
      <c r="K371">
        <v>21</v>
      </c>
      <c r="L371">
        <v>1</v>
      </c>
    </row>
    <row r="372" spans="1:12" x14ac:dyDescent="0.2">
      <c r="A372" t="s">
        <v>108</v>
      </c>
      <c r="B372" t="s">
        <v>107</v>
      </c>
      <c r="C372" t="s">
        <v>83</v>
      </c>
      <c r="D372" t="s">
        <v>86</v>
      </c>
      <c r="E372">
        <v>9.8000000000000007</v>
      </c>
      <c r="F372">
        <v>6.1</v>
      </c>
      <c r="G372">
        <v>11</v>
      </c>
      <c r="H372">
        <v>11</v>
      </c>
      <c r="I372">
        <v>135</v>
      </c>
      <c r="J372">
        <v>10</v>
      </c>
      <c r="K372">
        <v>139</v>
      </c>
      <c r="L372">
        <v>10</v>
      </c>
    </row>
    <row r="373" spans="1:12" x14ac:dyDescent="0.2">
      <c r="A373" t="s">
        <v>108</v>
      </c>
      <c r="B373" t="s">
        <v>107</v>
      </c>
      <c r="C373" t="s">
        <v>83</v>
      </c>
      <c r="D373" t="s">
        <v>87</v>
      </c>
      <c r="E373">
        <v>6.2</v>
      </c>
      <c r="F373">
        <v>3.8</v>
      </c>
      <c r="G373">
        <v>4</v>
      </c>
      <c r="H373">
        <v>4</v>
      </c>
      <c r="I373">
        <v>82</v>
      </c>
      <c r="J373">
        <v>11</v>
      </c>
      <c r="K373">
        <v>86</v>
      </c>
      <c r="L373">
        <v>11</v>
      </c>
    </row>
    <row r="374" spans="1:12" x14ac:dyDescent="0.2">
      <c r="A374" t="s">
        <v>108</v>
      </c>
      <c r="B374" t="s">
        <v>107</v>
      </c>
      <c r="C374" t="s">
        <v>83</v>
      </c>
      <c r="D374" t="s">
        <v>88</v>
      </c>
      <c r="E374">
        <v>5.0999999999999996</v>
      </c>
      <c r="F374">
        <v>3.2</v>
      </c>
      <c r="G374">
        <v>4</v>
      </c>
      <c r="H374">
        <v>4</v>
      </c>
      <c r="I374">
        <v>72</v>
      </c>
      <c r="J374">
        <v>7</v>
      </c>
      <c r="K374">
        <v>73</v>
      </c>
      <c r="L374">
        <v>7</v>
      </c>
    </row>
    <row r="375" spans="1:12" x14ac:dyDescent="0.2">
      <c r="A375" t="s">
        <v>108</v>
      </c>
      <c r="B375" t="s">
        <v>107</v>
      </c>
      <c r="C375" t="s">
        <v>83</v>
      </c>
      <c r="D375" t="s">
        <v>89</v>
      </c>
      <c r="E375">
        <v>2.2999999999999998</v>
      </c>
      <c r="F375">
        <v>1.4</v>
      </c>
      <c r="G375">
        <v>2</v>
      </c>
      <c r="H375">
        <v>2</v>
      </c>
      <c r="I375">
        <v>35</v>
      </c>
      <c r="J375">
        <v>6</v>
      </c>
      <c r="K375">
        <v>35</v>
      </c>
      <c r="L375">
        <v>6</v>
      </c>
    </row>
    <row r="376" spans="1:12" x14ac:dyDescent="0.2">
      <c r="A376" t="s">
        <v>108</v>
      </c>
      <c r="B376" t="s">
        <v>107</v>
      </c>
      <c r="C376" t="s">
        <v>83</v>
      </c>
      <c r="D376" t="s">
        <v>90</v>
      </c>
      <c r="E376">
        <v>12.2</v>
      </c>
      <c r="F376">
        <v>7.6</v>
      </c>
      <c r="G376">
        <v>10</v>
      </c>
      <c r="H376">
        <v>10</v>
      </c>
      <c r="I376">
        <v>163</v>
      </c>
      <c r="J376">
        <v>19</v>
      </c>
      <c r="K376">
        <v>171</v>
      </c>
      <c r="L376">
        <v>17</v>
      </c>
    </row>
    <row r="377" spans="1:12" x14ac:dyDescent="0.2">
      <c r="A377" t="s">
        <v>108</v>
      </c>
      <c r="B377" t="s">
        <v>107</v>
      </c>
      <c r="C377" t="s">
        <v>83</v>
      </c>
      <c r="D377" t="s">
        <v>91</v>
      </c>
      <c r="E377">
        <v>2.9</v>
      </c>
      <c r="F377">
        <v>1.8</v>
      </c>
      <c r="G377">
        <v>3</v>
      </c>
      <c r="H377">
        <v>3</v>
      </c>
      <c r="I377">
        <v>37</v>
      </c>
      <c r="J377">
        <v>4</v>
      </c>
      <c r="K377">
        <v>36</v>
      </c>
      <c r="L377">
        <v>4</v>
      </c>
    </row>
    <row r="378" spans="1:12" x14ac:dyDescent="0.2">
      <c r="A378" t="s">
        <v>108</v>
      </c>
      <c r="B378" t="s">
        <v>107</v>
      </c>
      <c r="C378" t="s">
        <v>83</v>
      </c>
      <c r="D378" t="s">
        <v>92</v>
      </c>
      <c r="E378">
        <v>7</v>
      </c>
      <c r="F378">
        <v>4.4000000000000004</v>
      </c>
      <c r="G378">
        <v>4</v>
      </c>
      <c r="H378">
        <v>4</v>
      </c>
      <c r="I378">
        <v>116</v>
      </c>
      <c r="J378">
        <v>11</v>
      </c>
      <c r="K378">
        <v>112</v>
      </c>
      <c r="L378">
        <v>9</v>
      </c>
    </row>
    <row r="379" spans="1:12" x14ac:dyDescent="0.2">
      <c r="A379" t="s">
        <v>108</v>
      </c>
      <c r="B379" t="s">
        <v>107</v>
      </c>
      <c r="C379" t="s">
        <v>83</v>
      </c>
      <c r="D379" t="s">
        <v>93</v>
      </c>
      <c r="E379">
        <v>4.9000000000000004</v>
      </c>
      <c r="F379">
        <v>3</v>
      </c>
      <c r="G379">
        <v>5</v>
      </c>
      <c r="H379">
        <v>5</v>
      </c>
      <c r="I379">
        <v>71</v>
      </c>
      <c r="J379">
        <v>5</v>
      </c>
      <c r="K379">
        <v>72</v>
      </c>
      <c r="L379">
        <v>5</v>
      </c>
    </row>
    <row r="380" spans="1:12" x14ac:dyDescent="0.2">
      <c r="A380" t="s">
        <v>108</v>
      </c>
      <c r="B380" t="s">
        <v>107</v>
      </c>
      <c r="C380" t="s">
        <v>83</v>
      </c>
      <c r="D380" t="s">
        <v>130</v>
      </c>
      <c r="E380">
        <v>4.8</v>
      </c>
      <c r="F380">
        <v>3</v>
      </c>
      <c r="G380">
        <v>4</v>
      </c>
      <c r="H380">
        <v>4</v>
      </c>
      <c r="I380">
        <v>55</v>
      </c>
      <c r="J380">
        <v>4</v>
      </c>
      <c r="K380">
        <v>57</v>
      </c>
      <c r="L380">
        <v>4</v>
      </c>
    </row>
    <row r="381" spans="1:12" x14ac:dyDescent="0.2">
      <c r="A381" t="s">
        <v>108</v>
      </c>
      <c r="B381" t="s">
        <v>107</v>
      </c>
      <c r="C381" t="s">
        <v>83</v>
      </c>
      <c r="D381" t="s">
        <v>83</v>
      </c>
      <c r="E381">
        <v>40.5</v>
      </c>
      <c r="F381">
        <v>25.2</v>
      </c>
      <c r="G381">
        <v>38</v>
      </c>
      <c r="H381">
        <v>38</v>
      </c>
      <c r="I381">
        <v>595</v>
      </c>
      <c r="J381">
        <v>48</v>
      </c>
      <c r="K381">
        <v>609</v>
      </c>
      <c r="L381">
        <v>55</v>
      </c>
    </row>
    <row r="382" spans="1:12" x14ac:dyDescent="0.2">
      <c r="A382" t="s">
        <v>108</v>
      </c>
      <c r="B382" t="s">
        <v>107</v>
      </c>
      <c r="C382" t="s">
        <v>94</v>
      </c>
      <c r="D382" t="s">
        <v>95</v>
      </c>
      <c r="E382">
        <v>2.8</v>
      </c>
      <c r="F382">
        <v>1.7</v>
      </c>
      <c r="G382">
        <v>20</v>
      </c>
      <c r="H382">
        <v>20</v>
      </c>
      <c r="I382">
        <v>32</v>
      </c>
      <c r="J382">
        <v>3</v>
      </c>
      <c r="K382">
        <v>30</v>
      </c>
      <c r="L382">
        <v>3</v>
      </c>
    </row>
    <row r="383" spans="1:12" x14ac:dyDescent="0.2">
      <c r="A383" t="s">
        <v>108</v>
      </c>
      <c r="B383" t="s">
        <v>107</v>
      </c>
      <c r="C383" t="s">
        <v>94</v>
      </c>
      <c r="D383" t="s">
        <v>131</v>
      </c>
      <c r="E383">
        <v>2.6</v>
      </c>
      <c r="F383">
        <v>1.6</v>
      </c>
      <c r="G383">
        <v>14</v>
      </c>
      <c r="H383">
        <v>14</v>
      </c>
      <c r="I383">
        <v>29</v>
      </c>
      <c r="J383">
        <v>6</v>
      </c>
      <c r="K383">
        <v>28</v>
      </c>
      <c r="L383">
        <v>6</v>
      </c>
    </row>
    <row r="384" spans="1:12" x14ac:dyDescent="0.2">
      <c r="A384" t="s">
        <v>108</v>
      </c>
      <c r="B384" t="s">
        <v>107</v>
      </c>
      <c r="C384" t="s">
        <v>94</v>
      </c>
      <c r="D384" t="s">
        <v>96</v>
      </c>
      <c r="E384">
        <v>3.3</v>
      </c>
      <c r="F384">
        <v>2.1</v>
      </c>
      <c r="G384">
        <v>18</v>
      </c>
      <c r="H384">
        <v>18</v>
      </c>
      <c r="I384">
        <v>42</v>
      </c>
      <c r="J384">
        <v>4</v>
      </c>
      <c r="K384">
        <v>43</v>
      </c>
      <c r="L384">
        <v>4</v>
      </c>
    </row>
    <row r="385" spans="1:12" x14ac:dyDescent="0.2">
      <c r="A385" t="s">
        <v>108</v>
      </c>
      <c r="B385" t="s">
        <v>107</v>
      </c>
      <c r="C385" t="s">
        <v>94</v>
      </c>
      <c r="D385" t="s">
        <v>97</v>
      </c>
      <c r="E385">
        <v>2.5</v>
      </c>
      <c r="F385">
        <v>1.5</v>
      </c>
      <c r="G385">
        <v>8</v>
      </c>
      <c r="H385">
        <v>8</v>
      </c>
      <c r="I385">
        <v>31</v>
      </c>
      <c r="J385">
        <v>8</v>
      </c>
      <c r="K385">
        <v>30</v>
      </c>
      <c r="L385">
        <v>8</v>
      </c>
    </row>
    <row r="386" spans="1:12" x14ac:dyDescent="0.2">
      <c r="A386" t="s">
        <v>108</v>
      </c>
      <c r="B386" t="s">
        <v>107</v>
      </c>
      <c r="C386" t="s">
        <v>94</v>
      </c>
      <c r="D386" t="s">
        <v>98</v>
      </c>
      <c r="E386">
        <v>5.2</v>
      </c>
      <c r="F386">
        <v>3.3</v>
      </c>
      <c r="G386">
        <v>25</v>
      </c>
      <c r="H386">
        <v>25</v>
      </c>
      <c r="I386">
        <v>54</v>
      </c>
      <c r="J386">
        <v>10</v>
      </c>
      <c r="K386">
        <v>55</v>
      </c>
      <c r="L386">
        <v>11</v>
      </c>
    </row>
    <row r="387" spans="1:12" x14ac:dyDescent="0.2">
      <c r="A387" t="s">
        <v>108</v>
      </c>
      <c r="B387" t="s">
        <v>107</v>
      </c>
      <c r="C387" t="s">
        <v>94</v>
      </c>
      <c r="D387" t="s">
        <v>99</v>
      </c>
      <c r="E387">
        <v>6.6</v>
      </c>
      <c r="F387">
        <v>4.0999999999999996</v>
      </c>
      <c r="G387">
        <v>37</v>
      </c>
      <c r="H387">
        <v>37</v>
      </c>
      <c r="I387">
        <v>70</v>
      </c>
      <c r="J387">
        <v>8</v>
      </c>
      <c r="K387">
        <v>69</v>
      </c>
      <c r="L387">
        <v>7</v>
      </c>
    </row>
    <row r="388" spans="1:12" x14ac:dyDescent="0.2">
      <c r="A388" t="s">
        <v>108</v>
      </c>
      <c r="B388" t="s">
        <v>107</v>
      </c>
      <c r="C388" t="s">
        <v>94</v>
      </c>
      <c r="D388" t="s">
        <v>100</v>
      </c>
      <c r="E388">
        <v>5.8</v>
      </c>
      <c r="F388">
        <v>3.6</v>
      </c>
      <c r="G388">
        <v>30</v>
      </c>
      <c r="H388">
        <v>30</v>
      </c>
      <c r="I388">
        <v>64</v>
      </c>
      <c r="J388">
        <v>7</v>
      </c>
      <c r="K388">
        <v>62</v>
      </c>
      <c r="L388">
        <v>6</v>
      </c>
    </row>
    <row r="389" spans="1:12" x14ac:dyDescent="0.2">
      <c r="A389" t="s">
        <v>108</v>
      </c>
      <c r="B389" t="s">
        <v>107</v>
      </c>
      <c r="C389" t="s">
        <v>94</v>
      </c>
      <c r="D389" t="s">
        <v>101</v>
      </c>
      <c r="E389">
        <v>2.9</v>
      </c>
      <c r="F389">
        <v>1.8</v>
      </c>
      <c r="G389">
        <v>8</v>
      </c>
      <c r="H389">
        <v>8</v>
      </c>
      <c r="I389">
        <v>34</v>
      </c>
      <c r="J389">
        <v>4</v>
      </c>
      <c r="K389">
        <v>33</v>
      </c>
      <c r="L389">
        <v>4</v>
      </c>
    </row>
    <row r="390" spans="1:12" x14ac:dyDescent="0.2">
      <c r="A390" t="s">
        <v>108</v>
      </c>
      <c r="B390" t="s">
        <v>107</v>
      </c>
      <c r="C390" t="s">
        <v>94</v>
      </c>
      <c r="D390" t="s">
        <v>102</v>
      </c>
      <c r="E390">
        <v>1.5</v>
      </c>
      <c r="F390">
        <v>0.9</v>
      </c>
      <c r="G390">
        <v>7</v>
      </c>
      <c r="H390">
        <v>7</v>
      </c>
      <c r="I390">
        <v>22</v>
      </c>
      <c r="J390">
        <v>8</v>
      </c>
      <c r="K390">
        <v>22</v>
      </c>
      <c r="L390">
        <v>8</v>
      </c>
    </row>
    <row r="391" spans="1:12" x14ac:dyDescent="0.2">
      <c r="A391" t="s">
        <v>108</v>
      </c>
      <c r="B391" t="s">
        <v>107</v>
      </c>
      <c r="C391" t="s">
        <v>94</v>
      </c>
      <c r="D391" t="s">
        <v>132</v>
      </c>
      <c r="E391">
        <v>3.8</v>
      </c>
      <c r="F391">
        <v>2.2999999999999998</v>
      </c>
      <c r="G391">
        <v>23</v>
      </c>
      <c r="H391">
        <v>23</v>
      </c>
      <c r="I391">
        <v>44</v>
      </c>
      <c r="J391">
        <v>5</v>
      </c>
      <c r="K391">
        <v>43</v>
      </c>
      <c r="L391">
        <v>6</v>
      </c>
    </row>
    <row r="392" spans="1:12" x14ac:dyDescent="0.2">
      <c r="A392" t="s">
        <v>108</v>
      </c>
      <c r="B392" t="s">
        <v>107</v>
      </c>
      <c r="C392" t="s">
        <v>94</v>
      </c>
      <c r="D392" t="s">
        <v>133</v>
      </c>
      <c r="E392">
        <v>1.5</v>
      </c>
      <c r="F392">
        <v>0.9</v>
      </c>
      <c r="G392">
        <v>5</v>
      </c>
      <c r="H392">
        <v>5</v>
      </c>
      <c r="I392">
        <v>20</v>
      </c>
      <c r="J392">
        <v>6</v>
      </c>
      <c r="K392">
        <v>20</v>
      </c>
      <c r="L392">
        <v>6</v>
      </c>
    </row>
    <row r="393" spans="1:12" x14ac:dyDescent="0.2">
      <c r="A393" t="s">
        <v>108</v>
      </c>
      <c r="B393" t="s">
        <v>107</v>
      </c>
      <c r="C393" t="s">
        <v>94</v>
      </c>
      <c r="D393" t="s">
        <v>103</v>
      </c>
      <c r="E393">
        <v>1</v>
      </c>
      <c r="F393">
        <v>0.6</v>
      </c>
      <c r="G393">
        <v>4</v>
      </c>
      <c r="H393">
        <v>4</v>
      </c>
      <c r="I393">
        <v>15</v>
      </c>
      <c r="J393">
        <v>5</v>
      </c>
      <c r="K393">
        <v>15</v>
      </c>
      <c r="L393">
        <v>5</v>
      </c>
    </row>
    <row r="394" spans="1:12" x14ac:dyDescent="0.2">
      <c r="A394" t="s">
        <v>108</v>
      </c>
      <c r="B394" t="s">
        <v>107</v>
      </c>
      <c r="C394" t="s">
        <v>94</v>
      </c>
      <c r="D394" t="s">
        <v>104</v>
      </c>
      <c r="E394">
        <v>3.2</v>
      </c>
      <c r="F394">
        <v>2</v>
      </c>
      <c r="G394">
        <v>16</v>
      </c>
      <c r="H394">
        <v>16</v>
      </c>
      <c r="I394">
        <v>35</v>
      </c>
      <c r="J394">
        <v>7</v>
      </c>
      <c r="K394">
        <v>35</v>
      </c>
      <c r="L394">
        <v>7</v>
      </c>
    </row>
    <row r="395" spans="1:12" x14ac:dyDescent="0.2">
      <c r="A395" t="s">
        <v>108</v>
      </c>
      <c r="B395" t="s">
        <v>107</v>
      </c>
      <c r="C395" t="s">
        <v>94</v>
      </c>
      <c r="D395" t="s">
        <v>105</v>
      </c>
      <c r="E395">
        <v>3.8</v>
      </c>
      <c r="F395">
        <v>2.4</v>
      </c>
      <c r="G395">
        <v>6</v>
      </c>
      <c r="H395">
        <v>6</v>
      </c>
      <c r="I395">
        <v>46</v>
      </c>
      <c r="J395">
        <v>7</v>
      </c>
      <c r="K395">
        <v>44</v>
      </c>
      <c r="L395">
        <v>7</v>
      </c>
    </row>
    <row r="396" spans="1:12" x14ac:dyDescent="0.2">
      <c r="A396" t="s">
        <v>108</v>
      </c>
      <c r="B396" t="s">
        <v>107</v>
      </c>
      <c r="C396" t="s">
        <v>94</v>
      </c>
      <c r="D396" t="s">
        <v>134</v>
      </c>
      <c r="E396">
        <v>2.6</v>
      </c>
      <c r="F396">
        <v>1.6</v>
      </c>
      <c r="G396">
        <v>5</v>
      </c>
      <c r="H396">
        <v>5</v>
      </c>
      <c r="I396">
        <v>31</v>
      </c>
      <c r="J396">
        <v>6</v>
      </c>
      <c r="K396">
        <v>32</v>
      </c>
      <c r="L396">
        <v>5</v>
      </c>
    </row>
    <row r="397" spans="1:12" x14ac:dyDescent="0.2">
      <c r="A397" t="s">
        <v>108</v>
      </c>
      <c r="B397" t="s">
        <v>107</v>
      </c>
      <c r="C397" t="s">
        <v>94</v>
      </c>
      <c r="D397" t="s">
        <v>106</v>
      </c>
      <c r="E397">
        <v>16.100000000000001</v>
      </c>
      <c r="F397">
        <v>10</v>
      </c>
      <c r="G397">
        <v>89</v>
      </c>
      <c r="H397">
        <v>89</v>
      </c>
      <c r="I397">
        <v>206</v>
      </c>
      <c r="J397">
        <v>21</v>
      </c>
      <c r="K397">
        <v>204</v>
      </c>
      <c r="L397">
        <v>20</v>
      </c>
    </row>
    <row r="398" spans="1:12" x14ac:dyDescent="0.2">
      <c r="A398" t="s">
        <v>108</v>
      </c>
      <c r="B398" t="s">
        <v>107</v>
      </c>
      <c r="C398" t="s">
        <v>94</v>
      </c>
      <c r="D398" t="s">
        <v>94</v>
      </c>
      <c r="E398">
        <v>44</v>
      </c>
      <c r="F398">
        <v>27.3</v>
      </c>
      <c r="G398">
        <v>224</v>
      </c>
      <c r="H398">
        <v>210</v>
      </c>
      <c r="I398">
        <v>539</v>
      </c>
      <c r="J398">
        <v>53</v>
      </c>
      <c r="K398">
        <v>560</v>
      </c>
      <c r="L398">
        <v>52</v>
      </c>
    </row>
  </sheetData>
  <autoFilter ref="A1:L398" xr:uid="{00000000-0009-0000-0000-000000000000}"/>
  <pageMargins left="0.7" right="0.7" top="0.75" bottom="0.75" header="0.3" footer="0.3"/>
  <headerFooter>
    <oddHeader>&amp;L&amp;"Calibri"&amp;12&amp;K00B294 Proprietary&amp;1#_x000D_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F30" sqref="F30"/>
    </sheetView>
  </sheetViews>
  <sheetFormatPr baseColWidth="10" defaultColWidth="8.83203125" defaultRowHeight="15" x14ac:dyDescent="0.2"/>
  <cols>
    <col min="1" max="1" width="9" bestFit="1" customWidth="1"/>
    <col min="2" max="2" width="8.33203125" bestFit="1" customWidth="1"/>
    <col min="3" max="3" width="16.33203125" bestFit="1" customWidth="1"/>
    <col min="4" max="4" width="8.1640625" bestFit="1" customWidth="1"/>
    <col min="5" max="5" width="7.6640625" bestFit="1" customWidth="1"/>
    <col min="6" max="6" width="6.6640625" bestFit="1" customWidth="1"/>
    <col min="7" max="7" width="13.33203125" bestFit="1" customWidth="1"/>
    <col min="8" max="8" width="9.5" bestFit="1" customWidth="1"/>
    <col min="9" max="9" width="12.33203125" bestFit="1" customWidth="1"/>
    <col min="10" max="10" width="10.83203125" bestFit="1" customWidth="1"/>
    <col min="11" max="11" width="13.6640625" bestFit="1" customWidth="1"/>
  </cols>
  <sheetData>
    <row r="1" spans="1:11" x14ac:dyDescent="0.2">
      <c r="A1" t="s">
        <v>0</v>
      </c>
      <c r="B1" t="s">
        <v>1</v>
      </c>
      <c r="C1" t="s">
        <v>2</v>
      </c>
      <c r="D1" t="s">
        <v>4</v>
      </c>
      <c r="E1" t="s">
        <v>5</v>
      </c>
      <c r="F1" t="s">
        <v>6</v>
      </c>
      <c r="G1" t="s">
        <v>7</v>
      </c>
      <c r="H1" t="s">
        <v>8</v>
      </c>
      <c r="I1" t="s">
        <v>9</v>
      </c>
      <c r="J1" t="s">
        <v>10</v>
      </c>
      <c r="K1" t="s">
        <v>11</v>
      </c>
    </row>
    <row r="2" spans="1:11" x14ac:dyDescent="0.2">
      <c r="A2" t="s">
        <v>12</v>
      </c>
      <c r="B2" t="s">
        <v>13</v>
      </c>
      <c r="C2" t="s">
        <v>14</v>
      </c>
      <c r="D2">
        <v>134.19999999999999</v>
      </c>
      <c r="E2">
        <v>83.4</v>
      </c>
      <c r="F2">
        <v>135</v>
      </c>
      <c r="G2">
        <v>124</v>
      </c>
      <c r="H2">
        <v>446730</v>
      </c>
      <c r="I2">
        <v>311750</v>
      </c>
      <c r="J2">
        <v>341661</v>
      </c>
      <c r="K2">
        <v>199296</v>
      </c>
    </row>
    <row r="3" spans="1:11" x14ac:dyDescent="0.2">
      <c r="A3" t="s">
        <v>12</v>
      </c>
      <c r="B3" t="s">
        <v>13</v>
      </c>
      <c r="C3" t="s">
        <v>30</v>
      </c>
      <c r="D3">
        <v>146.5</v>
      </c>
      <c r="E3">
        <v>91.1</v>
      </c>
      <c r="F3">
        <v>165</v>
      </c>
      <c r="G3">
        <v>161</v>
      </c>
      <c r="H3">
        <v>169681</v>
      </c>
      <c r="I3">
        <v>116193</v>
      </c>
      <c r="J3">
        <v>123808</v>
      </c>
      <c r="K3">
        <v>80692</v>
      </c>
    </row>
    <row r="4" spans="1:11" x14ac:dyDescent="0.2">
      <c r="A4" t="s">
        <v>12</v>
      </c>
      <c r="B4" t="s">
        <v>13</v>
      </c>
      <c r="C4" t="s">
        <v>42</v>
      </c>
      <c r="D4">
        <v>69.599999999999994</v>
      </c>
      <c r="E4">
        <v>43.2</v>
      </c>
      <c r="F4">
        <v>59</v>
      </c>
      <c r="G4">
        <v>55</v>
      </c>
      <c r="H4">
        <v>307005</v>
      </c>
      <c r="I4">
        <v>272244</v>
      </c>
      <c r="J4">
        <v>208457</v>
      </c>
      <c r="K4">
        <v>78807</v>
      </c>
    </row>
    <row r="5" spans="1:11" x14ac:dyDescent="0.2">
      <c r="A5" t="s">
        <v>12</v>
      </c>
      <c r="B5" t="s">
        <v>13</v>
      </c>
      <c r="C5" t="s">
        <v>50</v>
      </c>
      <c r="D5">
        <v>81.599999999999994</v>
      </c>
      <c r="E5">
        <v>50.7</v>
      </c>
      <c r="F5">
        <v>66</v>
      </c>
      <c r="G5">
        <v>41</v>
      </c>
      <c r="H5">
        <v>156957</v>
      </c>
      <c r="I5">
        <v>84701</v>
      </c>
      <c r="J5">
        <v>127817</v>
      </c>
      <c r="K5">
        <v>53358</v>
      </c>
    </row>
    <row r="6" spans="1:11" x14ac:dyDescent="0.2">
      <c r="A6" t="s">
        <v>12</v>
      </c>
      <c r="B6" t="s">
        <v>13</v>
      </c>
      <c r="C6" t="s">
        <v>55</v>
      </c>
      <c r="D6">
        <v>107</v>
      </c>
      <c r="E6">
        <v>66.5</v>
      </c>
      <c r="F6">
        <v>105</v>
      </c>
      <c r="G6">
        <v>38</v>
      </c>
      <c r="H6">
        <v>2244705</v>
      </c>
      <c r="I6">
        <v>3493249</v>
      </c>
      <c r="J6">
        <v>1407873</v>
      </c>
      <c r="K6">
        <v>1385371</v>
      </c>
    </row>
    <row r="7" spans="1:11" x14ac:dyDescent="0.2">
      <c r="A7" t="s">
        <v>12</v>
      </c>
      <c r="B7" t="s">
        <v>13</v>
      </c>
      <c r="C7" t="s">
        <v>62</v>
      </c>
      <c r="D7">
        <v>183.1</v>
      </c>
      <c r="E7">
        <v>113.8</v>
      </c>
      <c r="F7">
        <v>194</v>
      </c>
      <c r="G7">
        <v>186</v>
      </c>
      <c r="H7">
        <v>3733785</v>
      </c>
      <c r="I7">
        <v>8437721</v>
      </c>
      <c r="J7">
        <v>976514</v>
      </c>
      <c r="K7">
        <v>884870</v>
      </c>
    </row>
    <row r="8" spans="1:11" x14ac:dyDescent="0.2">
      <c r="A8" t="s">
        <v>12</v>
      </c>
      <c r="B8" t="s">
        <v>13</v>
      </c>
      <c r="C8" t="s">
        <v>83</v>
      </c>
      <c r="D8">
        <v>81.3</v>
      </c>
      <c r="E8">
        <v>50.5</v>
      </c>
      <c r="F8">
        <v>80</v>
      </c>
      <c r="G8">
        <v>80</v>
      </c>
      <c r="H8">
        <v>758557</v>
      </c>
      <c r="I8">
        <v>1227941</v>
      </c>
      <c r="J8">
        <v>307638</v>
      </c>
      <c r="K8">
        <v>284094</v>
      </c>
    </row>
    <row r="9" spans="1:11" x14ac:dyDescent="0.2">
      <c r="A9" t="s">
        <v>12</v>
      </c>
      <c r="B9" t="s">
        <v>13</v>
      </c>
      <c r="C9" t="s">
        <v>94</v>
      </c>
      <c r="D9">
        <v>85.5</v>
      </c>
      <c r="E9">
        <v>53.1</v>
      </c>
      <c r="F9">
        <v>484</v>
      </c>
      <c r="G9">
        <v>450</v>
      </c>
      <c r="H9">
        <v>1118815</v>
      </c>
      <c r="I9">
        <v>1261556</v>
      </c>
      <c r="J9">
        <v>769369</v>
      </c>
      <c r="K9">
        <v>609138</v>
      </c>
    </row>
    <row r="10" spans="1:11" x14ac:dyDescent="0.2">
      <c r="A10" t="s">
        <v>12</v>
      </c>
      <c r="B10" t="s">
        <v>107</v>
      </c>
      <c r="C10" t="s">
        <v>14</v>
      </c>
      <c r="D10">
        <v>134.19999999999999</v>
      </c>
      <c r="E10">
        <v>83.4</v>
      </c>
      <c r="F10">
        <v>137</v>
      </c>
      <c r="G10">
        <v>137</v>
      </c>
      <c r="H10">
        <v>2625</v>
      </c>
      <c r="I10">
        <v>186</v>
      </c>
      <c r="J10">
        <v>2682</v>
      </c>
      <c r="K10">
        <v>176</v>
      </c>
    </row>
    <row r="11" spans="1:11" x14ac:dyDescent="0.2">
      <c r="A11" t="s">
        <v>12</v>
      </c>
      <c r="B11" t="s">
        <v>107</v>
      </c>
      <c r="C11" t="s">
        <v>30</v>
      </c>
      <c r="D11">
        <v>146.5</v>
      </c>
      <c r="E11">
        <v>91.1</v>
      </c>
      <c r="F11">
        <v>165</v>
      </c>
      <c r="G11">
        <v>165</v>
      </c>
      <c r="H11">
        <v>2876</v>
      </c>
      <c r="I11">
        <v>301</v>
      </c>
      <c r="J11">
        <v>2767</v>
      </c>
      <c r="K11">
        <v>256</v>
      </c>
    </row>
    <row r="12" spans="1:11" x14ac:dyDescent="0.2">
      <c r="A12" t="s">
        <v>12</v>
      </c>
      <c r="B12" t="s">
        <v>107</v>
      </c>
      <c r="C12" t="s">
        <v>42</v>
      </c>
      <c r="D12">
        <v>69.599999999999994</v>
      </c>
      <c r="E12">
        <v>43.2</v>
      </c>
      <c r="F12">
        <v>66</v>
      </c>
      <c r="G12">
        <v>66</v>
      </c>
      <c r="H12">
        <v>1062</v>
      </c>
      <c r="I12">
        <v>85</v>
      </c>
      <c r="J12">
        <v>1143</v>
      </c>
      <c r="K12">
        <v>83</v>
      </c>
    </row>
    <row r="13" spans="1:11" x14ac:dyDescent="0.2">
      <c r="A13" t="s">
        <v>12</v>
      </c>
      <c r="B13" t="s">
        <v>107</v>
      </c>
      <c r="C13" t="s">
        <v>50</v>
      </c>
      <c r="D13">
        <v>81.599999999999994</v>
      </c>
      <c r="E13">
        <v>50.7</v>
      </c>
      <c r="F13">
        <v>66</v>
      </c>
      <c r="G13">
        <v>66</v>
      </c>
      <c r="H13">
        <v>863</v>
      </c>
      <c r="I13">
        <v>91</v>
      </c>
      <c r="J13">
        <v>633</v>
      </c>
      <c r="K13">
        <v>44</v>
      </c>
    </row>
    <row r="14" spans="1:11" x14ac:dyDescent="0.2">
      <c r="A14" t="s">
        <v>12</v>
      </c>
      <c r="B14" t="s">
        <v>107</v>
      </c>
      <c r="C14" t="s">
        <v>55</v>
      </c>
      <c r="D14">
        <v>107</v>
      </c>
      <c r="E14">
        <v>66.5</v>
      </c>
      <c r="F14">
        <v>106</v>
      </c>
      <c r="G14">
        <v>106</v>
      </c>
      <c r="H14">
        <v>616</v>
      </c>
      <c r="I14">
        <v>51</v>
      </c>
      <c r="J14">
        <v>288</v>
      </c>
      <c r="K14">
        <v>27</v>
      </c>
    </row>
    <row r="15" spans="1:11" x14ac:dyDescent="0.2">
      <c r="A15" t="s">
        <v>12</v>
      </c>
      <c r="B15" t="s">
        <v>107</v>
      </c>
      <c r="C15" t="s">
        <v>62</v>
      </c>
      <c r="D15">
        <v>183.1</v>
      </c>
      <c r="E15">
        <v>113.8</v>
      </c>
      <c r="F15">
        <v>199</v>
      </c>
      <c r="G15">
        <v>199</v>
      </c>
      <c r="H15">
        <v>3954</v>
      </c>
      <c r="I15">
        <v>303</v>
      </c>
      <c r="J15">
        <v>4186</v>
      </c>
      <c r="K15">
        <v>300</v>
      </c>
    </row>
    <row r="16" spans="1:11" x14ac:dyDescent="0.2">
      <c r="A16" t="s">
        <v>12</v>
      </c>
      <c r="B16" t="s">
        <v>107</v>
      </c>
      <c r="C16" t="s">
        <v>83</v>
      </c>
      <c r="D16">
        <v>81.3</v>
      </c>
      <c r="E16">
        <v>50.5</v>
      </c>
      <c r="F16">
        <v>80</v>
      </c>
      <c r="G16">
        <v>80</v>
      </c>
      <c r="H16">
        <v>2235</v>
      </c>
      <c r="I16">
        <v>206</v>
      </c>
      <c r="J16">
        <v>2211</v>
      </c>
      <c r="K16">
        <v>197</v>
      </c>
    </row>
    <row r="17" spans="1:11" x14ac:dyDescent="0.2">
      <c r="A17" t="s">
        <v>12</v>
      </c>
      <c r="B17" t="s">
        <v>107</v>
      </c>
      <c r="C17" t="s">
        <v>94</v>
      </c>
      <c r="D17">
        <v>85.5</v>
      </c>
      <c r="E17">
        <v>53.1</v>
      </c>
      <c r="F17">
        <v>484</v>
      </c>
      <c r="G17">
        <v>484</v>
      </c>
      <c r="H17">
        <v>1489</v>
      </c>
      <c r="I17">
        <v>120</v>
      </c>
      <c r="J17">
        <v>1574</v>
      </c>
      <c r="K17">
        <v>125</v>
      </c>
    </row>
    <row r="18" spans="1:11" x14ac:dyDescent="0.2">
      <c r="A18" t="s">
        <v>108</v>
      </c>
      <c r="B18" t="s">
        <v>13</v>
      </c>
      <c r="C18" t="s">
        <v>14</v>
      </c>
      <c r="D18">
        <v>151.69999999999999</v>
      </c>
      <c r="E18">
        <v>94.3</v>
      </c>
      <c r="F18">
        <v>150</v>
      </c>
      <c r="G18">
        <v>134</v>
      </c>
      <c r="H18">
        <v>306985</v>
      </c>
      <c r="I18">
        <v>30027</v>
      </c>
      <c r="J18">
        <v>305434</v>
      </c>
      <c r="K18">
        <v>28949</v>
      </c>
    </row>
    <row r="19" spans="1:11" x14ac:dyDescent="0.2">
      <c r="A19" t="s">
        <v>108</v>
      </c>
      <c r="B19" t="s">
        <v>13</v>
      </c>
      <c r="C19" t="s">
        <v>30</v>
      </c>
      <c r="D19">
        <v>273</v>
      </c>
      <c r="E19">
        <v>169.7</v>
      </c>
      <c r="F19">
        <v>363</v>
      </c>
      <c r="G19">
        <v>357</v>
      </c>
      <c r="H19">
        <v>739689</v>
      </c>
      <c r="I19">
        <v>102739</v>
      </c>
      <c r="J19">
        <v>731592</v>
      </c>
      <c r="K19">
        <v>99668</v>
      </c>
    </row>
    <row r="20" spans="1:11" x14ac:dyDescent="0.2">
      <c r="A20" t="s">
        <v>108</v>
      </c>
      <c r="B20" t="s">
        <v>13</v>
      </c>
      <c r="C20" t="s">
        <v>42</v>
      </c>
      <c r="D20">
        <v>84.6</v>
      </c>
      <c r="E20">
        <v>52.6</v>
      </c>
      <c r="F20">
        <v>85</v>
      </c>
      <c r="G20">
        <v>71</v>
      </c>
      <c r="H20">
        <v>249833</v>
      </c>
      <c r="I20">
        <v>23775</v>
      </c>
      <c r="J20">
        <v>252126</v>
      </c>
      <c r="K20">
        <v>23597</v>
      </c>
    </row>
    <row r="21" spans="1:11" x14ac:dyDescent="0.2">
      <c r="A21" t="s">
        <v>108</v>
      </c>
      <c r="B21" t="s">
        <v>13</v>
      </c>
      <c r="C21" t="s">
        <v>50</v>
      </c>
      <c r="D21">
        <v>81.599999999999994</v>
      </c>
      <c r="E21">
        <v>50.7</v>
      </c>
      <c r="F21">
        <v>64</v>
      </c>
      <c r="G21">
        <v>40</v>
      </c>
      <c r="H21">
        <v>219965</v>
      </c>
      <c r="I21">
        <v>34369</v>
      </c>
      <c r="J21">
        <v>225291</v>
      </c>
      <c r="K21">
        <v>32468</v>
      </c>
    </row>
    <row r="22" spans="1:11" x14ac:dyDescent="0.2">
      <c r="A22" t="s">
        <v>108</v>
      </c>
      <c r="B22" t="s">
        <v>13</v>
      </c>
      <c r="C22" t="s">
        <v>55</v>
      </c>
      <c r="D22">
        <v>141.69999999999999</v>
      </c>
      <c r="E22">
        <v>88</v>
      </c>
      <c r="F22">
        <v>130</v>
      </c>
      <c r="G22">
        <v>54</v>
      </c>
      <c r="H22">
        <v>396833</v>
      </c>
      <c r="I22">
        <v>48297</v>
      </c>
      <c r="J22">
        <v>404108</v>
      </c>
      <c r="K22">
        <v>47829</v>
      </c>
    </row>
    <row r="23" spans="1:11" x14ac:dyDescent="0.2">
      <c r="A23" t="s">
        <v>108</v>
      </c>
      <c r="B23" t="s">
        <v>13</v>
      </c>
      <c r="C23" t="s">
        <v>62</v>
      </c>
      <c r="D23">
        <v>195.3</v>
      </c>
      <c r="E23">
        <v>121.4</v>
      </c>
      <c r="F23">
        <v>201</v>
      </c>
      <c r="G23">
        <v>187</v>
      </c>
      <c r="H23">
        <v>398271</v>
      </c>
      <c r="I23">
        <v>47349</v>
      </c>
      <c r="J23">
        <v>400522</v>
      </c>
      <c r="K23">
        <v>40564</v>
      </c>
    </row>
    <row r="24" spans="1:11" x14ac:dyDescent="0.2">
      <c r="A24" t="s">
        <v>108</v>
      </c>
      <c r="B24" t="s">
        <v>13</v>
      </c>
      <c r="C24" t="s">
        <v>83</v>
      </c>
      <c r="D24">
        <v>99.8</v>
      </c>
      <c r="E24">
        <v>62</v>
      </c>
      <c r="F24">
        <v>93</v>
      </c>
      <c r="G24">
        <v>93</v>
      </c>
      <c r="H24">
        <v>226610</v>
      </c>
      <c r="I24">
        <v>27993</v>
      </c>
      <c r="J24">
        <v>233287</v>
      </c>
      <c r="K24">
        <v>29908</v>
      </c>
    </row>
    <row r="25" spans="1:11" x14ac:dyDescent="0.2">
      <c r="A25" t="s">
        <v>108</v>
      </c>
      <c r="B25" t="s">
        <v>13</v>
      </c>
      <c r="C25" t="s">
        <v>94</v>
      </c>
      <c r="D25">
        <v>111.5</v>
      </c>
      <c r="E25">
        <v>69.3</v>
      </c>
      <c r="F25">
        <v>614</v>
      </c>
      <c r="G25">
        <v>554</v>
      </c>
      <c r="H25">
        <v>274025</v>
      </c>
      <c r="I25">
        <v>14474</v>
      </c>
      <c r="J25">
        <v>283811</v>
      </c>
      <c r="K25">
        <v>14449</v>
      </c>
    </row>
    <row r="26" spans="1:11" x14ac:dyDescent="0.2">
      <c r="A26" t="s">
        <v>108</v>
      </c>
      <c r="B26" t="s">
        <v>107</v>
      </c>
      <c r="C26" t="s">
        <v>14</v>
      </c>
      <c r="D26">
        <v>151.69999999999999</v>
      </c>
      <c r="E26">
        <v>94.3</v>
      </c>
      <c r="F26">
        <v>146</v>
      </c>
      <c r="G26">
        <v>134</v>
      </c>
      <c r="H26">
        <v>1675</v>
      </c>
      <c r="I26">
        <v>165</v>
      </c>
      <c r="J26">
        <v>1687</v>
      </c>
      <c r="K26">
        <v>162</v>
      </c>
    </row>
    <row r="27" spans="1:11" x14ac:dyDescent="0.2">
      <c r="A27" t="s">
        <v>108</v>
      </c>
      <c r="B27" t="s">
        <v>107</v>
      </c>
      <c r="C27" t="s">
        <v>30</v>
      </c>
      <c r="D27">
        <v>260.8</v>
      </c>
      <c r="E27">
        <v>162.1</v>
      </c>
      <c r="F27">
        <v>315</v>
      </c>
      <c r="G27">
        <v>310</v>
      </c>
      <c r="H27">
        <v>3185</v>
      </c>
      <c r="I27">
        <v>329</v>
      </c>
      <c r="J27">
        <v>3163</v>
      </c>
      <c r="K27">
        <v>301</v>
      </c>
    </row>
    <row r="28" spans="1:11" x14ac:dyDescent="0.2">
      <c r="A28" t="s">
        <v>108</v>
      </c>
      <c r="B28" t="s">
        <v>107</v>
      </c>
      <c r="C28" t="s">
        <v>42</v>
      </c>
      <c r="D28">
        <v>84.6</v>
      </c>
      <c r="E28">
        <v>52.6</v>
      </c>
      <c r="F28">
        <v>78</v>
      </c>
      <c r="G28">
        <v>71</v>
      </c>
      <c r="H28">
        <v>790</v>
      </c>
      <c r="I28">
        <v>70</v>
      </c>
      <c r="J28">
        <v>774</v>
      </c>
      <c r="K28">
        <v>68</v>
      </c>
    </row>
    <row r="29" spans="1:11" x14ac:dyDescent="0.2">
      <c r="A29" t="s">
        <v>108</v>
      </c>
      <c r="B29" t="s">
        <v>107</v>
      </c>
      <c r="C29" t="s">
        <v>50</v>
      </c>
      <c r="D29">
        <v>81.599999999999994</v>
      </c>
      <c r="E29">
        <v>50.7</v>
      </c>
      <c r="F29">
        <v>64</v>
      </c>
      <c r="G29">
        <v>39</v>
      </c>
      <c r="H29">
        <v>1050</v>
      </c>
      <c r="I29">
        <v>91</v>
      </c>
      <c r="J29">
        <v>1073</v>
      </c>
      <c r="K29">
        <v>88</v>
      </c>
    </row>
    <row r="30" spans="1:11" x14ac:dyDescent="0.2">
      <c r="A30" t="s">
        <v>108</v>
      </c>
      <c r="B30" t="s">
        <v>107</v>
      </c>
      <c r="C30" t="s">
        <v>55</v>
      </c>
      <c r="D30">
        <v>141.69999999999999</v>
      </c>
      <c r="E30">
        <v>88</v>
      </c>
      <c r="F30">
        <v>129</v>
      </c>
      <c r="G30">
        <v>53</v>
      </c>
      <c r="H30">
        <v>1040</v>
      </c>
      <c r="I30">
        <v>117</v>
      </c>
      <c r="J30">
        <v>983</v>
      </c>
      <c r="K30">
        <v>111</v>
      </c>
    </row>
    <row r="31" spans="1:11" x14ac:dyDescent="0.2">
      <c r="A31" t="s">
        <v>108</v>
      </c>
      <c r="B31" t="s">
        <v>107</v>
      </c>
      <c r="C31" t="s">
        <v>62</v>
      </c>
      <c r="D31">
        <v>195.3</v>
      </c>
      <c r="E31">
        <v>121.4</v>
      </c>
      <c r="F31">
        <v>196</v>
      </c>
      <c r="G31">
        <v>187</v>
      </c>
      <c r="H31">
        <v>2324</v>
      </c>
      <c r="I31">
        <v>237</v>
      </c>
      <c r="J31">
        <v>2252</v>
      </c>
      <c r="K31">
        <v>179</v>
      </c>
    </row>
    <row r="32" spans="1:11" x14ac:dyDescent="0.2">
      <c r="A32" t="s">
        <v>108</v>
      </c>
      <c r="B32" t="s">
        <v>107</v>
      </c>
      <c r="C32" t="s">
        <v>83</v>
      </c>
      <c r="D32">
        <v>99.8</v>
      </c>
      <c r="E32">
        <v>62</v>
      </c>
      <c r="F32">
        <v>91</v>
      </c>
      <c r="G32">
        <v>91</v>
      </c>
      <c r="H32">
        <v>1412</v>
      </c>
      <c r="I32">
        <v>128</v>
      </c>
      <c r="J32">
        <v>1444</v>
      </c>
      <c r="K32">
        <v>133</v>
      </c>
    </row>
    <row r="33" spans="1:11" x14ac:dyDescent="0.2">
      <c r="A33" t="s">
        <v>108</v>
      </c>
      <c r="B33" t="s">
        <v>107</v>
      </c>
      <c r="C33" t="s">
        <v>94</v>
      </c>
      <c r="D33">
        <v>109.4</v>
      </c>
      <c r="E33">
        <v>68</v>
      </c>
      <c r="F33">
        <v>539</v>
      </c>
      <c r="G33">
        <v>525</v>
      </c>
      <c r="H33">
        <v>1316</v>
      </c>
      <c r="I33">
        <v>167</v>
      </c>
      <c r="J33">
        <v>1324</v>
      </c>
      <c r="K33">
        <v>165</v>
      </c>
    </row>
  </sheetData>
  <pageMargins left="0.7" right="0.7" top="0.75" bottom="0.75" header="0.3" footer="0.3"/>
  <headerFooter>
    <oddHeader>&amp;L&amp;"Calibri"&amp;12&amp;K00B294 Proprietary&amp;1#_x000D_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40"/>
  <sheetViews>
    <sheetView workbookViewId="0">
      <selection activeCell="R13" sqref="R13"/>
    </sheetView>
  </sheetViews>
  <sheetFormatPr baseColWidth="10" defaultColWidth="8.83203125" defaultRowHeight="15" x14ac:dyDescent="0.2"/>
  <cols>
    <col min="1" max="1" width="3.6640625" customWidth="1"/>
    <col min="2" max="2" width="29" bestFit="1" customWidth="1"/>
    <col min="3" max="3" width="17.83203125" style="4" bestFit="1" customWidth="1"/>
    <col min="4" max="4" width="17.33203125" style="4" bestFit="1" customWidth="1"/>
    <col min="5" max="6" width="11" style="4" bestFit="1" customWidth="1"/>
    <col min="7" max="8" width="10" style="4" customWidth="1"/>
    <col min="9" max="9" width="5.5" customWidth="1"/>
    <col min="10" max="10" width="29" bestFit="1" customWidth="1"/>
    <col min="11" max="11" width="17.83203125" style="4" bestFit="1" customWidth="1"/>
    <col min="12" max="12" width="17.33203125" style="4" bestFit="1" customWidth="1"/>
    <col min="13" max="16" width="10.1640625" style="4" customWidth="1"/>
  </cols>
  <sheetData>
    <row r="2" spans="2:16" x14ac:dyDescent="0.2">
      <c r="B2" s="1" t="s">
        <v>135</v>
      </c>
      <c r="C2" s="131"/>
      <c r="D2" s="131"/>
      <c r="E2" s="142" t="s">
        <v>136</v>
      </c>
      <c r="F2" s="142"/>
      <c r="G2" s="142" t="s">
        <v>137</v>
      </c>
      <c r="H2" s="142"/>
      <c r="J2" s="1" t="s">
        <v>138</v>
      </c>
      <c r="K2" s="131"/>
      <c r="L2" s="131"/>
      <c r="M2" s="142" t="s">
        <v>136</v>
      </c>
      <c r="N2" s="142"/>
      <c r="O2" s="142" t="s">
        <v>137</v>
      </c>
      <c r="P2" s="142"/>
    </row>
    <row r="3" spans="2:16" x14ac:dyDescent="0.2">
      <c r="B3" s="2" t="s">
        <v>139</v>
      </c>
      <c r="C3" s="5" t="s">
        <v>140</v>
      </c>
      <c r="D3" s="5" t="s">
        <v>141</v>
      </c>
      <c r="E3" s="5" t="s">
        <v>142</v>
      </c>
      <c r="F3" s="5" t="s">
        <v>143</v>
      </c>
      <c r="G3" s="5" t="s">
        <v>142</v>
      </c>
      <c r="H3" s="5" t="s">
        <v>143</v>
      </c>
      <c r="J3" s="2" t="s">
        <v>139</v>
      </c>
      <c r="K3" s="5" t="s">
        <v>140</v>
      </c>
      <c r="L3" s="5" t="s">
        <v>141</v>
      </c>
      <c r="M3" s="5" t="s">
        <v>142</v>
      </c>
      <c r="N3" s="5" t="s">
        <v>143</v>
      </c>
      <c r="O3" s="5" t="s">
        <v>142</v>
      </c>
      <c r="P3" s="5" t="s">
        <v>143</v>
      </c>
    </row>
    <row r="4" spans="2:16" x14ac:dyDescent="0.2">
      <c r="B4" t="s">
        <v>63</v>
      </c>
      <c r="C4" s="74">
        <v>1.6</v>
      </c>
      <c r="D4" s="74">
        <v>1</v>
      </c>
      <c r="E4" s="75">
        <v>772</v>
      </c>
      <c r="F4" s="75">
        <v>550</v>
      </c>
      <c r="G4" s="75">
        <v>37</v>
      </c>
      <c r="H4" s="75">
        <v>3</v>
      </c>
      <c r="J4" t="s">
        <v>63</v>
      </c>
      <c r="K4" s="74">
        <v>1.6</v>
      </c>
      <c r="L4" s="74">
        <v>1</v>
      </c>
      <c r="M4" s="75">
        <v>2556</v>
      </c>
      <c r="N4" s="75">
        <v>240</v>
      </c>
      <c r="O4" s="75">
        <v>17</v>
      </c>
      <c r="P4" s="75">
        <v>1</v>
      </c>
    </row>
    <row r="5" spans="2:16" x14ac:dyDescent="0.2">
      <c r="B5" t="s">
        <v>64</v>
      </c>
      <c r="C5" s="74">
        <v>17.399999999999999</v>
      </c>
      <c r="D5" s="74">
        <v>10.8</v>
      </c>
      <c r="E5" s="75">
        <v>185937</v>
      </c>
      <c r="F5" s="75">
        <v>157350</v>
      </c>
      <c r="G5" s="75">
        <v>509</v>
      </c>
      <c r="H5" s="75">
        <v>57</v>
      </c>
      <c r="J5" t="s">
        <v>64</v>
      </c>
      <c r="K5" s="74">
        <v>17.399999999999999</v>
      </c>
      <c r="L5" s="74">
        <v>10.8</v>
      </c>
      <c r="M5" s="75">
        <v>36273</v>
      </c>
      <c r="N5" s="75">
        <v>6591</v>
      </c>
      <c r="O5" s="75">
        <v>223</v>
      </c>
      <c r="P5" s="75">
        <v>19</v>
      </c>
    </row>
    <row r="6" spans="2:16" x14ac:dyDescent="0.2">
      <c r="B6" t="s">
        <v>65</v>
      </c>
      <c r="C6" s="74">
        <v>10.199999999999999</v>
      </c>
      <c r="D6" s="74">
        <v>6.4</v>
      </c>
      <c r="E6" s="75">
        <v>26271</v>
      </c>
      <c r="F6" s="75">
        <v>14277</v>
      </c>
      <c r="G6" s="75">
        <v>238</v>
      </c>
      <c r="H6" s="75">
        <v>15</v>
      </c>
      <c r="J6" t="s">
        <v>65</v>
      </c>
      <c r="K6" s="74">
        <v>6.6</v>
      </c>
      <c r="L6" s="74">
        <v>4.0999999999999996</v>
      </c>
      <c r="M6" s="75">
        <v>10295</v>
      </c>
      <c r="N6" s="75">
        <v>905</v>
      </c>
      <c r="O6" s="75">
        <v>75</v>
      </c>
      <c r="P6" s="75">
        <v>6</v>
      </c>
    </row>
    <row r="7" spans="2:16" x14ac:dyDescent="0.2">
      <c r="B7" t="s">
        <v>66</v>
      </c>
      <c r="C7" s="74">
        <v>7.3</v>
      </c>
      <c r="D7" s="74">
        <v>4.5</v>
      </c>
      <c r="E7" s="75">
        <v>674</v>
      </c>
      <c r="F7" s="75">
        <v>1112</v>
      </c>
      <c r="G7" s="75">
        <v>157</v>
      </c>
      <c r="H7" s="75">
        <v>10</v>
      </c>
      <c r="J7" t="s">
        <v>66</v>
      </c>
      <c r="K7" s="74">
        <v>10.6</v>
      </c>
      <c r="L7" s="74">
        <v>6.6</v>
      </c>
      <c r="M7" s="75">
        <v>21690</v>
      </c>
      <c r="N7" s="75">
        <v>1951</v>
      </c>
      <c r="O7" s="75">
        <v>104</v>
      </c>
      <c r="P7" s="75">
        <v>8</v>
      </c>
    </row>
    <row r="8" spans="2:16" x14ac:dyDescent="0.2">
      <c r="B8" t="s">
        <v>67</v>
      </c>
      <c r="C8" s="74">
        <v>0.9</v>
      </c>
      <c r="D8" s="74">
        <v>0.6</v>
      </c>
      <c r="E8" s="75">
        <v>0</v>
      </c>
      <c r="F8" s="75">
        <v>0</v>
      </c>
      <c r="G8" s="75">
        <v>19</v>
      </c>
      <c r="H8" s="75">
        <v>1</v>
      </c>
      <c r="J8" t="s">
        <v>67</v>
      </c>
      <c r="K8" s="74">
        <v>0.9</v>
      </c>
      <c r="L8" s="74">
        <v>0.6</v>
      </c>
      <c r="M8" s="75">
        <v>2286</v>
      </c>
      <c r="N8" s="75">
        <v>408</v>
      </c>
      <c r="O8" s="75">
        <v>10</v>
      </c>
      <c r="P8" s="75">
        <v>2</v>
      </c>
    </row>
    <row r="9" spans="2:16" x14ac:dyDescent="0.2">
      <c r="B9" t="s">
        <v>68</v>
      </c>
      <c r="C9" s="74">
        <v>6.2</v>
      </c>
      <c r="D9" s="74">
        <v>3.9</v>
      </c>
      <c r="E9" s="75">
        <v>439</v>
      </c>
      <c r="F9" s="75">
        <v>768</v>
      </c>
      <c r="G9" s="75">
        <v>132</v>
      </c>
      <c r="H9" s="75">
        <v>9</v>
      </c>
      <c r="J9" t="s">
        <v>68</v>
      </c>
      <c r="K9" s="74">
        <v>7.9</v>
      </c>
      <c r="L9" s="74">
        <v>4.9000000000000004</v>
      </c>
      <c r="M9" s="75">
        <v>16900</v>
      </c>
      <c r="N9" s="75">
        <v>1605</v>
      </c>
      <c r="O9" s="75">
        <v>69</v>
      </c>
      <c r="P9" s="75">
        <v>5</v>
      </c>
    </row>
    <row r="10" spans="2:16" x14ac:dyDescent="0.2">
      <c r="B10" t="s">
        <v>69</v>
      </c>
      <c r="C10" s="74">
        <v>5.7</v>
      </c>
      <c r="D10" s="74">
        <v>3.5</v>
      </c>
      <c r="E10" s="75">
        <v>118375</v>
      </c>
      <c r="F10" s="75">
        <v>147499</v>
      </c>
      <c r="G10" s="75">
        <v>113</v>
      </c>
      <c r="H10" s="75">
        <v>8</v>
      </c>
      <c r="J10" t="s">
        <v>69</v>
      </c>
      <c r="K10" s="74">
        <v>5.7</v>
      </c>
      <c r="L10" s="74">
        <v>3.5</v>
      </c>
      <c r="M10" s="75">
        <v>11928</v>
      </c>
      <c r="N10" s="75">
        <v>1042</v>
      </c>
      <c r="O10" s="75">
        <v>60</v>
      </c>
      <c r="P10" s="75">
        <v>5</v>
      </c>
    </row>
    <row r="11" spans="2:16" x14ac:dyDescent="0.2">
      <c r="B11" t="s">
        <v>70</v>
      </c>
      <c r="C11" s="74">
        <v>12.5</v>
      </c>
      <c r="D11" s="74">
        <v>7.7</v>
      </c>
      <c r="E11" s="75">
        <v>1794</v>
      </c>
      <c r="F11" s="75">
        <v>2003</v>
      </c>
      <c r="G11" s="75">
        <v>264</v>
      </c>
      <c r="H11" s="75">
        <v>17</v>
      </c>
      <c r="J11" t="s">
        <v>70</v>
      </c>
      <c r="K11" s="74">
        <v>13.4</v>
      </c>
      <c r="L11" s="74">
        <v>8.3000000000000007</v>
      </c>
      <c r="M11" s="75">
        <v>26565</v>
      </c>
      <c r="N11" s="75">
        <v>2748</v>
      </c>
      <c r="O11" s="75">
        <v>135</v>
      </c>
      <c r="P11" s="75">
        <v>11</v>
      </c>
    </row>
    <row r="12" spans="2:16" x14ac:dyDescent="0.2">
      <c r="B12" t="s">
        <v>71</v>
      </c>
      <c r="C12" s="74">
        <v>5.4</v>
      </c>
      <c r="D12" s="74">
        <v>3.4</v>
      </c>
      <c r="E12" s="75">
        <v>5761</v>
      </c>
      <c r="F12" s="75">
        <v>3633</v>
      </c>
      <c r="G12" s="75">
        <v>131</v>
      </c>
      <c r="H12" s="75">
        <v>8</v>
      </c>
      <c r="J12" t="s">
        <v>71</v>
      </c>
      <c r="K12" s="74">
        <v>5.4</v>
      </c>
      <c r="L12" s="74">
        <v>3.4</v>
      </c>
      <c r="M12" s="75">
        <v>8367</v>
      </c>
      <c r="N12" s="75">
        <v>827</v>
      </c>
      <c r="O12" s="75">
        <v>54</v>
      </c>
      <c r="P12" s="75">
        <v>4</v>
      </c>
    </row>
    <row r="13" spans="2:16" x14ac:dyDescent="0.2">
      <c r="B13" t="s">
        <v>72</v>
      </c>
      <c r="C13" s="74">
        <v>1.7</v>
      </c>
      <c r="D13" s="74">
        <v>1.1000000000000001</v>
      </c>
      <c r="E13" s="75">
        <v>205</v>
      </c>
      <c r="F13" s="75">
        <v>212</v>
      </c>
      <c r="G13" s="75">
        <v>37</v>
      </c>
      <c r="H13" s="75">
        <v>2</v>
      </c>
      <c r="J13" t="s">
        <v>72</v>
      </c>
      <c r="K13" s="74">
        <v>1.7</v>
      </c>
      <c r="L13" s="74">
        <v>1.1000000000000001</v>
      </c>
      <c r="M13" s="75">
        <v>4458</v>
      </c>
      <c r="N13" s="75">
        <v>471</v>
      </c>
      <c r="O13" s="75">
        <v>20</v>
      </c>
      <c r="P13" s="75">
        <v>2</v>
      </c>
    </row>
    <row r="14" spans="2:16" x14ac:dyDescent="0.2">
      <c r="B14" t="s">
        <v>73</v>
      </c>
      <c r="C14" s="74">
        <v>8.3000000000000007</v>
      </c>
      <c r="D14" s="74">
        <v>5.2</v>
      </c>
      <c r="E14" s="75">
        <v>8807</v>
      </c>
      <c r="F14" s="75">
        <v>5163</v>
      </c>
      <c r="G14" s="75">
        <v>182</v>
      </c>
      <c r="H14" s="75">
        <v>12</v>
      </c>
      <c r="J14" t="s">
        <v>73</v>
      </c>
      <c r="K14" s="74">
        <v>5.8</v>
      </c>
      <c r="L14" s="74">
        <v>3.6</v>
      </c>
      <c r="M14" s="75">
        <v>10648</v>
      </c>
      <c r="N14" s="75">
        <v>941</v>
      </c>
      <c r="O14" s="75">
        <v>66</v>
      </c>
      <c r="P14" s="75">
        <v>5</v>
      </c>
    </row>
    <row r="15" spans="2:16" x14ac:dyDescent="0.2">
      <c r="B15" t="s">
        <v>74</v>
      </c>
      <c r="C15" s="74">
        <v>2.9</v>
      </c>
      <c r="D15" s="74">
        <v>1.8</v>
      </c>
      <c r="E15" s="75">
        <v>124224</v>
      </c>
      <c r="F15" s="75">
        <v>215380</v>
      </c>
      <c r="G15" s="75">
        <v>61</v>
      </c>
      <c r="H15" s="75">
        <v>4</v>
      </c>
      <c r="J15" t="s">
        <v>74</v>
      </c>
      <c r="K15" s="74">
        <v>2.9</v>
      </c>
      <c r="L15" s="74">
        <v>1.8</v>
      </c>
      <c r="M15" s="75">
        <v>5721</v>
      </c>
      <c r="N15" s="75">
        <v>484</v>
      </c>
      <c r="O15" s="75">
        <v>34</v>
      </c>
      <c r="P15" s="75">
        <v>3</v>
      </c>
    </row>
    <row r="16" spans="2:16" x14ac:dyDescent="0.2">
      <c r="B16" t="s">
        <v>75</v>
      </c>
      <c r="C16" s="74">
        <v>2.2000000000000002</v>
      </c>
      <c r="D16" s="74">
        <v>1.3</v>
      </c>
      <c r="E16" s="75">
        <v>68</v>
      </c>
      <c r="F16" s="75">
        <v>130</v>
      </c>
      <c r="G16" s="75">
        <v>49</v>
      </c>
      <c r="H16" s="75">
        <v>4</v>
      </c>
      <c r="J16" t="s">
        <v>128</v>
      </c>
      <c r="K16" s="74">
        <v>3</v>
      </c>
      <c r="L16" s="74">
        <v>1.9</v>
      </c>
      <c r="M16" s="75">
        <v>5962</v>
      </c>
      <c r="N16" s="75">
        <v>672</v>
      </c>
      <c r="O16" s="75">
        <v>28</v>
      </c>
      <c r="P16" s="75">
        <v>3</v>
      </c>
    </row>
    <row r="17" spans="2:16" x14ac:dyDescent="0.2">
      <c r="B17" t="s">
        <v>76</v>
      </c>
      <c r="C17" s="74">
        <v>10.5</v>
      </c>
      <c r="D17" s="74">
        <v>6.5</v>
      </c>
      <c r="E17" s="75">
        <v>41264</v>
      </c>
      <c r="F17" s="75">
        <v>28707</v>
      </c>
      <c r="G17" s="75">
        <v>249</v>
      </c>
      <c r="H17" s="75">
        <v>15</v>
      </c>
      <c r="J17" t="s">
        <v>75</v>
      </c>
      <c r="K17" s="74">
        <v>2.2000000000000002</v>
      </c>
      <c r="L17" s="74">
        <v>1.3</v>
      </c>
      <c r="M17" s="75">
        <v>3928</v>
      </c>
      <c r="N17" s="75">
        <v>563</v>
      </c>
      <c r="O17" s="75">
        <v>25</v>
      </c>
      <c r="P17" s="75">
        <v>3</v>
      </c>
    </row>
    <row r="18" spans="2:16" x14ac:dyDescent="0.2">
      <c r="B18" t="s">
        <v>77</v>
      </c>
      <c r="C18" s="74">
        <v>4.0999999999999996</v>
      </c>
      <c r="D18" s="74">
        <v>2.6</v>
      </c>
      <c r="E18" s="75">
        <v>54454</v>
      </c>
      <c r="F18" s="75">
        <v>50098</v>
      </c>
      <c r="G18" s="75">
        <v>117</v>
      </c>
      <c r="H18" s="75">
        <v>13</v>
      </c>
      <c r="J18" t="s">
        <v>76</v>
      </c>
      <c r="K18" s="74">
        <v>14.1</v>
      </c>
      <c r="L18" s="74">
        <v>8.6999999999999993</v>
      </c>
      <c r="M18" s="75">
        <v>24224</v>
      </c>
      <c r="N18" s="75">
        <v>2008</v>
      </c>
      <c r="O18" s="75">
        <v>163</v>
      </c>
      <c r="P18" s="75">
        <v>12</v>
      </c>
    </row>
    <row r="19" spans="2:16" x14ac:dyDescent="0.2">
      <c r="B19" t="s">
        <v>78</v>
      </c>
      <c r="C19" s="74">
        <v>59.3</v>
      </c>
      <c r="D19" s="74">
        <v>36.799999999999997</v>
      </c>
      <c r="E19" s="75">
        <v>291259</v>
      </c>
      <c r="F19" s="75">
        <v>167726</v>
      </c>
      <c r="G19" s="75">
        <v>1274</v>
      </c>
      <c r="H19" s="75">
        <v>83</v>
      </c>
      <c r="J19" t="s">
        <v>77</v>
      </c>
      <c r="K19" s="74">
        <v>3.8</v>
      </c>
      <c r="L19" s="74">
        <v>2.4</v>
      </c>
      <c r="M19" s="75">
        <v>10833</v>
      </c>
      <c r="N19" s="75">
        <v>2234</v>
      </c>
      <c r="O19" s="75">
        <v>53</v>
      </c>
      <c r="P19" s="75">
        <v>4</v>
      </c>
    </row>
    <row r="20" spans="2:16" x14ac:dyDescent="0.2">
      <c r="B20" t="s">
        <v>79</v>
      </c>
      <c r="C20" s="74">
        <v>14.7</v>
      </c>
      <c r="D20" s="74">
        <v>9.1</v>
      </c>
      <c r="E20" s="75">
        <v>62482</v>
      </c>
      <c r="F20" s="75">
        <v>42916</v>
      </c>
      <c r="G20" s="75">
        <v>357</v>
      </c>
      <c r="H20" s="75">
        <v>21</v>
      </c>
      <c r="J20" t="s">
        <v>78</v>
      </c>
      <c r="K20" s="74">
        <v>61</v>
      </c>
      <c r="L20" s="74">
        <v>37.9</v>
      </c>
      <c r="M20" s="75">
        <v>136911</v>
      </c>
      <c r="N20" s="75">
        <v>10573</v>
      </c>
      <c r="O20" s="75">
        <v>743</v>
      </c>
      <c r="P20" s="75">
        <v>52</v>
      </c>
    </row>
    <row r="21" spans="2:16" x14ac:dyDescent="0.2">
      <c r="B21" t="s">
        <v>80</v>
      </c>
      <c r="C21" s="74">
        <v>1.1000000000000001</v>
      </c>
      <c r="D21" s="74">
        <v>0.7</v>
      </c>
      <c r="E21" s="75">
        <v>536</v>
      </c>
      <c r="F21" s="75">
        <v>339</v>
      </c>
      <c r="G21" s="75">
        <v>25</v>
      </c>
      <c r="H21" s="75">
        <v>2</v>
      </c>
      <c r="J21" t="s">
        <v>79</v>
      </c>
      <c r="K21" s="74">
        <v>11.8</v>
      </c>
      <c r="L21" s="74">
        <v>7.3</v>
      </c>
      <c r="M21" s="75">
        <v>18483</v>
      </c>
      <c r="N21" s="75">
        <v>1592</v>
      </c>
      <c r="O21" s="75">
        <v>138</v>
      </c>
      <c r="P21" s="75">
        <v>10</v>
      </c>
    </row>
    <row r="22" spans="2:16" x14ac:dyDescent="0.2">
      <c r="B22" t="s">
        <v>81</v>
      </c>
      <c r="C22" s="74">
        <v>4.5</v>
      </c>
      <c r="D22" s="74">
        <v>2.8</v>
      </c>
      <c r="E22" s="75">
        <v>653</v>
      </c>
      <c r="F22" s="75">
        <v>625</v>
      </c>
      <c r="G22" s="75">
        <v>93</v>
      </c>
      <c r="H22" s="75">
        <v>6</v>
      </c>
      <c r="J22" t="s">
        <v>49</v>
      </c>
      <c r="K22" s="74">
        <v>1.4</v>
      </c>
      <c r="L22" s="74">
        <v>0.9</v>
      </c>
      <c r="M22" s="75">
        <v>3502</v>
      </c>
      <c r="N22" s="75">
        <v>1024</v>
      </c>
      <c r="O22" s="75">
        <v>23</v>
      </c>
      <c r="P22" s="75">
        <v>7</v>
      </c>
    </row>
    <row r="23" spans="2:16" x14ac:dyDescent="0.2">
      <c r="B23" s="3" t="s">
        <v>82</v>
      </c>
      <c r="C23" s="76">
        <v>6.6</v>
      </c>
      <c r="D23" s="76">
        <v>4.0999999999999996</v>
      </c>
      <c r="E23" s="77">
        <v>52536</v>
      </c>
      <c r="F23" s="77">
        <v>46381</v>
      </c>
      <c r="G23" s="77">
        <v>141</v>
      </c>
      <c r="H23" s="77">
        <v>9</v>
      </c>
      <c r="J23" t="s">
        <v>80</v>
      </c>
      <c r="K23" s="74">
        <v>3</v>
      </c>
      <c r="L23" s="74">
        <v>1.9</v>
      </c>
      <c r="M23" s="75">
        <v>5535</v>
      </c>
      <c r="N23" s="75">
        <v>467</v>
      </c>
      <c r="O23" s="75">
        <v>33</v>
      </c>
      <c r="P23" s="75">
        <v>3</v>
      </c>
    </row>
    <row r="24" spans="2:16" x14ac:dyDescent="0.2">
      <c r="B24" s="20" t="s">
        <v>144</v>
      </c>
      <c r="C24" s="72">
        <f>SUM(C4:C23)</f>
        <v>183.09999999999997</v>
      </c>
      <c r="D24" s="72">
        <f t="shared" ref="D24" si="0">SUM(D4:D23)</f>
        <v>113.79999999999998</v>
      </c>
      <c r="E24" s="78">
        <v>976514</v>
      </c>
      <c r="F24" s="78">
        <v>884870</v>
      </c>
      <c r="G24" s="78">
        <v>4186</v>
      </c>
      <c r="H24" s="78">
        <v>300</v>
      </c>
      <c r="J24" t="s">
        <v>129</v>
      </c>
      <c r="K24" s="74">
        <v>2</v>
      </c>
      <c r="L24" s="74">
        <v>1.2</v>
      </c>
      <c r="M24" s="75">
        <v>4043</v>
      </c>
      <c r="N24" s="75">
        <v>334</v>
      </c>
      <c r="O24" s="75">
        <v>22</v>
      </c>
      <c r="P24" s="75">
        <v>2</v>
      </c>
    </row>
    <row r="25" spans="2:16" x14ac:dyDescent="0.2">
      <c r="J25" t="s">
        <v>81</v>
      </c>
      <c r="K25" s="74">
        <v>6.5</v>
      </c>
      <c r="L25" s="74">
        <v>4</v>
      </c>
      <c r="M25" s="75">
        <v>16468</v>
      </c>
      <c r="N25" s="75">
        <v>1752</v>
      </c>
      <c r="O25" s="75">
        <v>77</v>
      </c>
      <c r="P25" s="75">
        <v>7</v>
      </c>
    </row>
    <row r="26" spans="2:16" x14ac:dyDescent="0.2">
      <c r="J26" s="3" t="s">
        <v>82</v>
      </c>
      <c r="K26" s="76">
        <v>6.6</v>
      </c>
      <c r="L26" s="76">
        <v>4.0999999999999996</v>
      </c>
      <c r="M26" s="77">
        <v>12946</v>
      </c>
      <c r="N26" s="77">
        <v>1131</v>
      </c>
      <c r="O26" s="77">
        <v>76</v>
      </c>
      <c r="P26" s="77">
        <v>6</v>
      </c>
    </row>
    <row r="27" spans="2:16" x14ac:dyDescent="0.2">
      <c r="J27" s="20" t="s">
        <v>144</v>
      </c>
      <c r="K27" s="72">
        <f>SUM(K4:K26)</f>
        <v>195.3</v>
      </c>
      <c r="L27" s="72">
        <f t="shared" ref="L27" si="1">SUM(L4:L26)</f>
        <v>121.3</v>
      </c>
      <c r="M27" s="78">
        <v>400522</v>
      </c>
      <c r="N27" s="78">
        <v>40564</v>
      </c>
      <c r="O27" s="78">
        <v>2252</v>
      </c>
      <c r="P27" s="78">
        <v>179</v>
      </c>
    </row>
    <row r="29" spans="2:16" x14ac:dyDescent="0.2">
      <c r="B29" s="1" t="s">
        <v>145</v>
      </c>
      <c r="C29" s="131"/>
      <c r="D29" s="131"/>
      <c r="E29" s="142" t="s">
        <v>136</v>
      </c>
      <c r="F29" s="142"/>
      <c r="G29" s="142" t="s">
        <v>137</v>
      </c>
      <c r="H29" s="142"/>
      <c r="J29" s="1" t="s">
        <v>146</v>
      </c>
      <c r="K29" s="131"/>
      <c r="L29" s="131"/>
      <c r="M29" s="142" t="s">
        <v>136</v>
      </c>
      <c r="N29" s="142"/>
      <c r="O29" s="142" t="s">
        <v>137</v>
      </c>
      <c r="P29" s="142"/>
    </row>
    <row r="30" spans="2:16" x14ac:dyDescent="0.2">
      <c r="B30" s="2" t="s">
        <v>139</v>
      </c>
      <c r="C30" s="5" t="s">
        <v>140</v>
      </c>
      <c r="D30" s="5" t="s">
        <v>141</v>
      </c>
      <c r="E30" s="5" t="s">
        <v>142</v>
      </c>
      <c r="F30" s="5" t="s">
        <v>143</v>
      </c>
      <c r="G30" s="5" t="s">
        <v>142</v>
      </c>
      <c r="H30" s="5" t="s">
        <v>143</v>
      </c>
      <c r="J30" s="2" t="s">
        <v>139</v>
      </c>
      <c r="K30" s="5" t="s">
        <v>140</v>
      </c>
      <c r="L30" s="5" t="s">
        <v>141</v>
      </c>
      <c r="M30" s="5" t="s">
        <v>142</v>
      </c>
      <c r="N30" s="5" t="s">
        <v>143</v>
      </c>
      <c r="O30" s="5" t="s">
        <v>142</v>
      </c>
      <c r="P30" s="5" t="s">
        <v>143</v>
      </c>
    </row>
    <row r="31" spans="2:16" x14ac:dyDescent="0.2">
      <c r="B31" t="s">
        <v>84</v>
      </c>
      <c r="C31" s="74">
        <v>2.4</v>
      </c>
      <c r="D31" s="74">
        <v>1.5</v>
      </c>
      <c r="E31" s="75">
        <v>655</v>
      </c>
      <c r="F31" s="75">
        <v>441</v>
      </c>
      <c r="G31" s="75">
        <v>62</v>
      </c>
      <c r="H31" s="75">
        <v>5</v>
      </c>
      <c r="J31" t="s">
        <v>84</v>
      </c>
      <c r="K31" s="74">
        <v>2.4</v>
      </c>
      <c r="L31" s="74">
        <v>1.5</v>
      </c>
      <c r="M31" s="75">
        <v>5464</v>
      </c>
      <c r="N31" s="75">
        <v>444</v>
      </c>
      <c r="O31" s="75">
        <v>33</v>
      </c>
      <c r="P31" s="75">
        <v>3</v>
      </c>
    </row>
    <row r="32" spans="2:16" x14ac:dyDescent="0.2">
      <c r="B32" t="s">
        <v>85</v>
      </c>
      <c r="C32" s="74">
        <v>1.8</v>
      </c>
      <c r="D32" s="74">
        <v>1.1000000000000001</v>
      </c>
      <c r="E32" s="75">
        <v>1997</v>
      </c>
      <c r="F32" s="75">
        <v>964</v>
      </c>
      <c r="G32" s="75">
        <v>41</v>
      </c>
      <c r="H32" s="75">
        <v>3</v>
      </c>
      <c r="J32" t="s">
        <v>85</v>
      </c>
      <c r="K32" s="74">
        <v>1.8</v>
      </c>
      <c r="L32" s="74">
        <v>1.1000000000000001</v>
      </c>
      <c r="M32" s="75">
        <v>4165</v>
      </c>
      <c r="N32" s="75">
        <v>349</v>
      </c>
      <c r="O32" s="75">
        <v>21</v>
      </c>
      <c r="P32" s="75">
        <v>1</v>
      </c>
    </row>
    <row r="33" spans="2:16" x14ac:dyDescent="0.2">
      <c r="B33" t="s">
        <v>86</v>
      </c>
      <c r="C33" s="74">
        <v>9.8000000000000007</v>
      </c>
      <c r="D33" s="74">
        <v>6.1</v>
      </c>
      <c r="E33" s="75">
        <v>111657</v>
      </c>
      <c r="F33" s="75">
        <v>126493</v>
      </c>
      <c r="G33" s="75">
        <v>234</v>
      </c>
      <c r="H33" s="75">
        <v>15</v>
      </c>
      <c r="J33" t="s">
        <v>86</v>
      </c>
      <c r="K33" s="74">
        <v>9.8000000000000007</v>
      </c>
      <c r="L33" s="74">
        <v>6.1</v>
      </c>
      <c r="M33" s="75">
        <v>20279</v>
      </c>
      <c r="N33" s="75">
        <v>1530</v>
      </c>
      <c r="O33" s="75">
        <v>139</v>
      </c>
      <c r="P33" s="75">
        <v>10</v>
      </c>
    </row>
    <row r="34" spans="2:16" x14ac:dyDescent="0.2">
      <c r="B34" t="s">
        <v>87</v>
      </c>
      <c r="C34" s="74">
        <v>3.1</v>
      </c>
      <c r="D34" s="74">
        <v>1.9</v>
      </c>
      <c r="E34" s="75">
        <v>95</v>
      </c>
      <c r="F34" s="75">
        <v>137</v>
      </c>
      <c r="G34" s="75">
        <v>86</v>
      </c>
      <c r="H34" s="75">
        <v>8</v>
      </c>
      <c r="J34" t="s">
        <v>87</v>
      </c>
      <c r="K34" s="74">
        <v>6.2</v>
      </c>
      <c r="L34" s="74">
        <v>3.8</v>
      </c>
      <c r="M34" s="75">
        <v>15208</v>
      </c>
      <c r="N34" s="75">
        <v>1733</v>
      </c>
      <c r="O34" s="75">
        <v>86</v>
      </c>
      <c r="P34" s="75">
        <v>11</v>
      </c>
    </row>
    <row r="35" spans="2:16" x14ac:dyDescent="0.2">
      <c r="B35" t="s">
        <v>88</v>
      </c>
      <c r="C35" s="74">
        <v>3.6</v>
      </c>
      <c r="D35" s="74">
        <v>2.2000000000000002</v>
      </c>
      <c r="E35" s="75">
        <v>977</v>
      </c>
      <c r="F35" s="75">
        <v>695</v>
      </c>
      <c r="G35" s="75">
        <v>100</v>
      </c>
      <c r="H35" s="75">
        <v>9</v>
      </c>
      <c r="J35" t="s">
        <v>88</v>
      </c>
      <c r="K35" s="74">
        <v>5.0999999999999996</v>
      </c>
      <c r="L35" s="74">
        <v>3.2</v>
      </c>
      <c r="M35" s="75">
        <v>11936</v>
      </c>
      <c r="N35" s="75">
        <v>1084</v>
      </c>
      <c r="O35" s="75">
        <v>73</v>
      </c>
      <c r="P35" s="75">
        <v>7</v>
      </c>
    </row>
    <row r="36" spans="2:16" x14ac:dyDescent="0.2">
      <c r="B36" t="s">
        <v>89</v>
      </c>
      <c r="C36" s="74">
        <v>2.2999999999999998</v>
      </c>
      <c r="D36" s="74">
        <v>1.4</v>
      </c>
      <c r="E36" s="75">
        <v>1</v>
      </c>
      <c r="F36" s="75">
        <v>3</v>
      </c>
      <c r="G36" s="75">
        <v>60</v>
      </c>
      <c r="H36" s="75">
        <v>5</v>
      </c>
      <c r="J36" t="s">
        <v>89</v>
      </c>
      <c r="K36" s="74">
        <v>2.2999999999999998</v>
      </c>
      <c r="L36" s="74">
        <v>1.4</v>
      </c>
      <c r="M36" s="75">
        <v>6016</v>
      </c>
      <c r="N36" s="75">
        <v>1016</v>
      </c>
      <c r="O36" s="75">
        <v>35</v>
      </c>
      <c r="P36" s="75">
        <v>6</v>
      </c>
    </row>
    <row r="37" spans="2:16" x14ac:dyDescent="0.2">
      <c r="B37" t="s">
        <v>90</v>
      </c>
      <c r="C37" s="74">
        <v>7</v>
      </c>
      <c r="D37" s="74">
        <v>4.3</v>
      </c>
      <c r="E37" s="75">
        <v>62870</v>
      </c>
      <c r="F37" s="75">
        <v>70921</v>
      </c>
      <c r="G37" s="75">
        <v>173</v>
      </c>
      <c r="H37" s="75">
        <v>12</v>
      </c>
      <c r="J37" t="s">
        <v>90</v>
      </c>
      <c r="K37" s="74">
        <v>12.2</v>
      </c>
      <c r="L37" s="74">
        <v>7.6</v>
      </c>
      <c r="M37" s="75">
        <v>28104</v>
      </c>
      <c r="N37" s="75">
        <v>3143</v>
      </c>
      <c r="O37" s="75">
        <v>171</v>
      </c>
      <c r="P37" s="75">
        <v>17</v>
      </c>
    </row>
    <row r="38" spans="2:16" x14ac:dyDescent="0.2">
      <c r="B38" t="s">
        <v>91</v>
      </c>
      <c r="C38" s="74">
        <v>2.9</v>
      </c>
      <c r="D38" s="74">
        <v>1.8</v>
      </c>
      <c r="E38" s="75">
        <v>12</v>
      </c>
      <c r="F38" s="75">
        <v>29</v>
      </c>
      <c r="G38" s="75">
        <v>73</v>
      </c>
      <c r="H38" s="75">
        <v>7</v>
      </c>
      <c r="J38" t="s">
        <v>91</v>
      </c>
      <c r="K38" s="74">
        <v>2.9</v>
      </c>
      <c r="L38" s="74">
        <v>1.8</v>
      </c>
      <c r="M38" s="75">
        <v>7401</v>
      </c>
      <c r="N38" s="75">
        <v>856</v>
      </c>
      <c r="O38" s="75">
        <v>36</v>
      </c>
      <c r="P38" s="75">
        <v>4</v>
      </c>
    </row>
    <row r="39" spans="2:16" x14ac:dyDescent="0.2">
      <c r="B39" t="s">
        <v>92</v>
      </c>
      <c r="C39" s="74">
        <v>3.2</v>
      </c>
      <c r="D39" s="74">
        <v>2</v>
      </c>
      <c r="E39" s="75">
        <v>19939</v>
      </c>
      <c r="F39" s="75">
        <v>22271</v>
      </c>
      <c r="G39" s="75">
        <v>86</v>
      </c>
      <c r="H39" s="75">
        <v>8</v>
      </c>
      <c r="J39" t="s">
        <v>92</v>
      </c>
      <c r="K39" s="74">
        <v>7</v>
      </c>
      <c r="L39" s="74">
        <v>4.4000000000000004</v>
      </c>
      <c r="M39" s="75">
        <v>15615</v>
      </c>
      <c r="N39" s="75">
        <v>1195</v>
      </c>
      <c r="O39" s="75">
        <v>112</v>
      </c>
      <c r="P39" s="75">
        <v>9</v>
      </c>
    </row>
    <row r="40" spans="2:16" x14ac:dyDescent="0.2">
      <c r="B40" t="s">
        <v>93</v>
      </c>
      <c r="C40" s="74">
        <v>4.9000000000000004</v>
      </c>
      <c r="D40" s="74">
        <v>3</v>
      </c>
      <c r="E40" s="75">
        <v>23882</v>
      </c>
      <c r="F40" s="75">
        <v>20605</v>
      </c>
      <c r="G40" s="75">
        <v>122</v>
      </c>
      <c r="H40" s="75">
        <v>9</v>
      </c>
      <c r="J40" t="s">
        <v>93</v>
      </c>
      <c r="K40" s="74">
        <v>4.9000000000000004</v>
      </c>
      <c r="L40" s="74">
        <v>3</v>
      </c>
      <c r="M40" s="75">
        <v>10796</v>
      </c>
      <c r="N40" s="75">
        <v>817</v>
      </c>
      <c r="O40" s="75">
        <v>72</v>
      </c>
      <c r="P40" s="75">
        <v>5</v>
      </c>
    </row>
    <row r="41" spans="2:16" x14ac:dyDescent="0.2">
      <c r="B41" s="3" t="s">
        <v>83</v>
      </c>
      <c r="C41" s="76">
        <v>40.5</v>
      </c>
      <c r="D41" s="76">
        <v>25.2</v>
      </c>
      <c r="E41" s="77">
        <v>85553</v>
      </c>
      <c r="F41" s="77">
        <v>41535</v>
      </c>
      <c r="G41" s="77">
        <v>1174</v>
      </c>
      <c r="H41" s="77">
        <v>117</v>
      </c>
      <c r="J41" t="s">
        <v>130</v>
      </c>
      <c r="K41" s="74">
        <v>4.8</v>
      </c>
      <c r="L41" s="74">
        <v>3</v>
      </c>
      <c r="M41" s="75">
        <v>9963</v>
      </c>
      <c r="N41" s="75">
        <v>760</v>
      </c>
      <c r="O41" s="75">
        <v>57</v>
      </c>
      <c r="P41" s="75">
        <v>4</v>
      </c>
    </row>
    <row r="42" spans="2:16" x14ac:dyDescent="0.2">
      <c r="B42" s="20" t="s">
        <v>144</v>
      </c>
      <c r="C42" s="72">
        <f>SUM(C31:C41)</f>
        <v>81.5</v>
      </c>
      <c r="D42" s="72">
        <f t="shared" ref="D42" si="2">SUM(D31:D41)</f>
        <v>50.5</v>
      </c>
      <c r="E42" s="78">
        <v>307638</v>
      </c>
      <c r="F42" s="78">
        <v>284094</v>
      </c>
      <c r="G42" s="78">
        <v>2211</v>
      </c>
      <c r="H42" s="78">
        <v>197</v>
      </c>
      <c r="J42" s="3" t="s">
        <v>83</v>
      </c>
      <c r="K42" s="76">
        <v>40.5</v>
      </c>
      <c r="L42" s="76">
        <v>25.2</v>
      </c>
      <c r="M42" s="77">
        <v>98341</v>
      </c>
      <c r="N42" s="77">
        <v>16982</v>
      </c>
      <c r="O42" s="77">
        <v>609</v>
      </c>
      <c r="P42" s="77">
        <v>55</v>
      </c>
    </row>
    <row r="43" spans="2:16" x14ac:dyDescent="0.2">
      <c r="J43" s="20" t="s">
        <v>144</v>
      </c>
      <c r="K43" s="72">
        <f>SUM(K31:K42)</f>
        <v>99.899999999999991</v>
      </c>
      <c r="L43" s="72">
        <f t="shared" ref="L43" si="3">SUM(L31:L42)</f>
        <v>62.099999999999994</v>
      </c>
      <c r="M43" s="78">
        <v>233287</v>
      </c>
      <c r="N43" s="78">
        <v>29908</v>
      </c>
      <c r="O43" s="78">
        <v>1444</v>
      </c>
      <c r="P43" s="78">
        <v>133</v>
      </c>
    </row>
    <row r="45" spans="2:16" x14ac:dyDescent="0.2">
      <c r="B45" s="1" t="s">
        <v>147</v>
      </c>
      <c r="C45" s="131"/>
      <c r="D45" s="131"/>
      <c r="E45" s="142" t="s">
        <v>136</v>
      </c>
      <c r="F45" s="142"/>
      <c r="G45" s="142" t="s">
        <v>137</v>
      </c>
      <c r="H45" s="142"/>
      <c r="J45" s="1" t="s">
        <v>148</v>
      </c>
      <c r="K45" s="131"/>
      <c r="L45" s="131"/>
      <c r="M45" s="142" t="s">
        <v>136</v>
      </c>
      <c r="N45" s="142"/>
      <c r="O45" s="142" t="s">
        <v>137</v>
      </c>
      <c r="P45" s="142"/>
    </row>
    <row r="46" spans="2:16" x14ac:dyDescent="0.2">
      <c r="B46" s="2" t="s">
        <v>139</v>
      </c>
      <c r="C46" s="5" t="s">
        <v>140</v>
      </c>
      <c r="D46" s="5" t="s">
        <v>141</v>
      </c>
      <c r="E46" s="5" t="s">
        <v>142</v>
      </c>
      <c r="F46" s="5" t="s">
        <v>143</v>
      </c>
      <c r="G46" s="5" t="s">
        <v>142</v>
      </c>
      <c r="H46" s="5" t="s">
        <v>143</v>
      </c>
      <c r="J46" s="2" t="s">
        <v>139</v>
      </c>
      <c r="K46" s="5" t="s">
        <v>140</v>
      </c>
      <c r="L46" s="5" t="s">
        <v>141</v>
      </c>
      <c r="M46" s="5" t="s">
        <v>142</v>
      </c>
      <c r="N46" s="5" t="s">
        <v>143</v>
      </c>
      <c r="O46" s="5" t="s">
        <v>142</v>
      </c>
      <c r="P46" s="5" t="s">
        <v>143</v>
      </c>
    </row>
    <row r="47" spans="2:16" x14ac:dyDescent="0.2">
      <c r="B47" t="s">
        <v>95</v>
      </c>
      <c r="C47" s="74">
        <v>2.8</v>
      </c>
      <c r="D47" s="74">
        <v>1.7</v>
      </c>
      <c r="E47" s="75">
        <v>287</v>
      </c>
      <c r="F47" s="75">
        <v>481</v>
      </c>
      <c r="G47" s="75">
        <v>53</v>
      </c>
      <c r="H47" s="75">
        <v>4</v>
      </c>
      <c r="J47" s="8" t="s">
        <v>95</v>
      </c>
      <c r="K47" s="74">
        <v>2.8</v>
      </c>
      <c r="L47" s="74">
        <v>1.7</v>
      </c>
      <c r="M47" s="75">
        <v>7329</v>
      </c>
      <c r="N47" s="75">
        <v>324</v>
      </c>
      <c r="O47" s="75">
        <v>30</v>
      </c>
      <c r="P47" s="75">
        <v>3</v>
      </c>
    </row>
    <row r="48" spans="2:16" x14ac:dyDescent="0.2">
      <c r="B48" t="s">
        <v>96</v>
      </c>
      <c r="C48" s="74">
        <v>3.3</v>
      </c>
      <c r="D48" s="74">
        <v>2.1</v>
      </c>
      <c r="E48" s="75">
        <v>38246</v>
      </c>
      <c r="F48" s="75">
        <v>34274</v>
      </c>
      <c r="G48" s="75">
        <v>66</v>
      </c>
      <c r="H48" s="75">
        <v>3</v>
      </c>
      <c r="J48" s="8" t="s">
        <v>131</v>
      </c>
      <c r="K48" s="74">
        <v>2.6</v>
      </c>
      <c r="L48" s="74">
        <v>1.6</v>
      </c>
      <c r="M48" s="75">
        <v>7116</v>
      </c>
      <c r="N48" s="75">
        <v>356</v>
      </c>
      <c r="O48" s="75">
        <v>28</v>
      </c>
      <c r="P48" s="75">
        <v>6</v>
      </c>
    </row>
    <row r="49" spans="2:16" x14ac:dyDescent="0.2">
      <c r="B49" t="s">
        <v>97</v>
      </c>
      <c r="C49" s="74">
        <v>1.2</v>
      </c>
      <c r="D49" s="74">
        <v>0.7</v>
      </c>
      <c r="E49" s="75">
        <v>0</v>
      </c>
      <c r="F49" s="75">
        <v>0</v>
      </c>
      <c r="G49" s="75">
        <v>23</v>
      </c>
      <c r="H49" s="75">
        <v>3</v>
      </c>
      <c r="J49" s="8" t="s">
        <v>96</v>
      </c>
      <c r="K49" s="74">
        <v>3.3</v>
      </c>
      <c r="L49" s="74">
        <v>2.1</v>
      </c>
      <c r="M49" s="75">
        <v>8147</v>
      </c>
      <c r="N49" s="75">
        <v>388</v>
      </c>
      <c r="O49" s="75">
        <v>43</v>
      </c>
      <c r="P49" s="75">
        <v>4</v>
      </c>
    </row>
    <row r="50" spans="2:16" x14ac:dyDescent="0.2">
      <c r="B50" t="s">
        <v>98</v>
      </c>
      <c r="C50" s="74">
        <v>1.9</v>
      </c>
      <c r="D50" s="74">
        <v>1.2</v>
      </c>
      <c r="E50" s="75">
        <v>4</v>
      </c>
      <c r="F50" s="75">
        <v>12</v>
      </c>
      <c r="G50" s="75">
        <v>34</v>
      </c>
      <c r="H50" s="75">
        <v>3</v>
      </c>
      <c r="J50" s="8" t="s">
        <v>97</v>
      </c>
      <c r="K50" s="74">
        <v>2.5</v>
      </c>
      <c r="L50" s="74">
        <v>1.5</v>
      </c>
      <c r="M50" s="75">
        <v>5480</v>
      </c>
      <c r="N50" s="75">
        <v>342</v>
      </c>
      <c r="O50" s="75">
        <v>30</v>
      </c>
      <c r="P50" s="75">
        <v>8</v>
      </c>
    </row>
    <row r="51" spans="2:16" x14ac:dyDescent="0.2">
      <c r="B51" t="s">
        <v>99</v>
      </c>
      <c r="C51" s="74">
        <v>4</v>
      </c>
      <c r="D51" s="74">
        <v>2.5</v>
      </c>
      <c r="E51" s="75">
        <v>562</v>
      </c>
      <c r="F51" s="75">
        <v>900</v>
      </c>
      <c r="G51" s="75">
        <v>71</v>
      </c>
      <c r="H51" s="75">
        <v>6</v>
      </c>
      <c r="J51" s="8" t="s">
        <v>98</v>
      </c>
      <c r="K51" s="74">
        <v>5.2</v>
      </c>
      <c r="L51" s="74">
        <v>3.3</v>
      </c>
      <c r="M51" s="75">
        <v>13151</v>
      </c>
      <c r="N51" s="75">
        <v>638</v>
      </c>
      <c r="O51" s="75">
        <v>55</v>
      </c>
      <c r="P51" s="75">
        <v>11</v>
      </c>
    </row>
    <row r="52" spans="2:16" x14ac:dyDescent="0.2">
      <c r="B52" t="s">
        <v>100</v>
      </c>
      <c r="C52" s="74">
        <v>5</v>
      </c>
      <c r="D52" s="74">
        <v>3.1</v>
      </c>
      <c r="E52" s="75">
        <v>87</v>
      </c>
      <c r="F52" s="75">
        <v>191</v>
      </c>
      <c r="G52" s="75">
        <v>94</v>
      </c>
      <c r="H52" s="75">
        <v>8</v>
      </c>
      <c r="J52" s="8" t="s">
        <v>99</v>
      </c>
      <c r="K52" s="74">
        <v>6.6</v>
      </c>
      <c r="L52" s="74">
        <v>4.0999999999999996</v>
      </c>
      <c r="M52" s="75">
        <v>18313</v>
      </c>
      <c r="N52" s="75">
        <v>866</v>
      </c>
      <c r="O52" s="75">
        <v>69</v>
      </c>
      <c r="P52" s="75">
        <v>7</v>
      </c>
    </row>
    <row r="53" spans="2:16" x14ac:dyDescent="0.2">
      <c r="B53" t="s">
        <v>101</v>
      </c>
      <c r="C53" s="74">
        <v>1.9</v>
      </c>
      <c r="D53" s="74">
        <v>1.2</v>
      </c>
      <c r="E53" s="75">
        <v>586</v>
      </c>
      <c r="F53" s="75">
        <v>836</v>
      </c>
      <c r="G53" s="75">
        <v>38</v>
      </c>
      <c r="H53" s="75">
        <v>4</v>
      </c>
      <c r="J53" s="8" t="s">
        <v>100</v>
      </c>
      <c r="K53" s="74">
        <v>5.8</v>
      </c>
      <c r="L53" s="74">
        <v>3.6</v>
      </c>
      <c r="M53" s="75">
        <v>15141</v>
      </c>
      <c r="N53" s="75">
        <v>677</v>
      </c>
      <c r="O53" s="75">
        <v>62</v>
      </c>
      <c r="P53" s="75">
        <v>6</v>
      </c>
    </row>
    <row r="54" spans="2:16" x14ac:dyDescent="0.2">
      <c r="B54" t="s">
        <v>102</v>
      </c>
      <c r="C54" s="74">
        <v>1.5</v>
      </c>
      <c r="D54" s="74">
        <v>0.9</v>
      </c>
      <c r="E54" s="75">
        <v>0</v>
      </c>
      <c r="F54" s="75">
        <v>0</v>
      </c>
      <c r="G54" s="75">
        <v>28</v>
      </c>
      <c r="H54" s="75">
        <v>3</v>
      </c>
      <c r="J54" s="8" t="s">
        <v>101</v>
      </c>
      <c r="K54" s="74">
        <v>2.9</v>
      </c>
      <c r="L54" s="74">
        <v>1.8</v>
      </c>
      <c r="M54" s="75">
        <v>5978</v>
      </c>
      <c r="N54" s="75">
        <v>448</v>
      </c>
      <c r="O54" s="75">
        <v>33</v>
      </c>
      <c r="P54" s="75">
        <v>4</v>
      </c>
    </row>
    <row r="55" spans="2:16" x14ac:dyDescent="0.2">
      <c r="B55" t="s">
        <v>103</v>
      </c>
      <c r="C55" s="74">
        <v>1</v>
      </c>
      <c r="D55" s="74">
        <v>0.6</v>
      </c>
      <c r="E55" s="75">
        <v>0</v>
      </c>
      <c r="F55" s="75">
        <v>0</v>
      </c>
      <c r="G55" s="75">
        <v>19</v>
      </c>
      <c r="H55" s="75">
        <v>2</v>
      </c>
      <c r="J55" s="8" t="s">
        <v>102</v>
      </c>
      <c r="K55" s="74">
        <v>1.5</v>
      </c>
      <c r="L55" s="74">
        <v>0.9</v>
      </c>
      <c r="M55" s="75">
        <v>3347</v>
      </c>
      <c r="N55" s="75">
        <v>200</v>
      </c>
      <c r="O55" s="75">
        <v>22</v>
      </c>
      <c r="P55" s="75">
        <v>8</v>
      </c>
    </row>
    <row r="56" spans="2:16" x14ac:dyDescent="0.2">
      <c r="B56" t="s">
        <v>104</v>
      </c>
      <c r="C56" s="74">
        <v>2.1</v>
      </c>
      <c r="D56" s="74">
        <v>1.3</v>
      </c>
      <c r="E56" s="75">
        <v>5</v>
      </c>
      <c r="F56" s="75">
        <v>16</v>
      </c>
      <c r="G56" s="75">
        <v>38</v>
      </c>
      <c r="H56" s="75">
        <v>5</v>
      </c>
      <c r="J56" s="8" t="s">
        <v>132</v>
      </c>
      <c r="K56" s="74">
        <v>3.8</v>
      </c>
      <c r="L56" s="74">
        <v>2.2999999999999998</v>
      </c>
      <c r="M56" s="75">
        <v>11035</v>
      </c>
      <c r="N56" s="75">
        <v>567</v>
      </c>
      <c r="O56" s="75">
        <v>43</v>
      </c>
      <c r="P56" s="75">
        <v>6</v>
      </c>
    </row>
    <row r="57" spans="2:16" x14ac:dyDescent="0.2">
      <c r="B57" t="s">
        <v>105</v>
      </c>
      <c r="C57" s="74">
        <v>2.1</v>
      </c>
      <c r="D57" s="74">
        <v>1.3</v>
      </c>
      <c r="E57" s="75">
        <v>28</v>
      </c>
      <c r="F57" s="75">
        <v>97</v>
      </c>
      <c r="G57" s="75">
        <v>41</v>
      </c>
      <c r="H57" s="75">
        <v>2</v>
      </c>
      <c r="J57" s="8" t="s">
        <v>133</v>
      </c>
      <c r="K57" s="74">
        <v>1.5</v>
      </c>
      <c r="L57" s="74">
        <v>0.9</v>
      </c>
      <c r="M57" s="75">
        <v>4512</v>
      </c>
      <c r="N57" s="75">
        <v>234</v>
      </c>
      <c r="O57" s="75">
        <v>20</v>
      </c>
      <c r="P57" s="75">
        <v>6</v>
      </c>
    </row>
    <row r="58" spans="2:16" x14ac:dyDescent="0.2">
      <c r="B58" t="s">
        <v>106</v>
      </c>
      <c r="C58" s="74">
        <v>16.399999999999999</v>
      </c>
      <c r="D58" s="74">
        <v>10.199999999999999</v>
      </c>
      <c r="E58" s="75">
        <v>241349</v>
      </c>
      <c r="F58" s="75">
        <v>224634</v>
      </c>
      <c r="G58" s="75">
        <v>310</v>
      </c>
      <c r="H58" s="75">
        <v>22</v>
      </c>
      <c r="J58" s="8" t="s">
        <v>103</v>
      </c>
      <c r="K58" s="74">
        <v>1</v>
      </c>
      <c r="L58" s="74">
        <v>0.6</v>
      </c>
      <c r="M58" s="75">
        <v>2628</v>
      </c>
      <c r="N58" s="75">
        <v>127</v>
      </c>
      <c r="O58" s="75">
        <v>15</v>
      </c>
      <c r="P58" s="75">
        <v>5</v>
      </c>
    </row>
    <row r="59" spans="2:16" x14ac:dyDescent="0.2">
      <c r="B59" s="3" t="s">
        <v>94</v>
      </c>
      <c r="C59" s="76">
        <v>42.2</v>
      </c>
      <c r="D59" s="76">
        <v>26.2</v>
      </c>
      <c r="E59" s="77">
        <v>488214</v>
      </c>
      <c r="F59" s="77">
        <v>347697</v>
      </c>
      <c r="G59" s="77">
        <v>760</v>
      </c>
      <c r="H59" s="77">
        <v>59</v>
      </c>
      <c r="J59" s="8" t="s">
        <v>104</v>
      </c>
      <c r="K59" s="74">
        <v>3.2</v>
      </c>
      <c r="L59" s="74">
        <v>2</v>
      </c>
      <c r="M59" s="75">
        <v>8140</v>
      </c>
      <c r="N59" s="75">
        <v>382</v>
      </c>
      <c r="O59" s="75">
        <v>35</v>
      </c>
      <c r="P59" s="75">
        <v>7</v>
      </c>
    </row>
    <row r="60" spans="2:16" x14ac:dyDescent="0.2">
      <c r="B60" s="20" t="s">
        <v>144</v>
      </c>
      <c r="C60" s="72">
        <f>SUM(C47:C59)</f>
        <v>85.4</v>
      </c>
      <c r="D60" s="72">
        <f t="shared" ref="D60" si="4">SUM(D47:D59)</f>
        <v>53</v>
      </c>
      <c r="E60" s="78">
        <v>769369</v>
      </c>
      <c r="F60" s="78">
        <v>609138</v>
      </c>
      <c r="G60" s="78">
        <v>1574</v>
      </c>
      <c r="H60" s="78">
        <v>125</v>
      </c>
      <c r="J60" s="8" t="s">
        <v>105</v>
      </c>
      <c r="K60" s="74">
        <v>3.8</v>
      </c>
      <c r="L60" s="74">
        <v>2.4</v>
      </c>
      <c r="M60" s="75">
        <v>8679</v>
      </c>
      <c r="N60" s="75">
        <v>505</v>
      </c>
      <c r="O60" s="75">
        <v>44</v>
      </c>
      <c r="P60" s="75">
        <v>7</v>
      </c>
    </row>
    <row r="61" spans="2:16" x14ac:dyDescent="0.2">
      <c r="J61" s="8" t="s">
        <v>134</v>
      </c>
      <c r="K61" s="74">
        <v>2.6</v>
      </c>
      <c r="L61" s="74">
        <v>1.6</v>
      </c>
      <c r="M61" s="75">
        <v>5537</v>
      </c>
      <c r="N61" s="75">
        <v>396</v>
      </c>
      <c r="O61" s="75">
        <v>32</v>
      </c>
      <c r="P61" s="75">
        <v>5</v>
      </c>
    </row>
    <row r="62" spans="2:16" x14ac:dyDescent="0.2">
      <c r="J62" s="8" t="s">
        <v>106</v>
      </c>
      <c r="K62" s="74">
        <v>16.100000000000001</v>
      </c>
      <c r="L62" s="74">
        <v>10</v>
      </c>
      <c r="M62" s="75">
        <v>43769</v>
      </c>
      <c r="N62" s="75">
        <v>2053</v>
      </c>
      <c r="O62" s="75">
        <v>204</v>
      </c>
      <c r="P62" s="75">
        <v>20</v>
      </c>
    </row>
    <row r="63" spans="2:16" x14ac:dyDescent="0.2">
      <c r="J63" s="9" t="s">
        <v>94</v>
      </c>
      <c r="K63" s="76">
        <v>44</v>
      </c>
      <c r="L63" s="76">
        <v>27.3</v>
      </c>
      <c r="M63" s="77">
        <v>115507</v>
      </c>
      <c r="N63" s="77">
        <v>5946</v>
      </c>
      <c r="O63" s="77">
        <v>560</v>
      </c>
      <c r="P63" s="77">
        <v>52</v>
      </c>
    </row>
    <row r="64" spans="2:16" x14ac:dyDescent="0.2">
      <c r="J64" s="24" t="s">
        <v>144</v>
      </c>
      <c r="K64" s="72">
        <f>SUM(K47:K63)</f>
        <v>109.2</v>
      </c>
      <c r="L64" s="72">
        <f t="shared" ref="L64" si="5">SUM(L47:L63)</f>
        <v>67.7</v>
      </c>
      <c r="M64" s="78">
        <v>283811</v>
      </c>
      <c r="N64" s="78">
        <v>14449</v>
      </c>
      <c r="O64" s="78">
        <v>1324</v>
      </c>
      <c r="P64" s="78">
        <v>165</v>
      </c>
    </row>
    <row r="66" spans="2:16" x14ac:dyDescent="0.2">
      <c r="B66" s="1" t="s">
        <v>149</v>
      </c>
      <c r="C66" s="131"/>
      <c r="D66" s="131"/>
      <c r="E66" s="142" t="s">
        <v>136</v>
      </c>
      <c r="F66" s="142"/>
      <c r="G66" s="142" t="s">
        <v>137</v>
      </c>
      <c r="H66" s="142"/>
      <c r="J66" s="1" t="s">
        <v>150</v>
      </c>
      <c r="K66" s="131"/>
      <c r="L66" s="131"/>
      <c r="M66" s="142" t="s">
        <v>136</v>
      </c>
      <c r="N66" s="142"/>
      <c r="O66" s="142" t="s">
        <v>137</v>
      </c>
      <c r="P66" s="142"/>
    </row>
    <row r="67" spans="2:16" x14ac:dyDescent="0.2">
      <c r="B67" s="2" t="s">
        <v>139</v>
      </c>
      <c r="C67" s="5" t="s">
        <v>140</v>
      </c>
      <c r="D67" s="5" t="s">
        <v>141</v>
      </c>
      <c r="E67" s="5" t="s">
        <v>142</v>
      </c>
      <c r="F67" s="5" t="s">
        <v>143</v>
      </c>
      <c r="G67" s="5" t="s">
        <v>142</v>
      </c>
      <c r="H67" s="5" t="s">
        <v>143</v>
      </c>
      <c r="J67" s="2" t="s">
        <v>139</v>
      </c>
      <c r="K67" s="5" t="s">
        <v>140</v>
      </c>
      <c r="L67" s="5" t="s">
        <v>141</v>
      </c>
      <c r="M67" s="5" t="s">
        <v>142</v>
      </c>
      <c r="N67" s="5" t="s">
        <v>143</v>
      </c>
      <c r="O67" s="5" t="s">
        <v>142</v>
      </c>
      <c r="P67" s="5" t="s">
        <v>143</v>
      </c>
    </row>
    <row r="68" spans="2:16" x14ac:dyDescent="0.2">
      <c r="B68" t="s">
        <v>15</v>
      </c>
      <c r="C68" s="74">
        <v>8.1999999999999993</v>
      </c>
      <c r="D68" s="74">
        <v>5.0999999999999996</v>
      </c>
      <c r="E68" s="75">
        <v>217</v>
      </c>
      <c r="F68" s="75">
        <v>764</v>
      </c>
      <c r="G68" s="75">
        <v>197</v>
      </c>
      <c r="H68" s="75">
        <v>12</v>
      </c>
      <c r="J68" t="s">
        <v>15</v>
      </c>
      <c r="K68" s="74">
        <v>8.1999999999999993</v>
      </c>
      <c r="L68" s="74">
        <v>5.0999999999999996</v>
      </c>
      <c r="M68" s="75">
        <v>13376</v>
      </c>
      <c r="N68" s="75">
        <v>2116</v>
      </c>
      <c r="O68" s="75">
        <v>88</v>
      </c>
      <c r="P68" s="75">
        <v>14</v>
      </c>
    </row>
    <row r="69" spans="2:16" x14ac:dyDescent="0.2">
      <c r="B69" t="s">
        <v>16</v>
      </c>
      <c r="C69" s="74">
        <v>2.6</v>
      </c>
      <c r="D69" s="74">
        <v>1.6</v>
      </c>
      <c r="E69" s="75">
        <v>4</v>
      </c>
      <c r="F69" s="75">
        <v>13</v>
      </c>
      <c r="G69" s="75">
        <v>62</v>
      </c>
      <c r="H69" s="75">
        <v>4</v>
      </c>
      <c r="J69" t="s">
        <v>16</v>
      </c>
      <c r="K69" s="74">
        <v>2.6</v>
      </c>
      <c r="L69" s="74">
        <v>1.6</v>
      </c>
      <c r="M69" s="75">
        <v>6046</v>
      </c>
      <c r="N69" s="75">
        <v>720</v>
      </c>
      <c r="O69" s="75">
        <v>27</v>
      </c>
      <c r="P69" s="75">
        <v>4</v>
      </c>
    </row>
    <row r="70" spans="2:16" x14ac:dyDescent="0.2">
      <c r="B70" t="s">
        <v>17</v>
      </c>
      <c r="C70" s="74">
        <v>3.7</v>
      </c>
      <c r="D70" s="74">
        <v>2.2999999999999998</v>
      </c>
      <c r="E70" s="75">
        <v>4</v>
      </c>
      <c r="F70" s="75">
        <v>13</v>
      </c>
      <c r="G70" s="75">
        <v>88</v>
      </c>
      <c r="H70" s="75">
        <v>6</v>
      </c>
      <c r="J70" t="s">
        <v>17</v>
      </c>
      <c r="K70" s="74">
        <v>3.7</v>
      </c>
      <c r="L70" s="74">
        <v>2.2999999999999998</v>
      </c>
      <c r="M70" s="75">
        <v>8230</v>
      </c>
      <c r="N70" s="75">
        <v>1149</v>
      </c>
      <c r="O70" s="75">
        <v>41</v>
      </c>
      <c r="P70" s="75">
        <v>7</v>
      </c>
    </row>
    <row r="71" spans="2:16" x14ac:dyDescent="0.2">
      <c r="B71" t="s">
        <v>18</v>
      </c>
      <c r="C71" s="74">
        <v>59.1</v>
      </c>
      <c r="D71" s="74">
        <v>36.700000000000003</v>
      </c>
      <c r="E71" s="75">
        <v>278192</v>
      </c>
      <c r="F71" s="75">
        <v>159888</v>
      </c>
      <c r="G71" s="75">
        <v>1206</v>
      </c>
      <c r="H71" s="75">
        <v>79</v>
      </c>
      <c r="J71" t="s">
        <v>18</v>
      </c>
      <c r="K71" s="74">
        <v>59.1</v>
      </c>
      <c r="L71" s="74">
        <v>36.700000000000003</v>
      </c>
      <c r="M71" s="75">
        <v>124528</v>
      </c>
      <c r="N71" s="75">
        <v>8264</v>
      </c>
      <c r="O71" s="75">
        <v>754</v>
      </c>
      <c r="P71" s="75">
        <v>49</v>
      </c>
    </row>
    <row r="72" spans="2:16" x14ac:dyDescent="0.2">
      <c r="B72" t="s">
        <v>19</v>
      </c>
      <c r="C72" s="74">
        <v>14.3</v>
      </c>
      <c r="D72" s="74">
        <v>8.9</v>
      </c>
      <c r="E72" s="75">
        <v>130</v>
      </c>
      <c r="F72" s="75">
        <v>310</v>
      </c>
      <c r="G72" s="75">
        <v>338</v>
      </c>
      <c r="H72" s="75">
        <v>20</v>
      </c>
      <c r="J72" t="s">
        <v>19</v>
      </c>
      <c r="K72" s="74">
        <v>14.3</v>
      </c>
      <c r="L72" s="74">
        <v>8.9</v>
      </c>
      <c r="M72" s="75">
        <v>27584</v>
      </c>
      <c r="N72" s="75">
        <v>2718</v>
      </c>
      <c r="O72" s="75">
        <v>137</v>
      </c>
      <c r="P72" s="75">
        <v>13</v>
      </c>
    </row>
    <row r="73" spans="2:16" x14ac:dyDescent="0.2">
      <c r="B73" t="s">
        <v>20</v>
      </c>
      <c r="C73" s="74">
        <v>7.8</v>
      </c>
      <c r="D73" s="74">
        <v>4.8</v>
      </c>
      <c r="E73" s="75">
        <v>1469</v>
      </c>
      <c r="F73" s="75">
        <v>1725</v>
      </c>
      <c r="G73" s="75">
        <v>182</v>
      </c>
      <c r="H73" s="75">
        <v>11</v>
      </c>
      <c r="J73" t="s">
        <v>20</v>
      </c>
      <c r="K73" s="74">
        <v>7.8</v>
      </c>
      <c r="L73" s="74">
        <v>4.8</v>
      </c>
      <c r="M73" s="75">
        <v>15900</v>
      </c>
      <c r="N73" s="75">
        <v>1622</v>
      </c>
      <c r="O73" s="75">
        <v>77</v>
      </c>
      <c r="P73" s="75">
        <v>7</v>
      </c>
    </row>
    <row r="74" spans="2:16" x14ac:dyDescent="0.2">
      <c r="B74" t="s">
        <v>21</v>
      </c>
      <c r="C74" s="74">
        <v>15.3</v>
      </c>
      <c r="D74" s="74">
        <v>9.5</v>
      </c>
      <c r="E74" s="75">
        <v>61352</v>
      </c>
      <c r="F74" s="75">
        <v>36027</v>
      </c>
      <c r="G74" s="75">
        <v>309</v>
      </c>
      <c r="H74" s="75">
        <v>22</v>
      </c>
      <c r="J74" t="s">
        <v>21</v>
      </c>
      <c r="K74" s="74">
        <v>15.3</v>
      </c>
      <c r="L74" s="74">
        <v>9.5</v>
      </c>
      <c r="M74" s="75">
        <v>36059</v>
      </c>
      <c r="N74" s="75">
        <v>2701</v>
      </c>
      <c r="O74" s="75">
        <v>194</v>
      </c>
      <c r="P74" s="75">
        <v>13</v>
      </c>
    </row>
    <row r="75" spans="2:16" x14ac:dyDescent="0.2">
      <c r="B75" t="s">
        <v>22</v>
      </c>
      <c r="C75" s="74">
        <v>2.2999999999999998</v>
      </c>
      <c r="D75" s="74">
        <v>1.4</v>
      </c>
      <c r="E75" s="75">
        <v>112</v>
      </c>
      <c r="F75" s="75">
        <v>139</v>
      </c>
      <c r="G75" s="75">
        <v>54</v>
      </c>
      <c r="H75" s="75">
        <v>3</v>
      </c>
      <c r="J75" t="s">
        <v>22</v>
      </c>
      <c r="K75" s="74">
        <v>5.8</v>
      </c>
      <c r="L75" s="74">
        <v>3.6</v>
      </c>
      <c r="M75" s="75">
        <v>13057</v>
      </c>
      <c r="N75" s="75">
        <v>1521</v>
      </c>
      <c r="O75" s="75">
        <v>68</v>
      </c>
      <c r="P75" s="75">
        <v>9</v>
      </c>
    </row>
    <row r="76" spans="2:16" x14ac:dyDescent="0.2">
      <c r="B76" t="s">
        <v>23</v>
      </c>
      <c r="C76" s="74">
        <v>3.3</v>
      </c>
      <c r="D76" s="74">
        <v>2</v>
      </c>
      <c r="E76" s="75" t="s">
        <v>25</v>
      </c>
      <c r="F76" s="75" t="s">
        <v>25</v>
      </c>
      <c r="G76" s="75">
        <v>0</v>
      </c>
      <c r="H76" s="75">
        <v>0</v>
      </c>
      <c r="J76" t="s">
        <v>109</v>
      </c>
      <c r="K76" s="74">
        <v>5.5</v>
      </c>
      <c r="L76" s="74">
        <v>3.4</v>
      </c>
      <c r="M76" s="75">
        <v>9872</v>
      </c>
      <c r="N76" s="75">
        <v>1641</v>
      </c>
      <c r="O76" s="75">
        <v>54</v>
      </c>
      <c r="P76" s="75">
        <v>11</v>
      </c>
    </row>
    <row r="77" spans="2:16" x14ac:dyDescent="0.2">
      <c r="B77" t="s">
        <v>26</v>
      </c>
      <c r="C77" s="74">
        <v>2.2999999999999998</v>
      </c>
      <c r="D77" s="74">
        <v>1.4</v>
      </c>
      <c r="E77" s="75">
        <v>0</v>
      </c>
      <c r="F77" s="75">
        <v>0</v>
      </c>
      <c r="G77" s="75">
        <v>56</v>
      </c>
      <c r="H77" s="75">
        <v>7</v>
      </c>
      <c r="J77" t="s">
        <v>110</v>
      </c>
      <c r="K77" s="74">
        <v>2.2000000000000002</v>
      </c>
      <c r="L77" s="74">
        <v>1.3</v>
      </c>
      <c r="M77" s="75">
        <v>5116</v>
      </c>
      <c r="N77" s="75">
        <v>787</v>
      </c>
      <c r="O77" s="75">
        <v>24</v>
      </c>
      <c r="P77" s="75">
        <v>5</v>
      </c>
    </row>
    <row r="78" spans="2:16" x14ac:dyDescent="0.2">
      <c r="B78" t="s">
        <v>27</v>
      </c>
      <c r="C78" s="74">
        <v>1.8</v>
      </c>
      <c r="D78" s="74">
        <v>1.1000000000000001</v>
      </c>
      <c r="E78" s="75" t="s">
        <v>25</v>
      </c>
      <c r="F78" s="75" t="s">
        <v>25</v>
      </c>
      <c r="G78" s="75">
        <v>0</v>
      </c>
      <c r="H78" s="75">
        <v>0</v>
      </c>
      <c r="J78" t="s">
        <v>111</v>
      </c>
      <c r="K78" s="74">
        <v>0.8</v>
      </c>
      <c r="L78" s="74">
        <v>0.5</v>
      </c>
      <c r="M78" s="75">
        <v>1747</v>
      </c>
      <c r="N78" s="75">
        <v>272</v>
      </c>
      <c r="O78" s="75">
        <v>9</v>
      </c>
      <c r="P78" s="75">
        <v>2</v>
      </c>
    </row>
    <row r="79" spans="2:16" x14ac:dyDescent="0.2">
      <c r="B79" t="s">
        <v>28</v>
      </c>
      <c r="C79" s="74">
        <v>3.4</v>
      </c>
      <c r="D79" s="74">
        <v>2.1</v>
      </c>
      <c r="E79" s="75">
        <v>34</v>
      </c>
      <c r="F79" s="75">
        <v>78</v>
      </c>
      <c r="G79" s="75">
        <v>83</v>
      </c>
      <c r="H79" s="75">
        <v>5</v>
      </c>
      <c r="J79" t="s">
        <v>112</v>
      </c>
      <c r="K79" s="74">
        <v>2.6</v>
      </c>
      <c r="L79" s="74">
        <v>1.6</v>
      </c>
      <c r="M79" s="75">
        <v>6879</v>
      </c>
      <c r="N79" s="75">
        <v>632</v>
      </c>
      <c r="O79" s="75">
        <v>28</v>
      </c>
      <c r="P79" s="75">
        <v>2</v>
      </c>
    </row>
    <row r="80" spans="2:16" x14ac:dyDescent="0.2">
      <c r="B80" s="3" t="s">
        <v>29</v>
      </c>
      <c r="C80" s="76">
        <v>10</v>
      </c>
      <c r="D80" s="76">
        <v>6.2</v>
      </c>
      <c r="E80" s="77">
        <v>148</v>
      </c>
      <c r="F80" s="77">
        <v>338</v>
      </c>
      <c r="G80" s="77">
        <v>107</v>
      </c>
      <c r="H80" s="77">
        <v>7</v>
      </c>
      <c r="J80" t="s">
        <v>23</v>
      </c>
      <c r="K80" s="74">
        <v>3.3</v>
      </c>
      <c r="L80" s="74">
        <v>2</v>
      </c>
      <c r="M80" s="75" t="s">
        <v>25</v>
      </c>
      <c r="N80" s="75" t="s">
        <v>25</v>
      </c>
      <c r="O80" s="75" t="s">
        <v>25</v>
      </c>
      <c r="P80" s="75" t="s">
        <v>25</v>
      </c>
    </row>
    <row r="81" spans="2:16" x14ac:dyDescent="0.2">
      <c r="B81" s="20" t="s">
        <v>144</v>
      </c>
      <c r="C81" s="72">
        <f>SUM(C68:C80)</f>
        <v>134.09999999999997</v>
      </c>
      <c r="D81" s="72">
        <f t="shared" ref="D81" si="6">SUM(D68:D80)</f>
        <v>83.100000000000009</v>
      </c>
      <c r="E81" s="78">
        <v>341661</v>
      </c>
      <c r="F81" s="78">
        <v>199296</v>
      </c>
      <c r="G81" s="78">
        <v>2682</v>
      </c>
      <c r="H81" s="78">
        <v>176</v>
      </c>
      <c r="J81" t="s">
        <v>26</v>
      </c>
      <c r="K81" s="74">
        <v>5.3</v>
      </c>
      <c r="L81" s="74">
        <v>3.3</v>
      </c>
      <c r="M81" s="75">
        <v>11253</v>
      </c>
      <c r="N81" s="75">
        <v>2354</v>
      </c>
      <c r="O81" s="75">
        <v>64</v>
      </c>
      <c r="P81" s="75">
        <v>16</v>
      </c>
    </row>
    <row r="82" spans="2:16" x14ac:dyDescent="0.2">
      <c r="J82" t="s">
        <v>27</v>
      </c>
      <c r="K82" s="74">
        <v>1.8</v>
      </c>
      <c r="L82" s="74">
        <v>1.1000000000000001</v>
      </c>
      <c r="M82" s="75" t="s">
        <v>25</v>
      </c>
      <c r="N82" s="75" t="s">
        <v>25</v>
      </c>
      <c r="O82" s="75" t="s">
        <v>25</v>
      </c>
      <c r="P82" s="75" t="s">
        <v>25</v>
      </c>
    </row>
    <row r="83" spans="2:16" x14ac:dyDescent="0.2">
      <c r="J83" t="s">
        <v>28</v>
      </c>
      <c r="K83" s="74">
        <v>3.4</v>
      </c>
      <c r="L83" s="74">
        <v>2.1</v>
      </c>
      <c r="M83" s="75">
        <v>7058</v>
      </c>
      <c r="N83" s="75">
        <v>684</v>
      </c>
      <c r="O83" s="75">
        <v>34</v>
      </c>
      <c r="P83" s="75">
        <v>3</v>
      </c>
    </row>
    <row r="84" spans="2:16" x14ac:dyDescent="0.2">
      <c r="J84" s="3" t="s">
        <v>29</v>
      </c>
      <c r="K84" s="76">
        <v>10</v>
      </c>
      <c r="L84" s="76">
        <v>6.2</v>
      </c>
      <c r="M84" s="77">
        <v>18729</v>
      </c>
      <c r="N84" s="77">
        <v>1766</v>
      </c>
      <c r="O84" s="77">
        <v>87</v>
      </c>
      <c r="P84" s="77">
        <v>8</v>
      </c>
    </row>
    <row r="85" spans="2:16" x14ac:dyDescent="0.2">
      <c r="J85" s="20" t="s">
        <v>144</v>
      </c>
      <c r="K85" s="72">
        <f>SUM(K68:K84)</f>
        <v>151.70000000000002</v>
      </c>
      <c r="L85" s="72">
        <f t="shared" ref="L85" si="7">SUM(L68:L84)</f>
        <v>93.999999999999986</v>
      </c>
      <c r="M85" s="78">
        <v>305434</v>
      </c>
      <c r="N85" s="78">
        <v>28949</v>
      </c>
      <c r="O85" s="78">
        <v>1687</v>
      </c>
      <c r="P85" s="78">
        <v>162</v>
      </c>
    </row>
    <row r="87" spans="2:16" x14ac:dyDescent="0.2">
      <c r="B87" s="1" t="s">
        <v>151</v>
      </c>
      <c r="C87" s="131"/>
      <c r="D87" s="131"/>
      <c r="E87" s="142" t="s">
        <v>136</v>
      </c>
      <c r="F87" s="142"/>
      <c r="G87" s="142" t="s">
        <v>137</v>
      </c>
      <c r="H87" s="142"/>
      <c r="J87" s="1" t="s">
        <v>152</v>
      </c>
      <c r="K87" s="131"/>
      <c r="L87" s="131"/>
      <c r="M87" s="142" t="s">
        <v>136</v>
      </c>
      <c r="N87" s="142"/>
      <c r="O87" s="142" t="s">
        <v>137</v>
      </c>
      <c r="P87" s="142"/>
    </row>
    <row r="88" spans="2:16" x14ac:dyDescent="0.2">
      <c r="B88" s="2" t="s">
        <v>139</v>
      </c>
      <c r="C88" s="5" t="s">
        <v>140</v>
      </c>
      <c r="D88" s="5" t="s">
        <v>141</v>
      </c>
      <c r="E88" s="5" t="s">
        <v>142</v>
      </c>
      <c r="F88" s="5" t="s">
        <v>143</v>
      </c>
      <c r="G88" s="5" t="s">
        <v>142</v>
      </c>
      <c r="H88" s="5" t="s">
        <v>143</v>
      </c>
      <c r="J88" s="2" t="s">
        <v>139</v>
      </c>
      <c r="K88" s="5" t="s">
        <v>140</v>
      </c>
      <c r="L88" s="5" t="s">
        <v>141</v>
      </c>
      <c r="M88" s="5" t="s">
        <v>142</v>
      </c>
      <c r="N88" s="5" t="s">
        <v>143</v>
      </c>
      <c r="O88" s="5" t="s">
        <v>142</v>
      </c>
      <c r="P88" s="5" t="s">
        <v>143</v>
      </c>
    </row>
    <row r="89" spans="2:16" x14ac:dyDescent="0.2">
      <c r="B89" t="s">
        <v>51</v>
      </c>
      <c r="C89" s="74">
        <v>37.5</v>
      </c>
      <c r="D89" s="74">
        <v>23.3</v>
      </c>
      <c r="E89" s="75">
        <v>52952</v>
      </c>
      <c r="F89" s="75">
        <v>23571</v>
      </c>
      <c r="G89" s="75">
        <v>534</v>
      </c>
      <c r="H89" s="75">
        <v>37</v>
      </c>
      <c r="J89" t="s">
        <v>51</v>
      </c>
      <c r="K89" s="74">
        <v>37.5</v>
      </c>
      <c r="L89" s="74">
        <v>23.3</v>
      </c>
      <c r="M89" s="75">
        <v>107831</v>
      </c>
      <c r="N89" s="75">
        <v>8915</v>
      </c>
      <c r="O89" s="75">
        <v>545</v>
      </c>
      <c r="P89" s="75">
        <v>40</v>
      </c>
    </row>
    <row r="90" spans="2:16" x14ac:dyDescent="0.2">
      <c r="B90" t="s">
        <v>52</v>
      </c>
      <c r="C90" s="74">
        <v>30.2</v>
      </c>
      <c r="D90" s="74">
        <v>18.8</v>
      </c>
      <c r="E90" s="75">
        <v>74832</v>
      </c>
      <c r="F90" s="75">
        <v>29705</v>
      </c>
      <c r="G90" s="75">
        <v>0</v>
      </c>
      <c r="H90" s="75">
        <v>0</v>
      </c>
      <c r="J90" t="s">
        <v>52</v>
      </c>
      <c r="K90" s="74">
        <v>30.2</v>
      </c>
      <c r="L90" s="74">
        <v>18.8</v>
      </c>
      <c r="M90" s="75">
        <v>101946</v>
      </c>
      <c r="N90" s="75">
        <v>21942</v>
      </c>
      <c r="O90" s="75">
        <v>470</v>
      </c>
      <c r="P90" s="75">
        <v>43</v>
      </c>
    </row>
    <row r="91" spans="2:16" x14ac:dyDescent="0.2">
      <c r="B91" t="s">
        <v>53</v>
      </c>
      <c r="C91" s="74">
        <v>8.3000000000000007</v>
      </c>
      <c r="D91" s="74">
        <v>5.2</v>
      </c>
      <c r="E91" s="75" t="s">
        <v>25</v>
      </c>
      <c r="F91" s="75" t="s">
        <v>25</v>
      </c>
      <c r="G91" s="75">
        <v>0</v>
      </c>
      <c r="H91" s="75">
        <v>0</v>
      </c>
      <c r="J91" s="3" t="s">
        <v>54</v>
      </c>
      <c r="K91" s="76">
        <v>5.5</v>
      </c>
      <c r="L91" s="76">
        <v>3.4</v>
      </c>
      <c r="M91" s="77">
        <v>15514</v>
      </c>
      <c r="N91" s="77">
        <v>1611</v>
      </c>
      <c r="O91" s="77">
        <v>57</v>
      </c>
      <c r="P91" s="77">
        <v>5</v>
      </c>
    </row>
    <row r="92" spans="2:16" x14ac:dyDescent="0.2">
      <c r="B92" s="3" t="s">
        <v>54</v>
      </c>
      <c r="C92" s="76">
        <v>5.5</v>
      </c>
      <c r="D92" s="76">
        <v>3.4</v>
      </c>
      <c r="E92" s="77">
        <v>33</v>
      </c>
      <c r="F92" s="77">
        <v>82</v>
      </c>
      <c r="G92" s="77">
        <v>98</v>
      </c>
      <c r="H92" s="77">
        <v>7</v>
      </c>
      <c r="J92" s="20" t="s">
        <v>144</v>
      </c>
      <c r="K92" s="72">
        <f>SUM(K89:K91)</f>
        <v>73.2</v>
      </c>
      <c r="L92" s="72">
        <f>SUM(L89:L91)</f>
        <v>45.5</v>
      </c>
      <c r="M92" s="78">
        <v>225291</v>
      </c>
      <c r="N92" s="78">
        <v>32468</v>
      </c>
      <c r="O92" s="78">
        <v>1073</v>
      </c>
      <c r="P92" s="78">
        <v>88</v>
      </c>
    </row>
    <row r="93" spans="2:16" x14ac:dyDescent="0.2">
      <c r="B93" s="20" t="s">
        <v>144</v>
      </c>
      <c r="C93" s="72">
        <f>SUM(C89:C92)</f>
        <v>81.5</v>
      </c>
      <c r="D93" s="72">
        <f t="shared" ref="D93" si="8">SUM(D89:D92)</f>
        <v>50.7</v>
      </c>
      <c r="E93" s="78">
        <v>127817</v>
      </c>
      <c r="F93" s="78">
        <v>53358</v>
      </c>
      <c r="G93" s="78">
        <v>633</v>
      </c>
      <c r="H93" s="78">
        <v>44</v>
      </c>
      <c r="K93" s="7"/>
      <c r="L93" s="7"/>
      <c r="M93" s="10"/>
      <c r="N93" s="10"/>
      <c r="O93" s="10"/>
      <c r="P93" s="10"/>
    </row>
    <row r="95" spans="2:16" x14ac:dyDescent="0.2">
      <c r="B95" s="1" t="s">
        <v>153</v>
      </c>
      <c r="C95" s="131"/>
      <c r="D95" s="131"/>
      <c r="E95" s="142" t="s">
        <v>136</v>
      </c>
      <c r="F95" s="142"/>
      <c r="G95" s="142" t="s">
        <v>137</v>
      </c>
      <c r="H95" s="142"/>
      <c r="J95" s="1" t="s">
        <v>154</v>
      </c>
      <c r="K95" s="131"/>
      <c r="L95" s="131"/>
      <c r="M95" s="142" t="s">
        <v>136</v>
      </c>
      <c r="N95" s="142"/>
      <c r="O95" s="142" t="s">
        <v>137</v>
      </c>
      <c r="P95" s="142"/>
    </row>
    <row r="96" spans="2:16" x14ac:dyDescent="0.2">
      <c r="B96" s="2" t="s">
        <v>139</v>
      </c>
      <c r="C96" s="5" t="s">
        <v>140</v>
      </c>
      <c r="D96" s="5" t="s">
        <v>141</v>
      </c>
      <c r="E96" s="5" t="s">
        <v>142</v>
      </c>
      <c r="F96" s="5" t="s">
        <v>143</v>
      </c>
      <c r="G96" s="5" t="s">
        <v>142</v>
      </c>
      <c r="H96" s="5" t="s">
        <v>143</v>
      </c>
      <c r="J96" s="2" t="s">
        <v>139</v>
      </c>
      <c r="K96" s="5" t="s">
        <v>140</v>
      </c>
      <c r="L96" s="5" t="s">
        <v>141</v>
      </c>
      <c r="M96" s="5" t="s">
        <v>142</v>
      </c>
      <c r="N96" s="5" t="s">
        <v>143</v>
      </c>
      <c r="O96" s="5" t="s">
        <v>142</v>
      </c>
      <c r="P96" s="5" t="s">
        <v>143</v>
      </c>
    </row>
    <row r="97" spans="2:16" x14ac:dyDescent="0.2">
      <c r="B97" t="s">
        <v>31</v>
      </c>
      <c r="C97" s="74">
        <v>2.2999999999999998</v>
      </c>
      <c r="D97" s="74">
        <v>1.4</v>
      </c>
      <c r="E97" s="75">
        <v>81</v>
      </c>
      <c r="F97" s="75">
        <v>100</v>
      </c>
      <c r="G97" s="75">
        <v>49</v>
      </c>
      <c r="H97" s="75">
        <v>7</v>
      </c>
      <c r="J97" t="s">
        <v>113</v>
      </c>
      <c r="K97" s="74">
        <v>14.4</v>
      </c>
      <c r="L97" s="74">
        <v>8.9</v>
      </c>
      <c r="M97" s="75">
        <v>44651</v>
      </c>
      <c r="N97" s="75">
        <v>5950</v>
      </c>
      <c r="O97" s="75">
        <v>152</v>
      </c>
      <c r="P97" s="75">
        <v>15</v>
      </c>
    </row>
    <row r="98" spans="2:16" x14ac:dyDescent="0.2">
      <c r="B98" t="s">
        <v>32</v>
      </c>
      <c r="C98" s="74">
        <v>0.9</v>
      </c>
      <c r="D98" s="74">
        <v>0.6</v>
      </c>
      <c r="E98" s="75">
        <v>84</v>
      </c>
      <c r="F98" s="75">
        <v>122</v>
      </c>
      <c r="G98" s="75">
        <v>19</v>
      </c>
      <c r="H98" s="75">
        <v>2</v>
      </c>
      <c r="J98" t="s">
        <v>31</v>
      </c>
      <c r="K98" s="74">
        <v>6.2</v>
      </c>
      <c r="L98" s="74">
        <v>3.8</v>
      </c>
      <c r="M98" s="75">
        <v>13269</v>
      </c>
      <c r="N98" s="75">
        <v>1658</v>
      </c>
      <c r="O98" s="75">
        <v>76</v>
      </c>
      <c r="P98" s="75">
        <v>13</v>
      </c>
    </row>
    <row r="99" spans="2:16" x14ac:dyDescent="0.2">
      <c r="B99" t="s">
        <v>33</v>
      </c>
      <c r="C99" s="74">
        <v>6.8</v>
      </c>
      <c r="D99" s="74">
        <v>4.2</v>
      </c>
      <c r="E99" s="75">
        <v>7651</v>
      </c>
      <c r="F99" s="75">
        <v>3758</v>
      </c>
      <c r="G99" s="75">
        <v>148</v>
      </c>
      <c r="H99" s="75">
        <v>12</v>
      </c>
      <c r="J99" t="s">
        <v>32</v>
      </c>
      <c r="K99" s="74">
        <v>11.5</v>
      </c>
      <c r="L99" s="74">
        <v>7.1</v>
      </c>
      <c r="M99" s="75">
        <v>29268</v>
      </c>
      <c r="N99" s="75">
        <v>4723</v>
      </c>
      <c r="O99" s="75">
        <v>110</v>
      </c>
      <c r="P99" s="75">
        <v>9</v>
      </c>
    </row>
    <row r="100" spans="2:16" x14ac:dyDescent="0.2">
      <c r="B100" t="s">
        <v>34</v>
      </c>
      <c r="C100" s="74">
        <v>0</v>
      </c>
      <c r="D100" s="74">
        <v>0</v>
      </c>
      <c r="E100" s="75">
        <v>0</v>
      </c>
      <c r="F100" s="75">
        <v>0</v>
      </c>
      <c r="G100" s="75">
        <v>0</v>
      </c>
      <c r="H100" s="75">
        <v>0</v>
      </c>
      <c r="J100" t="s">
        <v>33</v>
      </c>
      <c r="K100" s="74">
        <v>6.8</v>
      </c>
      <c r="L100" s="74">
        <v>4.2</v>
      </c>
      <c r="M100" s="75">
        <v>19594</v>
      </c>
      <c r="N100" s="75">
        <v>3433</v>
      </c>
      <c r="O100" s="75">
        <v>79</v>
      </c>
      <c r="P100" s="75">
        <v>8</v>
      </c>
    </row>
    <row r="101" spans="2:16" x14ac:dyDescent="0.2">
      <c r="B101" t="s">
        <v>35</v>
      </c>
      <c r="C101" s="74">
        <v>1.4</v>
      </c>
      <c r="D101" s="74">
        <v>0.9</v>
      </c>
      <c r="E101" s="75">
        <v>64</v>
      </c>
      <c r="F101" s="75">
        <v>76</v>
      </c>
      <c r="G101" s="75">
        <v>25</v>
      </c>
      <c r="H101" s="75">
        <v>2</v>
      </c>
      <c r="J101" t="s">
        <v>114</v>
      </c>
      <c r="K101" s="74">
        <v>22.7</v>
      </c>
      <c r="L101" s="74">
        <v>14.1</v>
      </c>
      <c r="M101" s="75">
        <v>51940</v>
      </c>
      <c r="N101" s="75">
        <v>8664</v>
      </c>
      <c r="O101" s="75">
        <v>248</v>
      </c>
      <c r="P101" s="75">
        <v>22</v>
      </c>
    </row>
    <row r="102" spans="2:16" x14ac:dyDescent="0.2">
      <c r="B102" t="s">
        <v>36</v>
      </c>
      <c r="C102" s="74">
        <v>6.2</v>
      </c>
      <c r="D102" s="74">
        <v>3.9</v>
      </c>
      <c r="E102" s="75">
        <v>3545</v>
      </c>
      <c r="F102" s="75">
        <v>1593</v>
      </c>
      <c r="G102" s="75">
        <v>130</v>
      </c>
      <c r="H102" s="75">
        <v>10</v>
      </c>
      <c r="J102" t="s">
        <v>35</v>
      </c>
      <c r="K102" s="74">
        <v>12.2</v>
      </c>
      <c r="L102" s="74">
        <v>7.6</v>
      </c>
      <c r="M102" s="75">
        <v>41843</v>
      </c>
      <c r="N102" s="75">
        <v>5560</v>
      </c>
      <c r="O102" s="75">
        <v>139</v>
      </c>
      <c r="P102" s="75">
        <v>15</v>
      </c>
    </row>
    <row r="103" spans="2:16" x14ac:dyDescent="0.2">
      <c r="B103" t="s">
        <v>37</v>
      </c>
      <c r="C103" s="74">
        <v>19.899999999999999</v>
      </c>
      <c r="D103" s="74">
        <v>12.3</v>
      </c>
      <c r="E103" s="75">
        <v>22598</v>
      </c>
      <c r="F103" s="75">
        <v>18843</v>
      </c>
      <c r="G103" s="75">
        <v>369</v>
      </c>
      <c r="H103" s="75">
        <v>43</v>
      </c>
      <c r="J103" t="s">
        <v>36</v>
      </c>
      <c r="K103" s="74">
        <v>17.899999999999999</v>
      </c>
      <c r="L103" s="74">
        <v>11.1</v>
      </c>
      <c r="M103" s="75">
        <v>44668</v>
      </c>
      <c r="N103" s="75">
        <v>7323</v>
      </c>
      <c r="O103" s="75">
        <v>198</v>
      </c>
      <c r="P103" s="75">
        <v>18</v>
      </c>
    </row>
    <row r="104" spans="2:16" x14ac:dyDescent="0.2">
      <c r="B104" t="s">
        <v>38</v>
      </c>
      <c r="C104" s="74">
        <v>1.5</v>
      </c>
      <c r="D104" s="74">
        <v>0.9</v>
      </c>
      <c r="E104" s="75">
        <v>532</v>
      </c>
      <c r="F104" s="75">
        <v>333</v>
      </c>
      <c r="G104" s="75">
        <v>31</v>
      </c>
      <c r="H104" s="75">
        <v>4</v>
      </c>
      <c r="J104" t="s">
        <v>115</v>
      </c>
      <c r="K104" s="74">
        <v>2.2000000000000002</v>
      </c>
      <c r="L104" s="74">
        <v>1.3</v>
      </c>
      <c r="M104" s="75">
        <v>4529</v>
      </c>
      <c r="N104" s="75">
        <v>685</v>
      </c>
      <c r="O104" s="75">
        <v>21</v>
      </c>
      <c r="P104" s="75">
        <v>2</v>
      </c>
    </row>
    <row r="105" spans="2:16" x14ac:dyDescent="0.2">
      <c r="B105" t="s">
        <v>39</v>
      </c>
      <c r="C105" s="74">
        <v>99.8</v>
      </c>
      <c r="D105" s="74">
        <v>62</v>
      </c>
      <c r="E105" s="75">
        <v>85674</v>
      </c>
      <c r="F105" s="75">
        <v>53353</v>
      </c>
      <c r="G105" s="75">
        <v>1852</v>
      </c>
      <c r="H105" s="75">
        <v>161</v>
      </c>
      <c r="J105" t="s">
        <v>116</v>
      </c>
      <c r="K105" s="74">
        <v>2.7</v>
      </c>
      <c r="L105" s="74">
        <v>1.7</v>
      </c>
      <c r="M105" s="75">
        <v>9279</v>
      </c>
      <c r="N105" s="75">
        <v>1385</v>
      </c>
      <c r="O105" s="75">
        <v>36</v>
      </c>
      <c r="P105" s="75">
        <v>12</v>
      </c>
    </row>
    <row r="106" spans="2:16" x14ac:dyDescent="0.2">
      <c r="B106" t="s">
        <v>40</v>
      </c>
      <c r="C106" s="74">
        <v>5</v>
      </c>
      <c r="D106" s="74">
        <v>3.1</v>
      </c>
      <c r="E106" s="75">
        <v>3523</v>
      </c>
      <c r="F106" s="75">
        <v>2409</v>
      </c>
      <c r="G106" s="75">
        <v>95</v>
      </c>
      <c r="H106" s="75">
        <v>8</v>
      </c>
      <c r="J106" t="s">
        <v>117</v>
      </c>
      <c r="K106" s="74">
        <v>4.4000000000000004</v>
      </c>
      <c r="L106" s="74">
        <v>2.7</v>
      </c>
      <c r="M106" s="75">
        <v>11490</v>
      </c>
      <c r="N106" s="75">
        <v>2048</v>
      </c>
      <c r="O106" s="75">
        <v>61</v>
      </c>
      <c r="P106" s="75">
        <v>6</v>
      </c>
    </row>
    <row r="107" spans="2:16" x14ac:dyDescent="0.2">
      <c r="B107" s="3" t="s">
        <v>41</v>
      </c>
      <c r="C107" s="76">
        <v>2.8</v>
      </c>
      <c r="D107" s="76">
        <v>1.7</v>
      </c>
      <c r="E107" s="77">
        <v>57</v>
      </c>
      <c r="F107" s="77">
        <v>104</v>
      </c>
      <c r="G107" s="77">
        <v>49</v>
      </c>
      <c r="H107" s="77">
        <v>7</v>
      </c>
      <c r="J107" t="s">
        <v>118</v>
      </c>
      <c r="K107" s="74">
        <v>17.399999999999999</v>
      </c>
      <c r="L107" s="74">
        <v>10.8</v>
      </c>
      <c r="M107" s="75">
        <v>39868</v>
      </c>
      <c r="N107" s="75">
        <v>6549</v>
      </c>
      <c r="O107" s="75">
        <v>191</v>
      </c>
      <c r="P107" s="75">
        <v>17</v>
      </c>
    </row>
    <row r="108" spans="2:16" x14ac:dyDescent="0.2">
      <c r="B108" s="20" t="s">
        <v>144</v>
      </c>
      <c r="C108" s="72">
        <f>SUM(C97:C107)</f>
        <v>146.60000000000002</v>
      </c>
      <c r="D108" s="72">
        <f t="shared" ref="D108" si="9">SUM(D97:D107)</f>
        <v>91</v>
      </c>
      <c r="E108" s="78">
        <v>123808</v>
      </c>
      <c r="F108" s="78">
        <v>80692</v>
      </c>
      <c r="G108" s="78">
        <v>2767</v>
      </c>
      <c r="H108" s="78">
        <v>256</v>
      </c>
      <c r="J108" t="s">
        <v>37</v>
      </c>
      <c r="K108" s="74">
        <v>19.899999999999999</v>
      </c>
      <c r="L108" s="74">
        <v>12.3</v>
      </c>
      <c r="M108" s="75">
        <v>48821</v>
      </c>
      <c r="N108" s="75">
        <v>5370</v>
      </c>
      <c r="O108" s="75">
        <v>227</v>
      </c>
      <c r="P108" s="75">
        <v>24</v>
      </c>
    </row>
    <row r="109" spans="2:16" x14ac:dyDescent="0.2">
      <c r="J109" t="s">
        <v>38</v>
      </c>
      <c r="K109" s="74">
        <v>8.6999999999999993</v>
      </c>
      <c r="L109" s="74">
        <v>5.4</v>
      </c>
      <c r="M109" s="75">
        <v>28909</v>
      </c>
      <c r="N109" s="75">
        <v>3918</v>
      </c>
      <c r="O109" s="75">
        <v>88</v>
      </c>
      <c r="P109" s="75">
        <v>9</v>
      </c>
    </row>
    <row r="110" spans="2:16" x14ac:dyDescent="0.2">
      <c r="J110" t="s">
        <v>119</v>
      </c>
      <c r="K110" s="74">
        <v>7.2</v>
      </c>
      <c r="L110" s="74">
        <v>4.5</v>
      </c>
      <c r="M110" s="75">
        <v>20226</v>
      </c>
      <c r="N110" s="75">
        <v>3391</v>
      </c>
      <c r="O110" s="75" t="s">
        <v>25</v>
      </c>
      <c r="P110" s="75" t="s">
        <v>25</v>
      </c>
    </row>
    <row r="111" spans="2:16" x14ac:dyDescent="0.2">
      <c r="J111" t="s">
        <v>39</v>
      </c>
      <c r="K111" s="74">
        <v>99.8</v>
      </c>
      <c r="L111" s="74">
        <v>62</v>
      </c>
      <c r="M111" s="75">
        <v>260476</v>
      </c>
      <c r="N111" s="75">
        <v>29379</v>
      </c>
      <c r="O111" s="75">
        <v>1390</v>
      </c>
      <c r="P111" s="75">
        <v>110</v>
      </c>
    </row>
    <row r="112" spans="2:16" x14ac:dyDescent="0.2">
      <c r="J112" t="s">
        <v>40</v>
      </c>
      <c r="K112" s="74">
        <v>5</v>
      </c>
      <c r="L112" s="74">
        <v>3.1</v>
      </c>
      <c r="M112" s="75">
        <v>16563</v>
      </c>
      <c r="N112" s="75">
        <v>2964</v>
      </c>
      <c r="O112" s="75" t="s">
        <v>25</v>
      </c>
      <c r="P112" s="75" t="s">
        <v>25</v>
      </c>
    </row>
    <row r="113" spans="2:16" x14ac:dyDescent="0.2">
      <c r="J113" t="s">
        <v>120</v>
      </c>
      <c r="K113" s="74">
        <v>7</v>
      </c>
      <c r="L113" s="74">
        <v>4.3</v>
      </c>
      <c r="M113" s="75">
        <v>24067</v>
      </c>
      <c r="N113" s="75">
        <v>3600</v>
      </c>
      <c r="O113" s="75">
        <v>74</v>
      </c>
      <c r="P113" s="75">
        <v>13</v>
      </c>
    </row>
    <row r="114" spans="2:16" x14ac:dyDescent="0.2">
      <c r="J114" t="s">
        <v>121</v>
      </c>
      <c r="K114" s="74">
        <v>1.5</v>
      </c>
      <c r="L114" s="74">
        <v>0.9</v>
      </c>
      <c r="M114" s="75">
        <v>2829</v>
      </c>
      <c r="N114" s="75">
        <v>430</v>
      </c>
      <c r="O114" s="75">
        <v>15</v>
      </c>
      <c r="P114" s="75">
        <v>1</v>
      </c>
    </row>
    <row r="115" spans="2:16" x14ac:dyDescent="0.2">
      <c r="J115" s="3" t="s">
        <v>41</v>
      </c>
      <c r="K115" s="76">
        <v>5.7</v>
      </c>
      <c r="L115" s="76">
        <v>3.5</v>
      </c>
      <c r="M115" s="77">
        <v>19303</v>
      </c>
      <c r="N115" s="77">
        <v>2640</v>
      </c>
      <c r="O115" s="77">
        <v>60</v>
      </c>
      <c r="P115" s="77">
        <v>6</v>
      </c>
    </row>
    <row r="116" spans="2:16" x14ac:dyDescent="0.2">
      <c r="J116" s="20" t="s">
        <v>144</v>
      </c>
      <c r="K116" s="72">
        <f>SUM(K97:K115)</f>
        <v>273.2</v>
      </c>
      <c r="L116" s="72">
        <f t="shared" ref="L116" si="10">SUM(L97:L115)</f>
        <v>169.3</v>
      </c>
      <c r="M116" s="78">
        <v>731592</v>
      </c>
      <c r="N116" s="78">
        <v>99668</v>
      </c>
      <c r="O116" s="78">
        <v>3163</v>
      </c>
      <c r="P116" s="78">
        <v>301</v>
      </c>
    </row>
    <row r="118" spans="2:16" x14ac:dyDescent="0.2">
      <c r="B118" s="1" t="s">
        <v>155</v>
      </c>
      <c r="C118" s="131"/>
      <c r="D118" s="131"/>
      <c r="E118" s="142" t="s">
        <v>136</v>
      </c>
      <c r="F118" s="142"/>
      <c r="G118" s="142" t="s">
        <v>137</v>
      </c>
      <c r="H118" s="142"/>
      <c r="J118" s="1" t="s">
        <v>156</v>
      </c>
      <c r="K118" s="131"/>
      <c r="L118" s="131"/>
      <c r="M118" s="142" t="s">
        <v>136</v>
      </c>
      <c r="N118" s="142"/>
      <c r="O118" s="142" t="s">
        <v>137</v>
      </c>
      <c r="P118" s="142"/>
    </row>
    <row r="119" spans="2:16" x14ac:dyDescent="0.2">
      <c r="B119" s="2" t="s">
        <v>139</v>
      </c>
      <c r="C119" s="5" t="s">
        <v>140</v>
      </c>
      <c r="D119" s="5" t="s">
        <v>141</v>
      </c>
      <c r="E119" s="5" t="s">
        <v>142</v>
      </c>
      <c r="F119" s="5" t="s">
        <v>143</v>
      </c>
      <c r="G119" s="5" t="s">
        <v>142</v>
      </c>
      <c r="H119" s="5" t="s">
        <v>143</v>
      </c>
      <c r="J119" s="2" t="s">
        <v>139</v>
      </c>
      <c r="K119" s="5" t="s">
        <v>140</v>
      </c>
      <c r="L119" s="5" t="s">
        <v>141</v>
      </c>
      <c r="M119" s="5" t="s">
        <v>142</v>
      </c>
      <c r="N119" s="5" t="s">
        <v>143</v>
      </c>
      <c r="O119" s="5" t="s">
        <v>142</v>
      </c>
      <c r="P119" s="5" t="s">
        <v>143</v>
      </c>
    </row>
    <row r="120" spans="2:16" x14ac:dyDescent="0.2">
      <c r="B120" t="s">
        <v>43</v>
      </c>
      <c r="C120" s="74">
        <v>4</v>
      </c>
      <c r="D120" s="74">
        <v>2.5</v>
      </c>
      <c r="E120" s="75">
        <v>1279</v>
      </c>
      <c r="F120" s="75">
        <v>2065</v>
      </c>
      <c r="G120" s="75">
        <v>84</v>
      </c>
      <c r="H120" s="75">
        <v>6</v>
      </c>
      <c r="J120" t="s">
        <v>122</v>
      </c>
      <c r="K120" s="74">
        <v>2.5</v>
      </c>
      <c r="L120" s="74">
        <v>1.6</v>
      </c>
      <c r="M120" s="75">
        <v>8475</v>
      </c>
      <c r="N120" s="75">
        <v>1138</v>
      </c>
      <c r="O120" s="75">
        <v>26</v>
      </c>
      <c r="P120" s="75">
        <v>4</v>
      </c>
    </row>
    <row r="121" spans="2:16" x14ac:dyDescent="0.2">
      <c r="B121" t="s">
        <v>44</v>
      </c>
      <c r="C121" s="74">
        <v>4.8</v>
      </c>
      <c r="D121" s="74">
        <v>3</v>
      </c>
      <c r="E121" s="75">
        <v>10278</v>
      </c>
      <c r="F121" s="75">
        <v>5010</v>
      </c>
      <c r="G121" s="75">
        <v>80</v>
      </c>
      <c r="H121" s="75">
        <v>8</v>
      </c>
      <c r="J121" t="s">
        <v>43</v>
      </c>
      <c r="K121" s="74">
        <v>8.4</v>
      </c>
      <c r="L121" s="74">
        <v>5.2</v>
      </c>
      <c r="M121" s="75">
        <v>23817</v>
      </c>
      <c r="N121" s="75">
        <v>2172</v>
      </c>
      <c r="O121" s="75">
        <v>69</v>
      </c>
      <c r="P121" s="75">
        <v>5</v>
      </c>
    </row>
    <row r="122" spans="2:16" x14ac:dyDescent="0.2">
      <c r="B122" t="s">
        <v>45</v>
      </c>
      <c r="C122" s="74">
        <v>2.1</v>
      </c>
      <c r="D122" s="74">
        <v>1.3</v>
      </c>
      <c r="E122" s="75">
        <v>6</v>
      </c>
      <c r="F122" s="75">
        <v>17</v>
      </c>
      <c r="G122" s="75">
        <v>39</v>
      </c>
      <c r="H122" s="75">
        <v>3</v>
      </c>
      <c r="J122" t="s">
        <v>44</v>
      </c>
      <c r="K122" s="74">
        <v>7.8</v>
      </c>
      <c r="L122" s="74">
        <v>4.8</v>
      </c>
      <c r="M122" s="75">
        <v>22419</v>
      </c>
      <c r="N122" s="75">
        <v>1907</v>
      </c>
      <c r="O122" s="75">
        <v>77</v>
      </c>
      <c r="P122" s="75">
        <v>6</v>
      </c>
    </row>
    <row r="123" spans="2:16" x14ac:dyDescent="0.2">
      <c r="B123" t="s">
        <v>46</v>
      </c>
      <c r="C123" s="74">
        <v>5.4</v>
      </c>
      <c r="D123" s="74">
        <v>3.4</v>
      </c>
      <c r="E123" s="75">
        <v>0</v>
      </c>
      <c r="F123" s="75">
        <v>1</v>
      </c>
      <c r="G123" s="75">
        <v>0</v>
      </c>
      <c r="H123" s="75">
        <v>0</v>
      </c>
      <c r="J123" t="s">
        <v>45</v>
      </c>
      <c r="K123" s="74">
        <v>4.2</v>
      </c>
      <c r="L123" s="74">
        <v>2.6</v>
      </c>
      <c r="M123" s="75">
        <v>13508</v>
      </c>
      <c r="N123" s="75">
        <v>1787</v>
      </c>
      <c r="O123" s="75">
        <v>41</v>
      </c>
      <c r="P123" s="75">
        <v>6</v>
      </c>
    </row>
    <row r="124" spans="2:16" x14ac:dyDescent="0.2">
      <c r="B124" t="s">
        <v>47</v>
      </c>
      <c r="C124" s="74">
        <v>39.9</v>
      </c>
      <c r="D124" s="74">
        <v>24.8</v>
      </c>
      <c r="E124" s="75">
        <v>196011</v>
      </c>
      <c r="F124" s="75">
        <v>70103</v>
      </c>
      <c r="G124" s="75">
        <v>676</v>
      </c>
      <c r="H124" s="75">
        <v>45</v>
      </c>
      <c r="J124" t="s">
        <v>46</v>
      </c>
      <c r="K124" s="74">
        <v>2.4</v>
      </c>
      <c r="L124" s="74">
        <v>1.5</v>
      </c>
      <c r="M124" s="75">
        <v>6026</v>
      </c>
      <c r="N124" s="75">
        <v>1029</v>
      </c>
      <c r="O124" s="75">
        <v>23</v>
      </c>
      <c r="P124" s="75">
        <v>5</v>
      </c>
    </row>
    <row r="125" spans="2:16" x14ac:dyDescent="0.2">
      <c r="B125" t="s">
        <v>48</v>
      </c>
      <c r="C125" s="74">
        <v>10.9</v>
      </c>
      <c r="D125" s="74">
        <v>6.8</v>
      </c>
      <c r="E125" s="75">
        <v>882</v>
      </c>
      <c r="F125" s="75">
        <v>1606</v>
      </c>
      <c r="G125" s="75">
        <v>219</v>
      </c>
      <c r="H125" s="75">
        <v>15</v>
      </c>
      <c r="J125" t="s">
        <v>47</v>
      </c>
      <c r="K125" s="74">
        <v>39.9</v>
      </c>
      <c r="L125" s="74">
        <v>24.8</v>
      </c>
      <c r="M125" s="75">
        <v>122394</v>
      </c>
      <c r="N125" s="75">
        <v>9741</v>
      </c>
      <c r="O125" s="75">
        <v>376</v>
      </c>
      <c r="P125" s="75">
        <v>24</v>
      </c>
    </row>
    <row r="126" spans="2:16" x14ac:dyDescent="0.2">
      <c r="B126" s="3" t="s">
        <v>49</v>
      </c>
      <c r="C126" s="76">
        <v>2.5</v>
      </c>
      <c r="D126" s="76">
        <v>1.5</v>
      </c>
      <c r="E126" s="77">
        <v>2</v>
      </c>
      <c r="F126" s="77">
        <v>5</v>
      </c>
      <c r="G126" s="77">
        <v>44</v>
      </c>
      <c r="H126" s="77">
        <v>6</v>
      </c>
      <c r="J126" t="s">
        <v>123</v>
      </c>
      <c r="K126" s="74">
        <v>2.7</v>
      </c>
      <c r="L126" s="74">
        <v>1.7</v>
      </c>
      <c r="M126" s="75">
        <v>7212</v>
      </c>
      <c r="N126" s="75">
        <v>588</v>
      </c>
      <c r="O126" s="75">
        <v>22</v>
      </c>
      <c r="P126" s="75">
        <v>2</v>
      </c>
    </row>
    <row r="127" spans="2:16" x14ac:dyDescent="0.2">
      <c r="B127" s="20" t="s">
        <v>144</v>
      </c>
      <c r="C127" s="72">
        <f>SUM(C120:C126)</f>
        <v>69.600000000000009</v>
      </c>
      <c r="D127" s="72">
        <f t="shared" ref="D127" si="11">SUM(D120:D126)</f>
        <v>43.3</v>
      </c>
      <c r="E127" s="78">
        <v>208457</v>
      </c>
      <c r="F127" s="78">
        <v>78807</v>
      </c>
      <c r="G127" s="78">
        <v>1143</v>
      </c>
      <c r="H127" s="78">
        <v>83</v>
      </c>
      <c r="J127" t="s">
        <v>48</v>
      </c>
      <c r="K127" s="74">
        <v>10.9</v>
      </c>
      <c r="L127" s="74">
        <v>6.8</v>
      </c>
      <c r="M127" s="75">
        <v>33570</v>
      </c>
      <c r="N127" s="75">
        <v>2979</v>
      </c>
      <c r="O127" s="75">
        <v>91</v>
      </c>
      <c r="P127" s="75">
        <v>7</v>
      </c>
    </row>
    <row r="128" spans="2:16" x14ac:dyDescent="0.2">
      <c r="J128" s="3" t="s">
        <v>49</v>
      </c>
      <c r="K128" s="76">
        <v>5.7</v>
      </c>
      <c r="L128" s="76">
        <v>3.6</v>
      </c>
      <c r="M128" s="77">
        <v>14705</v>
      </c>
      <c r="N128" s="77">
        <v>2257</v>
      </c>
      <c r="O128" s="77">
        <v>50</v>
      </c>
      <c r="P128" s="77">
        <v>10</v>
      </c>
    </row>
    <row r="129" spans="2:16" x14ac:dyDescent="0.2">
      <c r="J129" s="20" t="s">
        <v>144</v>
      </c>
      <c r="K129" s="72">
        <f>SUM(K120:K128)</f>
        <v>84.5</v>
      </c>
      <c r="L129" s="72">
        <f t="shared" ref="L129" si="12">SUM(L120:L128)</f>
        <v>52.6</v>
      </c>
      <c r="M129" s="78">
        <v>252126</v>
      </c>
      <c r="N129" s="78">
        <v>23597</v>
      </c>
      <c r="O129" s="78">
        <v>774</v>
      </c>
      <c r="P129" s="78">
        <v>68</v>
      </c>
    </row>
    <row r="131" spans="2:16" x14ac:dyDescent="0.2">
      <c r="B131" s="1" t="s">
        <v>157</v>
      </c>
      <c r="C131" s="131"/>
      <c r="D131" s="131"/>
      <c r="E131" s="142" t="s">
        <v>136</v>
      </c>
      <c r="F131" s="142"/>
      <c r="G131" s="142" t="s">
        <v>137</v>
      </c>
      <c r="H131" s="142"/>
      <c r="J131" s="1" t="s">
        <v>158</v>
      </c>
      <c r="K131" s="131"/>
      <c r="L131" s="131"/>
      <c r="M131" s="142" t="s">
        <v>136</v>
      </c>
      <c r="N131" s="142"/>
      <c r="O131" s="142" t="s">
        <v>137</v>
      </c>
      <c r="P131" s="142"/>
    </row>
    <row r="132" spans="2:16" x14ac:dyDescent="0.2">
      <c r="B132" s="2" t="s">
        <v>139</v>
      </c>
      <c r="C132" s="5" t="s">
        <v>140</v>
      </c>
      <c r="D132" s="5" t="s">
        <v>141</v>
      </c>
      <c r="E132" s="5" t="s">
        <v>142</v>
      </c>
      <c r="F132" s="5" t="s">
        <v>143</v>
      </c>
      <c r="G132" s="5" t="s">
        <v>142</v>
      </c>
      <c r="H132" s="5" t="s">
        <v>143</v>
      </c>
      <c r="J132" s="2" t="s">
        <v>139</v>
      </c>
      <c r="K132" s="5" t="s">
        <v>140</v>
      </c>
      <c r="L132" s="5" t="s">
        <v>141</v>
      </c>
      <c r="M132" s="5" t="s">
        <v>142</v>
      </c>
      <c r="N132" s="5" t="s">
        <v>143</v>
      </c>
      <c r="O132" s="5" t="s">
        <v>142</v>
      </c>
      <c r="P132" s="5" t="s">
        <v>143</v>
      </c>
    </row>
    <row r="133" spans="2:16" x14ac:dyDescent="0.2">
      <c r="B133" t="s">
        <v>56</v>
      </c>
      <c r="C133" s="74">
        <v>9.1999999999999993</v>
      </c>
      <c r="D133" s="74">
        <v>5.7</v>
      </c>
      <c r="E133" s="75">
        <v>86609</v>
      </c>
      <c r="F133" s="75">
        <v>94152</v>
      </c>
      <c r="G133" s="75">
        <v>130</v>
      </c>
      <c r="H133" s="75">
        <v>13</v>
      </c>
      <c r="J133" t="s">
        <v>65</v>
      </c>
      <c r="K133" s="74">
        <v>2.8</v>
      </c>
      <c r="L133" s="74">
        <v>1.8</v>
      </c>
      <c r="M133" s="75">
        <v>10815</v>
      </c>
      <c r="N133" s="75">
        <v>1820</v>
      </c>
      <c r="O133" s="75">
        <v>30</v>
      </c>
      <c r="P133" s="75">
        <v>5</v>
      </c>
    </row>
    <row r="134" spans="2:16" x14ac:dyDescent="0.2">
      <c r="B134" t="s">
        <v>57</v>
      </c>
      <c r="C134" s="74">
        <v>3.5</v>
      </c>
      <c r="D134" s="74">
        <v>2.2000000000000002</v>
      </c>
      <c r="E134" s="75" t="s">
        <v>25</v>
      </c>
      <c r="F134" s="75" t="s">
        <v>25</v>
      </c>
      <c r="G134" s="75">
        <v>0</v>
      </c>
      <c r="H134" s="75">
        <v>0</v>
      </c>
      <c r="J134" t="s">
        <v>56</v>
      </c>
      <c r="K134" s="74">
        <v>12.3</v>
      </c>
      <c r="L134" s="74">
        <v>7.6</v>
      </c>
      <c r="M134" s="75">
        <v>37489</v>
      </c>
      <c r="N134" s="75">
        <v>4132</v>
      </c>
      <c r="O134" s="75">
        <v>119</v>
      </c>
      <c r="P134" s="75">
        <v>11</v>
      </c>
    </row>
    <row r="135" spans="2:16" x14ac:dyDescent="0.2">
      <c r="B135" t="s">
        <v>58</v>
      </c>
      <c r="C135" s="74">
        <v>10.7</v>
      </c>
      <c r="D135" s="74">
        <v>6.7</v>
      </c>
      <c r="E135" s="75">
        <v>15008</v>
      </c>
      <c r="F135" s="75">
        <v>21010</v>
      </c>
      <c r="G135" s="75">
        <v>158</v>
      </c>
      <c r="H135" s="75">
        <v>14</v>
      </c>
      <c r="J135" t="s">
        <v>58</v>
      </c>
      <c r="K135" s="74">
        <v>17.899999999999999</v>
      </c>
      <c r="L135" s="74">
        <v>11.2</v>
      </c>
      <c r="M135" s="75">
        <v>65530</v>
      </c>
      <c r="N135" s="75">
        <v>9082</v>
      </c>
      <c r="O135" s="75">
        <v>158</v>
      </c>
      <c r="P135" s="75">
        <v>17</v>
      </c>
    </row>
    <row r="136" spans="2:16" x14ac:dyDescent="0.2">
      <c r="B136" t="s">
        <v>59</v>
      </c>
      <c r="C136" s="74">
        <v>5.3</v>
      </c>
      <c r="D136" s="74">
        <v>3.3</v>
      </c>
      <c r="E136" s="75" t="s">
        <v>25</v>
      </c>
      <c r="F136" s="75" t="s">
        <v>25</v>
      </c>
      <c r="G136" s="75">
        <v>0</v>
      </c>
      <c r="H136" s="75">
        <v>0</v>
      </c>
      <c r="J136" t="s">
        <v>125</v>
      </c>
      <c r="K136" s="74">
        <v>6.9</v>
      </c>
      <c r="L136" s="74">
        <v>4.3</v>
      </c>
      <c r="M136" s="75">
        <v>27141</v>
      </c>
      <c r="N136" s="75">
        <v>6269</v>
      </c>
      <c r="O136" s="75">
        <v>75</v>
      </c>
      <c r="P136" s="75">
        <v>19</v>
      </c>
    </row>
    <row r="137" spans="2:16" x14ac:dyDescent="0.2">
      <c r="B137" t="s">
        <v>60</v>
      </c>
      <c r="C137" s="74">
        <v>9.8000000000000007</v>
      </c>
      <c r="D137" s="74">
        <v>6.1</v>
      </c>
      <c r="E137" s="75" t="s">
        <v>25</v>
      </c>
      <c r="F137" s="75" t="s">
        <v>25</v>
      </c>
      <c r="G137" s="75">
        <v>0</v>
      </c>
      <c r="H137" s="75">
        <v>0</v>
      </c>
      <c r="J137" t="s">
        <v>55</v>
      </c>
      <c r="K137" s="74">
        <v>66.400000000000006</v>
      </c>
      <c r="L137" s="74">
        <v>41.3</v>
      </c>
      <c r="M137" s="75">
        <v>243768</v>
      </c>
      <c r="N137" s="75">
        <v>23304</v>
      </c>
      <c r="O137" s="75">
        <v>553</v>
      </c>
      <c r="P137" s="75">
        <v>50</v>
      </c>
    </row>
    <row r="138" spans="2:16" x14ac:dyDescent="0.2">
      <c r="B138" t="s">
        <v>61</v>
      </c>
      <c r="C138" s="74">
        <v>2.1</v>
      </c>
      <c r="D138" s="74">
        <v>1.3</v>
      </c>
      <c r="E138" s="75" t="s">
        <v>25</v>
      </c>
      <c r="F138" s="75" t="s">
        <v>25</v>
      </c>
      <c r="G138" s="75">
        <v>0</v>
      </c>
      <c r="H138" s="75">
        <v>0</v>
      </c>
      <c r="J138" s="3" t="s">
        <v>126</v>
      </c>
      <c r="K138" s="76">
        <v>5.2</v>
      </c>
      <c r="L138" s="76">
        <v>3.3</v>
      </c>
      <c r="M138" s="77">
        <v>19365</v>
      </c>
      <c r="N138" s="77">
        <v>3222</v>
      </c>
      <c r="O138" s="77">
        <v>48</v>
      </c>
      <c r="P138" s="77">
        <v>9</v>
      </c>
    </row>
    <row r="139" spans="2:16" x14ac:dyDescent="0.2">
      <c r="B139" s="3" t="s">
        <v>55</v>
      </c>
      <c r="C139" s="76">
        <v>66.400000000000006</v>
      </c>
      <c r="D139" s="76">
        <v>41.3</v>
      </c>
      <c r="E139" s="77">
        <v>1306256</v>
      </c>
      <c r="F139" s="77">
        <v>1270210</v>
      </c>
      <c r="G139" s="77">
        <v>0</v>
      </c>
      <c r="H139" s="77">
        <v>0</v>
      </c>
      <c r="J139" s="20" t="s">
        <v>144</v>
      </c>
      <c r="K139" s="72">
        <f>SUM(K133:K138)</f>
        <v>111.50000000000001</v>
      </c>
      <c r="L139" s="72">
        <f>SUM(L133:L138)</f>
        <v>69.5</v>
      </c>
      <c r="M139" s="78">
        <v>404108</v>
      </c>
      <c r="N139" s="78">
        <v>47829</v>
      </c>
      <c r="O139" s="78">
        <v>983</v>
      </c>
      <c r="P139" s="78">
        <v>111</v>
      </c>
    </row>
    <row r="140" spans="2:16" x14ac:dyDescent="0.2">
      <c r="B140" s="20" t="s">
        <v>144</v>
      </c>
      <c r="C140" s="73">
        <f>SUM(C133:C139)</f>
        <v>107</v>
      </c>
      <c r="D140" s="73">
        <f t="shared" ref="D140" si="13">SUM(D133:D139)</f>
        <v>66.599999999999994</v>
      </c>
      <c r="E140" s="78">
        <v>1407873</v>
      </c>
      <c r="F140" s="78">
        <v>1385371</v>
      </c>
      <c r="G140" s="78">
        <v>288</v>
      </c>
      <c r="H140" s="78">
        <v>27</v>
      </c>
    </row>
  </sheetData>
  <mergeCells count="32">
    <mergeCell ref="E95:F95"/>
    <mergeCell ref="G95:H95"/>
    <mergeCell ref="E118:F118"/>
    <mergeCell ref="G118:H118"/>
    <mergeCell ref="E131:F131"/>
    <mergeCell ref="G131:H131"/>
    <mergeCell ref="E45:F45"/>
    <mergeCell ref="G45:H45"/>
    <mergeCell ref="E66:F66"/>
    <mergeCell ref="G66:H66"/>
    <mergeCell ref="E87:F87"/>
    <mergeCell ref="G87:H87"/>
    <mergeCell ref="M29:N29"/>
    <mergeCell ref="O29:P29"/>
    <mergeCell ref="M2:N2"/>
    <mergeCell ref="O2:P2"/>
    <mergeCell ref="E2:F2"/>
    <mergeCell ref="G2:H2"/>
    <mergeCell ref="E29:F29"/>
    <mergeCell ref="G29:H29"/>
    <mergeCell ref="M87:N87"/>
    <mergeCell ref="O87:P87"/>
    <mergeCell ref="M66:N66"/>
    <mergeCell ref="O66:P66"/>
    <mergeCell ref="M45:N45"/>
    <mergeCell ref="O45:P45"/>
    <mergeCell ref="M131:N131"/>
    <mergeCell ref="O131:P131"/>
    <mergeCell ref="M118:N118"/>
    <mergeCell ref="O118:P118"/>
    <mergeCell ref="M95:N95"/>
    <mergeCell ref="O95:P95"/>
  </mergeCells>
  <pageMargins left="0.7" right="0.7" top="0.75" bottom="0.75" header="0.3" footer="0.3"/>
  <pageSetup orientation="portrait" verticalDpi="0" r:id="rId1"/>
  <headerFooter>
    <oddHeader>&amp;L&amp;"Calibri"&amp;12&amp;K00B294 Proprietary&amp;1#_x000D_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B2:V110"/>
  <sheetViews>
    <sheetView tabSelected="1" workbookViewId="0">
      <selection activeCell="G15" sqref="G15"/>
    </sheetView>
  </sheetViews>
  <sheetFormatPr baseColWidth="10" defaultColWidth="8.83203125" defaultRowHeight="15" x14ac:dyDescent="0.2"/>
  <cols>
    <col min="1" max="1" width="4.83203125" customWidth="1"/>
    <col min="2" max="2" width="12.5" bestFit="1" customWidth="1"/>
    <col min="3" max="3" width="8" bestFit="1" customWidth="1"/>
    <col min="4" max="4" width="5.1640625" customWidth="1"/>
    <col min="5" max="5" width="10.5" customWidth="1"/>
    <col min="6" max="6" width="11.33203125" bestFit="1" customWidth="1"/>
    <col min="7" max="7" width="7.6640625" bestFit="1" customWidth="1"/>
    <col min="8" max="8" width="6.1640625" bestFit="1" customWidth="1"/>
    <col min="9" max="10" width="13.1640625" bestFit="1" customWidth="1"/>
    <col min="11" max="12" width="7.5" bestFit="1" customWidth="1"/>
    <col min="13" max="13" width="9.1640625" customWidth="1"/>
    <col min="14" max="14" width="6.5" bestFit="1" customWidth="1"/>
    <col min="15" max="15" width="5.5" customWidth="1"/>
    <col min="16" max="16" width="15" bestFit="1" customWidth="1"/>
    <col min="17" max="20" width="10.83203125" customWidth="1"/>
    <col min="21" max="21" width="13.5" customWidth="1"/>
    <col min="22" max="22" width="13.33203125" customWidth="1"/>
  </cols>
  <sheetData>
    <row r="2" spans="2:22" x14ac:dyDescent="0.2">
      <c r="B2" s="16" t="s">
        <v>159</v>
      </c>
      <c r="C2" s="16" t="s">
        <v>160</v>
      </c>
      <c r="E2" s="1" t="s">
        <v>161</v>
      </c>
      <c r="F2" s="14"/>
      <c r="G2" s="14"/>
      <c r="H2" s="14"/>
      <c r="I2" s="14"/>
      <c r="J2" s="14"/>
      <c r="K2" s="14"/>
      <c r="L2" s="14"/>
      <c r="M2" s="14"/>
      <c r="N2" s="14"/>
      <c r="P2" s="20" t="s">
        <v>135</v>
      </c>
    </row>
    <row r="3" spans="2:22" x14ac:dyDescent="0.2">
      <c r="B3" t="s">
        <v>162</v>
      </c>
      <c r="C3" s="4">
        <v>0.49</v>
      </c>
      <c r="E3" s="5" t="s">
        <v>163</v>
      </c>
      <c r="F3" s="5" t="s">
        <v>164</v>
      </c>
      <c r="G3" s="5" t="s">
        <v>165</v>
      </c>
      <c r="H3" s="5" t="s">
        <v>107</v>
      </c>
      <c r="I3" s="5" t="s">
        <v>166</v>
      </c>
      <c r="J3" s="5" t="s">
        <v>167</v>
      </c>
      <c r="K3" s="5" t="s">
        <v>168</v>
      </c>
      <c r="L3" s="5" t="s">
        <v>169</v>
      </c>
      <c r="M3" s="5" t="s">
        <v>170</v>
      </c>
      <c r="N3" s="5" t="s">
        <v>171</v>
      </c>
      <c r="P3" s="143" t="s">
        <v>172</v>
      </c>
      <c r="Q3" s="145" t="s">
        <v>173</v>
      </c>
      <c r="R3" s="145"/>
      <c r="S3" s="145"/>
      <c r="T3" s="145"/>
      <c r="U3" s="146" t="s">
        <v>174</v>
      </c>
      <c r="V3" s="146" t="s">
        <v>175</v>
      </c>
    </row>
    <row r="4" spans="2:22" x14ac:dyDescent="0.2">
      <c r="B4" t="s">
        <v>167</v>
      </c>
      <c r="C4" s="4">
        <v>1</v>
      </c>
      <c r="E4" s="11">
        <v>2000</v>
      </c>
      <c r="F4" s="47">
        <v>553.11310190369545</v>
      </c>
      <c r="G4" s="47">
        <v>167.84994400895857</v>
      </c>
      <c r="H4" s="47">
        <v>126</v>
      </c>
      <c r="I4" s="43">
        <f>G4/H4</f>
        <v>1.3321424127695125</v>
      </c>
      <c r="J4" s="43">
        <f>H4/G4</f>
        <v>0.75067049169390887</v>
      </c>
      <c r="K4" s="52">
        <v>18674</v>
      </c>
      <c r="L4" s="52">
        <v>24538</v>
      </c>
      <c r="M4" s="52">
        <v>35289</v>
      </c>
      <c r="N4" s="52">
        <v>28096</v>
      </c>
      <c r="P4" s="144"/>
      <c r="Q4" s="21" t="s">
        <v>176</v>
      </c>
      <c r="R4" s="21" t="s">
        <v>177</v>
      </c>
      <c r="S4" s="21" t="s">
        <v>178</v>
      </c>
      <c r="T4" s="21" t="s">
        <v>179</v>
      </c>
      <c r="U4" s="147"/>
      <c r="V4" s="147"/>
    </row>
    <row r="5" spans="2:22" x14ac:dyDescent="0.2">
      <c r="B5" t="s">
        <v>180</v>
      </c>
      <c r="C5" s="4">
        <v>5290</v>
      </c>
      <c r="E5" s="11">
        <v>2001</v>
      </c>
      <c r="F5" s="47">
        <v>1304</v>
      </c>
      <c r="G5" s="47">
        <v>484.37849944008963</v>
      </c>
      <c r="H5" s="47">
        <v>275</v>
      </c>
      <c r="I5" s="43">
        <f t="shared" ref="I5:I20" si="0">G5/H5</f>
        <v>1.761376361600326</v>
      </c>
      <c r="J5" s="43">
        <f t="shared" ref="J5:J20" si="1">H5/G5</f>
        <v>0.56773783377644194</v>
      </c>
      <c r="K5" s="52">
        <v>158479</v>
      </c>
      <c r="L5" s="52">
        <v>120538</v>
      </c>
      <c r="M5" s="52">
        <v>44452</v>
      </c>
      <c r="N5" s="52">
        <v>28182</v>
      </c>
      <c r="P5" t="s">
        <v>164</v>
      </c>
      <c r="Q5" s="26">
        <f>$F$21</f>
        <v>655.98247939484429</v>
      </c>
      <c r="R5" s="26">
        <f>$F$22</f>
        <v>1419.1186375259324</v>
      </c>
      <c r="S5" s="25">
        <v>1000</v>
      </c>
      <c r="T5" s="26">
        <f>S5*1.25</f>
        <v>1250</v>
      </c>
      <c r="U5" s="22"/>
      <c r="V5" s="22"/>
    </row>
    <row r="6" spans="2:22" x14ac:dyDescent="0.2">
      <c r="B6" t="s">
        <v>181</v>
      </c>
      <c r="C6" s="4">
        <v>0.28999999999999998</v>
      </c>
      <c r="E6" s="11">
        <v>2002</v>
      </c>
      <c r="F6" s="47">
        <v>1419.1186375259324</v>
      </c>
      <c r="G6" s="47">
        <v>662.58112352817204</v>
      </c>
      <c r="H6" s="48">
        <v>378</v>
      </c>
      <c r="I6" s="43">
        <f t="shared" si="0"/>
        <v>1.7528601151538943</v>
      </c>
      <c r="J6" s="43">
        <f t="shared" si="1"/>
        <v>0.5704961801314099</v>
      </c>
      <c r="K6" s="52">
        <v>213696</v>
      </c>
      <c r="L6" s="52">
        <v>74005</v>
      </c>
      <c r="M6" s="52">
        <v>119332</v>
      </c>
      <c r="N6" s="52">
        <v>34049</v>
      </c>
      <c r="P6" t="s">
        <v>137</v>
      </c>
      <c r="Q6" s="26">
        <f>Q5*femaleRatio*reddsPerFemale</f>
        <v>321.43141490347369</v>
      </c>
      <c r="R6" s="26">
        <f>R5*femaleRatio*reddsPerFemale</f>
        <v>695.36813238770685</v>
      </c>
      <c r="S6" s="26">
        <f>S5*femaleRatio*reddsPerFemale</f>
        <v>490</v>
      </c>
      <c r="T6" s="26">
        <f>T5*femaleRatio*reddsPerFemale</f>
        <v>612.5</v>
      </c>
      <c r="U6" s="26">
        <f>'Capacity Tables'!$G$24</f>
        <v>4186</v>
      </c>
      <c r="V6" s="26">
        <f>IF(T6&lt;U6,0,T6-U6)</f>
        <v>0</v>
      </c>
    </row>
    <row r="7" spans="2:22" x14ac:dyDescent="0.2">
      <c r="B7" s="3" t="s">
        <v>182</v>
      </c>
      <c r="C7" s="79">
        <v>0.40516999999999997</v>
      </c>
      <c r="E7" s="11">
        <v>2003</v>
      </c>
      <c r="F7" s="47">
        <v>774.87407250531351</v>
      </c>
      <c r="G7" s="47">
        <v>400</v>
      </c>
      <c r="H7" s="49">
        <v>227</v>
      </c>
      <c r="I7" s="43">
        <f t="shared" si="0"/>
        <v>1.7621145374449338</v>
      </c>
      <c r="J7" s="43">
        <f t="shared" si="1"/>
        <v>0.5675</v>
      </c>
      <c r="K7" s="53">
        <v>50533</v>
      </c>
      <c r="L7" s="53">
        <v>62877</v>
      </c>
      <c r="M7" s="53">
        <v>74409</v>
      </c>
      <c r="N7" s="53">
        <v>47435</v>
      </c>
      <c r="P7" t="s">
        <v>183</v>
      </c>
      <c r="Q7" s="26">
        <f>Q6*fecundity</f>
        <v>1700372.1848393758</v>
      </c>
      <c r="R7" s="26">
        <f>R6*fecundity</f>
        <v>3678497.4203309692</v>
      </c>
      <c r="S7" s="26">
        <f>S6*fecundity</f>
        <v>2592100</v>
      </c>
      <c r="T7" s="26">
        <f>T6*fecundity</f>
        <v>3240125</v>
      </c>
      <c r="U7" s="22"/>
      <c r="V7" s="22"/>
    </row>
    <row r="8" spans="2:22" x14ac:dyDescent="0.2">
      <c r="E8" s="11">
        <v>2004</v>
      </c>
      <c r="F8" s="47">
        <v>748.42553191489367</v>
      </c>
      <c r="G8" s="47">
        <v>267.42441209406496</v>
      </c>
      <c r="H8" s="49">
        <v>139</v>
      </c>
      <c r="I8" s="43">
        <f t="shared" si="0"/>
        <v>1.9239166337702516</v>
      </c>
      <c r="J8" s="43">
        <f t="shared" si="1"/>
        <v>0.51977304132992752</v>
      </c>
      <c r="K8" s="52">
        <v>41511</v>
      </c>
      <c r="L8" s="52">
        <v>79575</v>
      </c>
      <c r="M8" s="52">
        <v>98146</v>
      </c>
      <c r="N8" s="52">
        <v>17682</v>
      </c>
      <c r="P8" t="s">
        <v>136</v>
      </c>
      <c r="Q8" s="26">
        <f>Q7*eggToParr</f>
        <v>493107.93360341893</v>
      </c>
      <c r="R8" s="26">
        <f>R7*eggToParr</f>
        <v>1066764.2518959809</v>
      </c>
      <c r="S8" s="26">
        <f>S7*eggToParr</f>
        <v>751709</v>
      </c>
      <c r="T8" s="26">
        <f>T7*eggToParr</f>
        <v>939636.24999999988</v>
      </c>
      <c r="U8" s="26">
        <f>'Capacity Tables'!$E$24</f>
        <v>976514</v>
      </c>
      <c r="V8" s="26">
        <f>IF(T8&lt;U8,0,T8-U8)</f>
        <v>0</v>
      </c>
    </row>
    <row r="9" spans="2:22" x14ac:dyDescent="0.2">
      <c r="E9" s="11">
        <v>2005</v>
      </c>
      <c r="F9" s="47">
        <v>457</v>
      </c>
      <c r="G9" s="47">
        <v>186</v>
      </c>
      <c r="H9" s="49">
        <v>144</v>
      </c>
      <c r="I9" s="43">
        <f t="shared" si="0"/>
        <v>1.2916666666666667</v>
      </c>
      <c r="J9" s="43">
        <f t="shared" si="1"/>
        <v>0.77419354838709675</v>
      </c>
      <c r="K9" s="52">
        <v>25713</v>
      </c>
      <c r="L9" s="52">
        <v>121373</v>
      </c>
      <c r="M9" s="52">
        <v>136300</v>
      </c>
      <c r="N9" s="52">
        <v>12010</v>
      </c>
      <c r="P9" s="3" t="s">
        <v>184</v>
      </c>
      <c r="Q9" s="27">
        <f>Q8*parrToPresmolt</f>
        <v>199792.54145809723</v>
      </c>
      <c r="R9" s="27">
        <f>R8*parrToPresmolt</f>
        <v>432220.87194069457</v>
      </c>
      <c r="S9" s="27">
        <f>S8*parrToPresmolt</f>
        <v>304569.93552999996</v>
      </c>
      <c r="T9" s="27">
        <f>T8*parrToPresmolt</f>
        <v>380712.41941249993</v>
      </c>
      <c r="U9" s="23" t="s">
        <v>185</v>
      </c>
      <c r="V9" s="23" t="s">
        <v>185</v>
      </c>
    </row>
    <row r="10" spans="2:22" x14ac:dyDescent="0.2">
      <c r="E10" s="11">
        <v>2006</v>
      </c>
      <c r="F10" s="47">
        <v>441</v>
      </c>
      <c r="G10" s="47">
        <v>128.21052631578948</v>
      </c>
      <c r="H10" s="49">
        <v>93</v>
      </c>
      <c r="I10" s="43">
        <f t="shared" si="0"/>
        <v>1.3786078098471988</v>
      </c>
      <c r="J10" s="43">
        <f t="shared" si="1"/>
        <v>0.72536945812807874</v>
      </c>
      <c r="K10" s="52">
        <v>12959</v>
      </c>
      <c r="L10" s="52">
        <v>16293</v>
      </c>
      <c r="M10" s="52">
        <v>96331</v>
      </c>
      <c r="N10" s="52">
        <v>9964</v>
      </c>
    </row>
    <row r="11" spans="2:22" x14ac:dyDescent="0.2">
      <c r="E11" s="11">
        <v>2007</v>
      </c>
      <c r="F11" s="47">
        <v>215</v>
      </c>
      <c r="G11" s="47">
        <v>64</v>
      </c>
      <c r="H11" s="50">
        <v>48</v>
      </c>
      <c r="I11" s="43">
        <f t="shared" si="0"/>
        <v>1.3333333333333333</v>
      </c>
      <c r="J11" s="43">
        <f t="shared" si="1"/>
        <v>0.75</v>
      </c>
      <c r="K11" s="52" t="s">
        <v>25</v>
      </c>
      <c r="L11" s="52">
        <v>27500</v>
      </c>
      <c r="M11" s="52">
        <v>47483</v>
      </c>
      <c r="N11" s="52">
        <v>5728</v>
      </c>
    </row>
    <row r="12" spans="2:22" x14ac:dyDescent="0.2">
      <c r="E12" s="11">
        <v>2008</v>
      </c>
      <c r="F12" s="47">
        <v>592.23365836041899</v>
      </c>
      <c r="G12" s="47">
        <v>118.39039364391476</v>
      </c>
      <c r="H12" s="47">
        <v>99</v>
      </c>
      <c r="I12" s="43">
        <f t="shared" si="0"/>
        <v>1.1958625620597452</v>
      </c>
      <c r="J12" s="43">
        <f t="shared" si="1"/>
        <v>0.8362164948768086</v>
      </c>
      <c r="K12" s="52">
        <v>11640</v>
      </c>
      <c r="L12" s="52">
        <v>41787</v>
      </c>
      <c r="M12" s="52">
        <v>29245</v>
      </c>
      <c r="N12" s="52">
        <v>12015</v>
      </c>
    </row>
    <row r="13" spans="2:22" x14ac:dyDescent="0.2">
      <c r="E13" s="11">
        <v>2009</v>
      </c>
      <c r="F13" s="47">
        <v>447.28449014567269</v>
      </c>
      <c r="G13" s="47">
        <v>166.28449014567266</v>
      </c>
      <c r="H13" s="47">
        <v>103</v>
      </c>
      <c r="I13" s="43">
        <f t="shared" si="0"/>
        <v>1.6144125256861424</v>
      </c>
      <c r="J13" s="43">
        <f t="shared" si="1"/>
        <v>0.61942036752656482</v>
      </c>
      <c r="K13" s="54">
        <v>45619</v>
      </c>
      <c r="L13" s="54">
        <v>31640</v>
      </c>
      <c r="M13" s="54">
        <v>58200</v>
      </c>
      <c r="N13" s="54">
        <v>15270</v>
      </c>
    </row>
    <row r="14" spans="2:22" x14ac:dyDescent="0.2">
      <c r="E14" s="11">
        <v>2010</v>
      </c>
      <c r="F14" s="47">
        <v>771</v>
      </c>
      <c r="G14" s="47">
        <v>189.18518518518519</v>
      </c>
      <c r="H14" s="47">
        <v>164</v>
      </c>
      <c r="I14" s="43">
        <f t="shared" si="0"/>
        <v>1.1535682023486902</v>
      </c>
      <c r="J14" s="43">
        <f t="shared" si="1"/>
        <v>0.86687548942834769</v>
      </c>
      <c r="K14" s="48">
        <v>5662</v>
      </c>
      <c r="L14" s="48">
        <v>96413</v>
      </c>
      <c r="M14" s="48">
        <v>34307</v>
      </c>
      <c r="N14" s="48">
        <v>8386</v>
      </c>
    </row>
    <row r="15" spans="2:22" x14ac:dyDescent="0.2">
      <c r="E15" s="12">
        <v>2011</v>
      </c>
      <c r="F15" s="47">
        <v>657.13564929693962</v>
      </c>
      <c r="G15" s="25">
        <v>228.16129032258064</v>
      </c>
      <c r="H15" s="47">
        <v>118</v>
      </c>
      <c r="I15" s="43">
        <f t="shared" si="0"/>
        <v>1.9335702569710225</v>
      </c>
      <c r="J15" s="43">
        <f t="shared" si="1"/>
        <v>0.51717800084829635</v>
      </c>
      <c r="K15" s="49" t="s">
        <v>25</v>
      </c>
      <c r="L15" s="55">
        <v>76712</v>
      </c>
      <c r="M15" s="55">
        <v>62954</v>
      </c>
      <c r="N15" s="55">
        <v>13481</v>
      </c>
    </row>
    <row r="16" spans="2:22" x14ac:dyDescent="0.2">
      <c r="E16" s="11">
        <v>2012</v>
      </c>
      <c r="F16" s="47">
        <v>816.13239267487234</v>
      </c>
      <c r="G16" s="47">
        <v>283.76299773477797</v>
      </c>
      <c r="H16" s="47">
        <v>215</v>
      </c>
      <c r="I16" s="43">
        <f t="shared" si="0"/>
        <v>1.3198278964408277</v>
      </c>
      <c r="J16" s="43">
        <f t="shared" si="1"/>
        <v>0.75767454430740111</v>
      </c>
      <c r="K16" s="55">
        <v>20425</v>
      </c>
      <c r="L16" s="55">
        <v>36377</v>
      </c>
      <c r="M16" s="55">
        <v>48528</v>
      </c>
      <c r="N16" s="55">
        <v>29701</v>
      </c>
    </row>
    <row r="17" spans="5:22" x14ac:dyDescent="0.2">
      <c r="E17" s="11">
        <v>2013</v>
      </c>
      <c r="F17" s="47">
        <v>413.38461538461536</v>
      </c>
      <c r="G17" s="47">
        <v>73</v>
      </c>
      <c r="H17" s="47">
        <v>58</v>
      </c>
      <c r="I17" s="43">
        <f t="shared" si="0"/>
        <v>1.2586206896551724</v>
      </c>
      <c r="J17" s="43">
        <f t="shared" si="1"/>
        <v>0.79452054794520544</v>
      </c>
      <c r="K17" s="55">
        <v>5289</v>
      </c>
      <c r="L17" s="55">
        <v>12106</v>
      </c>
      <c r="M17" s="55">
        <v>7719</v>
      </c>
      <c r="N17" s="55">
        <v>5240</v>
      </c>
    </row>
    <row r="18" spans="5:22" x14ac:dyDescent="0.2">
      <c r="E18" s="11">
        <v>2014</v>
      </c>
      <c r="F18" s="47">
        <v>705</v>
      </c>
      <c r="G18" s="47">
        <v>268</v>
      </c>
      <c r="H18" s="47">
        <v>141</v>
      </c>
      <c r="I18" s="43">
        <f t="shared" si="0"/>
        <v>1.9007092198581561</v>
      </c>
      <c r="J18" s="43">
        <f t="shared" si="1"/>
        <v>0.52611940298507465</v>
      </c>
      <c r="K18" s="55">
        <v>17546</v>
      </c>
      <c r="L18" s="54">
        <v>18872</v>
      </c>
      <c r="M18" s="54">
        <v>14717</v>
      </c>
      <c r="N18" s="50">
        <v>5904</v>
      </c>
    </row>
    <row r="19" spans="5:22" x14ac:dyDescent="0.2">
      <c r="E19" s="11">
        <v>2015</v>
      </c>
      <c r="F19" s="47">
        <v>399</v>
      </c>
      <c r="G19" s="47">
        <v>121</v>
      </c>
      <c r="H19" s="47">
        <v>73</v>
      </c>
      <c r="I19" s="43">
        <f t="shared" si="0"/>
        <v>1.6575342465753424</v>
      </c>
      <c r="J19" s="43">
        <f t="shared" si="1"/>
        <v>0.60330578512396693</v>
      </c>
      <c r="K19" s="50">
        <v>14908</v>
      </c>
      <c r="L19" s="50">
        <v>30451</v>
      </c>
      <c r="M19" s="50">
        <v>23907</v>
      </c>
      <c r="N19" s="50" t="s">
        <v>25</v>
      </c>
    </row>
    <row r="20" spans="5:22" x14ac:dyDescent="0.2">
      <c r="E20" s="13">
        <v>2016</v>
      </c>
      <c r="F20" s="51">
        <v>438</v>
      </c>
      <c r="G20" s="51">
        <v>229.24242424242425</v>
      </c>
      <c r="H20" s="51">
        <v>125</v>
      </c>
      <c r="I20" s="44">
        <f t="shared" si="0"/>
        <v>1.833939393939394</v>
      </c>
      <c r="J20" s="44">
        <f t="shared" si="1"/>
        <v>0.54527428949107737</v>
      </c>
      <c r="K20" s="56" t="s">
        <v>25</v>
      </c>
      <c r="L20" s="56" t="s">
        <v>25</v>
      </c>
      <c r="M20" s="56" t="s">
        <v>25</v>
      </c>
      <c r="N20" s="56" t="s">
        <v>25</v>
      </c>
    </row>
    <row r="21" spans="5:22" x14ac:dyDescent="0.2">
      <c r="E21" s="45" t="s">
        <v>176</v>
      </c>
      <c r="F21" s="41">
        <f>AVERAGE(F4:F20)</f>
        <v>655.98247939484429</v>
      </c>
      <c r="G21" s="41">
        <f t="shared" ref="G21:N21" si="2">AVERAGE(G4:G20)</f>
        <v>237.49831098009588</v>
      </c>
      <c r="H21" s="41">
        <f t="shared" si="2"/>
        <v>148.58823529411765</v>
      </c>
      <c r="I21" s="42">
        <f t="shared" si="2"/>
        <v>1.5531801684776829</v>
      </c>
      <c r="J21" s="42">
        <f t="shared" si="2"/>
        <v>0.66425443976350618</v>
      </c>
      <c r="K21" s="41">
        <f t="shared" si="2"/>
        <v>45903.857142857145</v>
      </c>
      <c r="L21" s="41">
        <f t="shared" si="2"/>
        <v>54441.0625</v>
      </c>
      <c r="M21" s="41">
        <f t="shared" si="2"/>
        <v>58207.4375</v>
      </c>
      <c r="N21" s="41">
        <f t="shared" si="2"/>
        <v>18209.533333333333</v>
      </c>
    </row>
    <row r="22" spans="5:22" x14ac:dyDescent="0.2">
      <c r="E22" s="46" t="s">
        <v>186</v>
      </c>
      <c r="F22" s="29">
        <f>MAX(F4:F20)</f>
        <v>1419.1186375259324</v>
      </c>
      <c r="G22" s="29">
        <f t="shared" ref="G22:N22" si="3">MAX(G4:G20)</f>
        <v>662.58112352817204</v>
      </c>
      <c r="H22" s="29">
        <f t="shared" si="3"/>
        <v>378</v>
      </c>
      <c r="I22" s="30">
        <f t="shared" si="3"/>
        <v>1.9335702569710225</v>
      </c>
      <c r="J22" s="30">
        <f t="shared" si="3"/>
        <v>0.86687548942834769</v>
      </c>
      <c r="K22" s="29">
        <f t="shared" si="3"/>
        <v>213696</v>
      </c>
      <c r="L22" s="29">
        <f t="shared" si="3"/>
        <v>121373</v>
      </c>
      <c r="M22" s="29">
        <f t="shared" si="3"/>
        <v>136300</v>
      </c>
      <c r="N22" s="29">
        <f t="shared" si="3"/>
        <v>47435</v>
      </c>
    </row>
    <row r="25" spans="5:22" x14ac:dyDescent="0.2">
      <c r="E25" s="1" t="s">
        <v>187</v>
      </c>
      <c r="F25" s="14"/>
      <c r="G25" s="14"/>
      <c r="H25" s="14"/>
      <c r="I25" s="14"/>
      <c r="J25" s="14"/>
      <c r="K25" s="14"/>
      <c r="L25" s="14"/>
      <c r="M25" s="14"/>
      <c r="N25" s="14"/>
      <c r="P25" s="20" t="s">
        <v>145</v>
      </c>
    </row>
    <row r="26" spans="5:22" x14ac:dyDescent="0.2">
      <c r="E26" s="5" t="s">
        <v>163</v>
      </c>
      <c r="F26" s="5" t="s">
        <v>164</v>
      </c>
      <c r="G26" s="5" t="s">
        <v>165</v>
      </c>
      <c r="H26" s="5" t="s">
        <v>107</v>
      </c>
      <c r="I26" s="5" t="s">
        <v>166</v>
      </c>
      <c r="J26" s="5" t="s">
        <v>167</v>
      </c>
      <c r="K26" s="5" t="s">
        <v>168</v>
      </c>
      <c r="L26" s="5" t="s">
        <v>169</v>
      </c>
      <c r="M26" s="5" t="s">
        <v>170</v>
      </c>
      <c r="N26" s="5" t="s">
        <v>171</v>
      </c>
      <c r="P26" s="143" t="s">
        <v>172</v>
      </c>
      <c r="Q26" s="145" t="s">
        <v>173</v>
      </c>
      <c r="R26" s="145"/>
      <c r="S26" s="145"/>
      <c r="T26" s="145"/>
      <c r="U26" s="146" t="s">
        <v>174</v>
      </c>
      <c r="V26" s="146" t="s">
        <v>175</v>
      </c>
    </row>
    <row r="27" spans="5:22" x14ac:dyDescent="0.2">
      <c r="E27" s="4">
        <v>2010</v>
      </c>
      <c r="F27" s="28">
        <v>329</v>
      </c>
      <c r="G27" s="57"/>
      <c r="H27" s="57"/>
      <c r="I27" s="37"/>
      <c r="J27" s="37"/>
      <c r="K27" s="57"/>
      <c r="L27" s="57"/>
      <c r="M27" s="57"/>
      <c r="N27" s="57"/>
      <c r="P27" s="144"/>
      <c r="Q27" s="21" t="s">
        <v>176</v>
      </c>
      <c r="R27" s="21" t="s">
        <v>177</v>
      </c>
      <c r="S27" s="21" t="s">
        <v>178</v>
      </c>
      <c r="T27" s="21" t="s">
        <v>179</v>
      </c>
      <c r="U27" s="147"/>
      <c r="V27" s="147"/>
    </row>
    <row r="28" spans="5:22" x14ac:dyDescent="0.2">
      <c r="E28" s="4">
        <v>2011</v>
      </c>
      <c r="F28" s="28">
        <v>452</v>
      </c>
      <c r="G28" s="57"/>
      <c r="H28" s="57"/>
      <c r="I28" s="37"/>
      <c r="J28" s="37"/>
      <c r="K28" s="57"/>
      <c r="L28" s="57"/>
      <c r="M28" s="57"/>
      <c r="N28" s="57"/>
      <c r="P28" t="s">
        <v>164</v>
      </c>
      <c r="Q28" s="26">
        <f>$F$33</f>
        <v>506</v>
      </c>
      <c r="R28" s="26">
        <f>$F$34</f>
        <v>739</v>
      </c>
      <c r="S28" s="25">
        <v>500</v>
      </c>
      <c r="T28" s="26">
        <f>S28*1.25</f>
        <v>625</v>
      </c>
      <c r="U28" s="22"/>
      <c r="V28" s="22"/>
    </row>
    <row r="29" spans="5:22" x14ac:dyDescent="0.2">
      <c r="E29" s="4">
        <v>2012</v>
      </c>
      <c r="F29" s="28">
        <v>675</v>
      </c>
      <c r="G29" s="57"/>
      <c r="H29" s="57"/>
      <c r="I29" s="37"/>
      <c r="J29" s="37"/>
      <c r="K29" s="57"/>
      <c r="L29" s="57"/>
      <c r="M29" s="57"/>
      <c r="N29" s="57"/>
      <c r="P29" t="s">
        <v>137</v>
      </c>
      <c r="Q29" s="26">
        <f>Q28*femaleRatio*reddsPerFemale</f>
        <v>247.94</v>
      </c>
      <c r="R29" s="26">
        <f>R28*femaleRatio*reddsPerFemale</f>
        <v>362.11</v>
      </c>
      <c r="S29" s="26">
        <f>S28*femaleRatio*reddsPerFemale</f>
        <v>245</v>
      </c>
      <c r="T29" s="26">
        <f>T28*femaleRatio*reddsPerFemale</f>
        <v>306.25</v>
      </c>
      <c r="U29" s="26">
        <f>'Capacity Tables'!$G$42</f>
        <v>2211</v>
      </c>
      <c r="V29" s="26">
        <f>IF(T29&lt;U29,0,T29-U29)</f>
        <v>0</v>
      </c>
    </row>
    <row r="30" spans="5:22" x14ac:dyDescent="0.2">
      <c r="E30" s="4">
        <v>2013</v>
      </c>
      <c r="F30" s="28">
        <v>389</v>
      </c>
      <c r="G30" s="57"/>
      <c r="H30" s="57"/>
      <c r="I30" s="37"/>
      <c r="J30" s="37"/>
      <c r="K30" s="57"/>
      <c r="L30" s="57"/>
      <c r="M30" s="57"/>
      <c r="N30" s="57"/>
      <c r="P30" t="s">
        <v>183</v>
      </c>
      <c r="Q30" s="26">
        <f>Q29*fecundity</f>
        <v>1311602.6000000001</v>
      </c>
      <c r="R30" s="26">
        <f>R29*fecundity</f>
        <v>1915561.9000000001</v>
      </c>
      <c r="S30" s="26">
        <f>S29*fecundity</f>
        <v>1296050</v>
      </c>
      <c r="T30" s="26">
        <f>T29*fecundity</f>
        <v>1620062.5</v>
      </c>
      <c r="U30" s="22"/>
      <c r="V30" s="22"/>
    </row>
    <row r="31" spans="5:22" x14ac:dyDescent="0.2">
      <c r="E31" s="4">
        <v>2014</v>
      </c>
      <c r="F31" s="28">
        <v>739</v>
      </c>
      <c r="G31" s="57"/>
      <c r="H31" s="57"/>
      <c r="I31" s="37"/>
      <c r="J31" s="37"/>
      <c r="K31" s="57"/>
      <c r="L31" s="57"/>
      <c r="M31" s="57"/>
      <c r="N31" s="57"/>
      <c r="P31" t="s">
        <v>136</v>
      </c>
      <c r="Q31" s="26">
        <f>Q30*eggToParr</f>
        <v>380364.75400000002</v>
      </c>
      <c r="R31" s="26">
        <f>R30*eggToParr</f>
        <v>555512.951</v>
      </c>
      <c r="S31" s="26">
        <f>S30*eggToParr</f>
        <v>375854.5</v>
      </c>
      <c r="T31" s="26">
        <f>T30*eggToParr</f>
        <v>469818.12499999994</v>
      </c>
      <c r="U31" s="26">
        <f>'Capacity Tables'!$E$42</f>
        <v>307638</v>
      </c>
      <c r="V31" s="26">
        <f>IF(T31&lt;U31,0,T31-U31)</f>
        <v>162180.12499999994</v>
      </c>
    </row>
    <row r="32" spans="5:22" x14ac:dyDescent="0.2">
      <c r="E32" s="6">
        <v>2015</v>
      </c>
      <c r="F32" s="58">
        <v>452</v>
      </c>
      <c r="G32" s="59"/>
      <c r="H32" s="59"/>
      <c r="I32" s="34"/>
      <c r="J32" s="34"/>
      <c r="K32" s="59"/>
      <c r="L32" s="59"/>
      <c r="M32" s="59"/>
      <c r="N32" s="59"/>
      <c r="P32" s="3" t="s">
        <v>184</v>
      </c>
      <c r="Q32" s="27">
        <f>Q31*parrToPresmolt</f>
        <v>154112.38737817999</v>
      </c>
      <c r="R32" s="27">
        <f>R31*parrToPresmolt</f>
        <v>225077.18235666997</v>
      </c>
      <c r="S32" s="27">
        <f>S31*parrToPresmolt</f>
        <v>152284.96776499998</v>
      </c>
      <c r="T32" s="27">
        <f>T31*parrToPresmolt</f>
        <v>190356.20970624997</v>
      </c>
      <c r="U32" s="23" t="s">
        <v>185</v>
      </c>
      <c r="V32" s="23" t="s">
        <v>185</v>
      </c>
    </row>
    <row r="33" spans="5:22" x14ac:dyDescent="0.2">
      <c r="E33" s="46" t="s">
        <v>176</v>
      </c>
      <c r="F33" s="40">
        <f>AVERAGE(F27:F32)</f>
        <v>506</v>
      </c>
      <c r="G33" s="33"/>
      <c r="H33" s="33"/>
      <c r="I33" s="33"/>
      <c r="J33" s="33"/>
      <c r="K33" s="33"/>
      <c r="L33" s="33"/>
      <c r="M33" s="33"/>
      <c r="N33" s="33"/>
    </row>
    <row r="34" spans="5:22" x14ac:dyDescent="0.2">
      <c r="E34" s="46" t="s">
        <v>186</v>
      </c>
      <c r="F34" s="40">
        <f>MAX(F27:F32)</f>
        <v>739</v>
      </c>
      <c r="G34" s="33"/>
      <c r="H34" s="33"/>
      <c r="I34" s="33"/>
      <c r="J34" s="33"/>
      <c r="K34" s="33"/>
      <c r="L34" s="33"/>
      <c r="M34" s="33"/>
      <c r="N34" s="33"/>
    </row>
    <row r="37" spans="5:22" x14ac:dyDescent="0.2">
      <c r="E37" s="1" t="s">
        <v>188</v>
      </c>
      <c r="F37" s="14"/>
      <c r="G37" s="14"/>
      <c r="H37" s="14"/>
      <c r="I37" s="14"/>
      <c r="J37" s="14"/>
      <c r="K37" s="14"/>
      <c r="L37" s="14"/>
      <c r="M37" s="14"/>
      <c r="N37" s="14"/>
      <c r="P37" s="20" t="s">
        <v>147</v>
      </c>
    </row>
    <row r="38" spans="5:22" x14ac:dyDescent="0.2">
      <c r="E38" s="5" t="s">
        <v>163</v>
      </c>
      <c r="F38" s="5" t="s">
        <v>164</v>
      </c>
      <c r="G38" s="5" t="s">
        <v>165</v>
      </c>
      <c r="H38" s="5" t="s">
        <v>107</v>
      </c>
      <c r="I38" s="5" t="s">
        <v>166</v>
      </c>
      <c r="J38" s="5" t="s">
        <v>167</v>
      </c>
      <c r="K38" s="5" t="s">
        <v>168</v>
      </c>
      <c r="L38" s="5" t="s">
        <v>169</v>
      </c>
      <c r="M38" s="5" t="s">
        <v>170</v>
      </c>
      <c r="N38" s="5" t="s">
        <v>171</v>
      </c>
      <c r="P38" s="143" t="s">
        <v>172</v>
      </c>
      <c r="Q38" s="145" t="s">
        <v>173</v>
      </c>
      <c r="R38" s="145"/>
      <c r="S38" s="145"/>
      <c r="T38" s="145"/>
      <c r="U38" s="146" t="s">
        <v>174</v>
      </c>
      <c r="V38" s="146" t="s">
        <v>175</v>
      </c>
    </row>
    <row r="39" spans="5:22" x14ac:dyDescent="0.2">
      <c r="E39" s="4">
        <v>2012</v>
      </c>
      <c r="F39" s="28">
        <v>307</v>
      </c>
      <c r="G39" s="57"/>
      <c r="H39" s="57"/>
      <c r="I39" s="37"/>
      <c r="J39" s="37"/>
      <c r="K39" s="57"/>
      <c r="L39" s="57"/>
      <c r="M39" s="57"/>
      <c r="N39" s="57"/>
      <c r="P39" s="144"/>
      <c r="Q39" s="21" t="s">
        <v>176</v>
      </c>
      <c r="R39" s="21" t="s">
        <v>177</v>
      </c>
      <c r="S39" s="21" t="s">
        <v>178</v>
      </c>
      <c r="T39" s="21" t="s">
        <v>179</v>
      </c>
      <c r="U39" s="147"/>
      <c r="V39" s="147"/>
    </row>
    <row r="40" spans="5:22" x14ac:dyDescent="0.2">
      <c r="E40" s="4">
        <v>2013</v>
      </c>
      <c r="F40" s="28">
        <v>343</v>
      </c>
      <c r="G40" s="57"/>
      <c r="H40" s="57"/>
      <c r="I40" s="37"/>
      <c r="J40" s="37"/>
      <c r="K40" s="57"/>
      <c r="L40" s="57"/>
      <c r="M40" s="57"/>
      <c r="N40" s="57"/>
      <c r="P40" t="s">
        <v>164</v>
      </c>
      <c r="Q40" s="26">
        <f>$F$43</f>
        <v>247.5</v>
      </c>
      <c r="R40" s="26">
        <f>$F$44</f>
        <v>343</v>
      </c>
      <c r="S40" s="25">
        <v>500</v>
      </c>
      <c r="T40" s="26">
        <f>S40*1.25</f>
        <v>625</v>
      </c>
      <c r="U40" s="22"/>
      <c r="V40" s="22"/>
    </row>
    <row r="41" spans="5:22" x14ac:dyDescent="0.2">
      <c r="E41" s="4">
        <v>2014</v>
      </c>
      <c r="F41" s="28">
        <v>213</v>
      </c>
      <c r="G41" s="57"/>
      <c r="H41" s="57"/>
      <c r="I41" s="37"/>
      <c r="J41" s="37"/>
      <c r="K41" s="57"/>
      <c r="L41" s="57"/>
      <c r="M41" s="57"/>
      <c r="N41" s="57"/>
      <c r="P41" t="s">
        <v>137</v>
      </c>
      <c r="Q41" s="26">
        <f>Q40*femaleRatio*reddsPerFemale</f>
        <v>121.27499999999999</v>
      </c>
      <c r="R41" s="26">
        <f>R40*femaleRatio*reddsPerFemale</f>
        <v>168.07</v>
      </c>
      <c r="S41" s="26">
        <f>S40*femaleRatio*reddsPerFemale</f>
        <v>245</v>
      </c>
      <c r="T41" s="26">
        <f>T40*femaleRatio*reddsPerFemale</f>
        <v>306.25</v>
      </c>
      <c r="U41" s="26">
        <f>'Capacity Tables'!$G$60</f>
        <v>1574</v>
      </c>
      <c r="V41" s="26">
        <f>IF(T41&lt;U41,0,T41-U41)</f>
        <v>0</v>
      </c>
    </row>
    <row r="42" spans="5:22" x14ac:dyDescent="0.2">
      <c r="E42" s="6">
        <v>2015</v>
      </c>
      <c r="F42" s="28">
        <v>127</v>
      </c>
      <c r="G42" s="59"/>
      <c r="H42" s="59"/>
      <c r="I42" s="34"/>
      <c r="J42" s="34"/>
      <c r="K42" s="59"/>
      <c r="L42" s="59"/>
      <c r="M42" s="59"/>
      <c r="N42" s="59"/>
      <c r="P42" t="s">
        <v>183</v>
      </c>
      <c r="Q42" s="26">
        <f>Q41*fecundity</f>
        <v>641544.75</v>
      </c>
      <c r="R42" s="26">
        <f>R41*fecundity</f>
        <v>889090.29999999993</v>
      </c>
      <c r="S42" s="26">
        <f>S41*fecundity</f>
        <v>1296050</v>
      </c>
      <c r="T42" s="26">
        <f>T41*fecundity</f>
        <v>1620062.5</v>
      </c>
      <c r="U42" s="22"/>
      <c r="V42" s="22"/>
    </row>
    <row r="43" spans="5:22" x14ac:dyDescent="0.2">
      <c r="E43" s="46" t="s">
        <v>176</v>
      </c>
      <c r="F43" s="39">
        <f>AVERAGE(F39:F42)</f>
        <v>247.5</v>
      </c>
      <c r="G43" s="33"/>
      <c r="H43" s="33"/>
      <c r="I43" s="33"/>
      <c r="J43" s="33"/>
      <c r="K43" s="33"/>
      <c r="L43" s="33"/>
      <c r="M43" s="33"/>
      <c r="N43" s="33"/>
      <c r="P43" t="s">
        <v>136</v>
      </c>
      <c r="Q43" s="26">
        <f>Q42*eggToParr</f>
        <v>186047.97749999998</v>
      </c>
      <c r="R43" s="26">
        <f>R42*eggToParr</f>
        <v>257836.18699999998</v>
      </c>
      <c r="S43" s="26">
        <f>S42*eggToParr</f>
        <v>375854.5</v>
      </c>
      <c r="T43" s="26">
        <f>T42*eggToParr</f>
        <v>469818.12499999994</v>
      </c>
      <c r="U43" s="26">
        <f>'Capacity Tables'!$E$60</f>
        <v>769369</v>
      </c>
      <c r="V43" s="26">
        <f>IF(T43&lt;U43,0,T43-U43)</f>
        <v>0</v>
      </c>
    </row>
    <row r="44" spans="5:22" x14ac:dyDescent="0.2">
      <c r="E44" s="46" t="s">
        <v>186</v>
      </c>
      <c r="F44" s="40">
        <f>MAX(F39:F42)</f>
        <v>343</v>
      </c>
      <c r="G44" s="33"/>
      <c r="H44" s="33"/>
      <c r="I44" s="33"/>
      <c r="J44" s="33"/>
      <c r="K44" s="33"/>
      <c r="L44" s="33"/>
      <c r="M44" s="33"/>
      <c r="N44" s="33"/>
      <c r="P44" s="3" t="s">
        <v>184</v>
      </c>
      <c r="Q44" s="27">
        <f>Q43*parrToPresmolt</f>
        <v>75381.059043674992</v>
      </c>
      <c r="R44" s="27">
        <f>R43*parrToPresmolt</f>
        <v>104467.48788678998</v>
      </c>
      <c r="S44" s="27">
        <f>S43*parrToPresmolt</f>
        <v>152284.96776499998</v>
      </c>
      <c r="T44" s="27">
        <f>T43*parrToPresmolt</f>
        <v>190356.20970624997</v>
      </c>
      <c r="U44" s="23" t="s">
        <v>185</v>
      </c>
      <c r="V44" s="23" t="s">
        <v>185</v>
      </c>
    </row>
    <row r="47" spans="5:22" x14ac:dyDescent="0.2">
      <c r="E47" s="1" t="s">
        <v>189</v>
      </c>
      <c r="F47" s="14"/>
      <c r="G47" s="14"/>
      <c r="H47" s="14"/>
      <c r="I47" s="14"/>
      <c r="J47" s="14"/>
      <c r="K47" s="14"/>
      <c r="L47" s="14"/>
      <c r="M47" s="14"/>
      <c r="N47" s="14"/>
      <c r="P47" s="20" t="s">
        <v>149</v>
      </c>
    </row>
    <row r="48" spans="5:22" x14ac:dyDescent="0.2">
      <c r="E48" s="5" t="s">
        <v>163</v>
      </c>
      <c r="F48" s="5" t="s">
        <v>164</v>
      </c>
      <c r="G48" s="5" t="s">
        <v>165</v>
      </c>
      <c r="H48" s="5" t="s">
        <v>107</v>
      </c>
      <c r="I48" s="5" t="s">
        <v>166</v>
      </c>
      <c r="J48" s="5" t="s">
        <v>167</v>
      </c>
      <c r="K48" s="5" t="s">
        <v>168</v>
      </c>
      <c r="L48" s="5" t="s">
        <v>169</v>
      </c>
      <c r="M48" s="5" t="s">
        <v>170</v>
      </c>
      <c r="N48" s="5" t="s">
        <v>171</v>
      </c>
      <c r="P48" s="143" t="s">
        <v>172</v>
      </c>
      <c r="Q48" s="145" t="s">
        <v>173</v>
      </c>
      <c r="R48" s="145"/>
      <c r="S48" s="145"/>
      <c r="T48" s="145"/>
      <c r="U48" s="146" t="s">
        <v>174</v>
      </c>
      <c r="V48" s="146" t="s">
        <v>175</v>
      </c>
    </row>
    <row r="49" spans="5:22" x14ac:dyDescent="0.2">
      <c r="E49" s="4">
        <v>2010</v>
      </c>
      <c r="F49" s="28">
        <v>343</v>
      </c>
      <c r="G49" s="57"/>
      <c r="H49" s="57"/>
      <c r="I49" s="37"/>
      <c r="J49" s="37"/>
      <c r="K49" s="57"/>
      <c r="L49" s="57"/>
      <c r="M49" s="57"/>
      <c r="N49" s="57"/>
      <c r="P49" s="144"/>
      <c r="Q49" s="21" t="s">
        <v>176</v>
      </c>
      <c r="R49" s="21" t="s">
        <v>177</v>
      </c>
      <c r="S49" s="21" t="s">
        <v>178</v>
      </c>
      <c r="T49" s="21" t="s">
        <v>179</v>
      </c>
      <c r="U49" s="147"/>
      <c r="V49" s="147"/>
    </row>
    <row r="50" spans="5:22" x14ac:dyDescent="0.2">
      <c r="E50" s="4">
        <v>2011</v>
      </c>
      <c r="F50" s="28">
        <v>161</v>
      </c>
      <c r="G50" s="57"/>
      <c r="H50" s="57"/>
      <c r="I50" s="37"/>
      <c r="J50" s="37"/>
      <c r="K50" s="57"/>
      <c r="L50" s="57"/>
      <c r="M50" s="57"/>
      <c r="N50" s="57"/>
      <c r="P50" t="s">
        <v>164</v>
      </c>
      <c r="Q50" s="26">
        <f>$F$55</f>
        <v>282.8</v>
      </c>
      <c r="R50" s="26">
        <f>$F$56</f>
        <v>343</v>
      </c>
      <c r="S50" s="25">
        <v>1000</v>
      </c>
      <c r="T50" s="26">
        <f>S50*1.25</f>
        <v>1250</v>
      </c>
      <c r="U50" s="22"/>
      <c r="V50" s="22"/>
    </row>
    <row r="51" spans="5:22" x14ac:dyDescent="0.2">
      <c r="E51" s="4">
        <v>2012</v>
      </c>
      <c r="F51" s="28">
        <v>283</v>
      </c>
      <c r="G51" s="57"/>
      <c r="H51" s="57"/>
      <c r="I51" s="37"/>
      <c r="J51" s="37"/>
      <c r="K51" s="57"/>
      <c r="L51" s="57"/>
      <c r="M51" s="57"/>
      <c r="N51" s="57"/>
      <c r="P51" t="s">
        <v>137</v>
      </c>
      <c r="Q51" s="26">
        <f>Q50*femaleRatio*reddsPerFemale</f>
        <v>138.572</v>
      </c>
      <c r="R51" s="26">
        <f>R50*femaleRatio*reddsPerFemale</f>
        <v>168.07</v>
      </c>
      <c r="S51" s="26">
        <f>S50*femaleRatio*reddsPerFemale</f>
        <v>490</v>
      </c>
      <c r="T51" s="26">
        <f>T50*femaleRatio*reddsPerFemale</f>
        <v>612.5</v>
      </c>
      <c r="U51" s="26">
        <f>'Capacity Tables'!$G$81</f>
        <v>2682</v>
      </c>
      <c r="V51" s="26">
        <f>IF(T51&lt;U51,0,T51-U51)</f>
        <v>0</v>
      </c>
    </row>
    <row r="52" spans="5:22" x14ac:dyDescent="0.2">
      <c r="E52" s="4">
        <v>2013</v>
      </c>
      <c r="F52" s="28">
        <v>307</v>
      </c>
      <c r="G52" s="57"/>
      <c r="H52" s="57"/>
      <c r="I52" s="37"/>
      <c r="J52" s="37"/>
      <c r="K52" s="57"/>
      <c r="L52" s="57"/>
      <c r="M52" s="57"/>
      <c r="N52" s="57"/>
      <c r="P52" t="s">
        <v>183</v>
      </c>
      <c r="Q52" s="26">
        <f>Q51*fecundity</f>
        <v>733045.88</v>
      </c>
      <c r="R52" s="26">
        <f>R51*fecundity</f>
        <v>889090.29999999993</v>
      </c>
      <c r="S52" s="26">
        <f>S51*fecundity</f>
        <v>2592100</v>
      </c>
      <c r="T52" s="26">
        <f>T51*fecundity</f>
        <v>3240125</v>
      </c>
      <c r="U52" s="22"/>
      <c r="V52" s="22"/>
    </row>
    <row r="53" spans="5:22" x14ac:dyDescent="0.2">
      <c r="E53" s="4">
        <v>2014</v>
      </c>
      <c r="F53" s="28">
        <v>320</v>
      </c>
      <c r="G53" s="57"/>
      <c r="H53" s="57"/>
      <c r="I53" s="37"/>
      <c r="J53" s="37"/>
      <c r="K53" s="57"/>
      <c r="L53" s="57"/>
      <c r="M53" s="57"/>
      <c r="N53" s="57"/>
      <c r="P53" t="s">
        <v>136</v>
      </c>
      <c r="Q53" s="26">
        <f>Q52*eggToParr</f>
        <v>212583.30519999997</v>
      </c>
      <c r="R53" s="26">
        <f>R52*eggToParr</f>
        <v>257836.18699999998</v>
      </c>
      <c r="S53" s="26">
        <f>S52*eggToParr</f>
        <v>751709</v>
      </c>
      <c r="T53" s="26">
        <f>T52*eggToParr</f>
        <v>939636.24999999988</v>
      </c>
      <c r="U53" s="26">
        <f>'Capacity Tables'!$E$81</f>
        <v>341661</v>
      </c>
      <c r="V53" s="26">
        <f>IF(T53&lt;U53,0,T53-U53)</f>
        <v>597975.24999999988</v>
      </c>
    </row>
    <row r="54" spans="5:22" x14ac:dyDescent="0.2">
      <c r="E54" s="6">
        <v>2015</v>
      </c>
      <c r="F54" s="58" t="s">
        <v>25</v>
      </c>
      <c r="G54" s="59"/>
      <c r="H54" s="59"/>
      <c r="I54" s="34"/>
      <c r="J54" s="34"/>
      <c r="K54" s="59"/>
      <c r="L54" s="59"/>
      <c r="M54" s="59"/>
      <c r="N54" s="59"/>
      <c r="P54" s="3" t="s">
        <v>184</v>
      </c>
      <c r="Q54" s="27">
        <f>Q53*parrToPresmolt</f>
        <v>86132.377767883983</v>
      </c>
      <c r="R54" s="27">
        <f>R53*parrToPresmolt</f>
        <v>104467.48788678998</v>
      </c>
      <c r="S54" s="27">
        <f>S53*parrToPresmolt</f>
        <v>304569.93552999996</v>
      </c>
      <c r="T54" s="27">
        <f>T53*parrToPresmolt</f>
        <v>380712.41941249993</v>
      </c>
      <c r="U54" s="23" t="s">
        <v>185</v>
      </c>
      <c r="V54" s="23" t="s">
        <v>185</v>
      </c>
    </row>
    <row r="55" spans="5:22" x14ac:dyDescent="0.2">
      <c r="E55" s="45" t="s">
        <v>176</v>
      </c>
      <c r="F55" s="38">
        <f>AVERAGE(F49:F54)</f>
        <v>282.8</v>
      </c>
      <c r="G55" s="34"/>
      <c r="H55" s="34"/>
      <c r="I55" s="34"/>
      <c r="J55" s="34"/>
      <c r="K55" s="34"/>
      <c r="L55" s="34"/>
      <c r="M55" s="34"/>
      <c r="N55" s="34"/>
    </row>
    <row r="56" spans="5:22" x14ac:dyDescent="0.2">
      <c r="E56" s="46" t="s">
        <v>186</v>
      </c>
      <c r="F56" s="39">
        <f>MAX(F49:F54)</f>
        <v>343</v>
      </c>
      <c r="G56" s="33"/>
      <c r="H56" s="33"/>
      <c r="I56" s="33"/>
      <c r="J56" s="33"/>
      <c r="K56" s="33"/>
      <c r="L56" s="33"/>
      <c r="M56" s="33"/>
      <c r="N56" s="33"/>
    </row>
    <row r="57" spans="5:22" x14ac:dyDescent="0.2">
      <c r="E57" s="18"/>
      <c r="F57" s="19"/>
      <c r="G57" s="17"/>
      <c r="H57" s="17"/>
      <c r="I57" s="17"/>
      <c r="J57" s="17"/>
      <c r="K57" s="17"/>
      <c r="L57" s="17"/>
      <c r="M57" s="17"/>
      <c r="N57" s="17"/>
    </row>
    <row r="59" spans="5:22" x14ac:dyDescent="0.2">
      <c r="E59" s="1" t="s">
        <v>190</v>
      </c>
      <c r="F59" s="14"/>
      <c r="G59" s="14"/>
      <c r="H59" s="14"/>
      <c r="I59" s="14"/>
      <c r="J59" s="14"/>
      <c r="K59" s="14"/>
      <c r="L59" s="14"/>
      <c r="M59" s="14"/>
      <c r="N59" s="14"/>
      <c r="P59" s="20" t="s">
        <v>151</v>
      </c>
    </row>
    <row r="60" spans="5:22" x14ac:dyDescent="0.2">
      <c r="E60" s="5" t="s">
        <v>163</v>
      </c>
      <c r="F60" s="5" t="s">
        <v>164</v>
      </c>
      <c r="G60" s="5" t="s">
        <v>165</v>
      </c>
      <c r="H60" s="5" t="s">
        <v>107</v>
      </c>
      <c r="I60" s="5" t="s">
        <v>166</v>
      </c>
      <c r="J60" s="5" t="s">
        <v>167</v>
      </c>
      <c r="K60" s="5" t="s">
        <v>168</v>
      </c>
      <c r="L60" s="5" t="s">
        <v>169</v>
      </c>
      <c r="M60" s="5" t="s">
        <v>170</v>
      </c>
      <c r="N60" s="5" t="s">
        <v>171</v>
      </c>
      <c r="P60" s="143" t="s">
        <v>172</v>
      </c>
      <c r="Q60" s="145" t="s">
        <v>173</v>
      </c>
      <c r="R60" s="145"/>
      <c r="S60" s="145"/>
      <c r="T60" s="145"/>
      <c r="U60" s="146" t="s">
        <v>174</v>
      </c>
      <c r="V60" s="146" t="s">
        <v>175</v>
      </c>
    </row>
    <row r="61" spans="5:22" x14ac:dyDescent="0.2">
      <c r="E61" s="11">
        <v>2000</v>
      </c>
      <c r="F61" s="60">
        <v>105.37634408602152</v>
      </c>
      <c r="G61" s="60">
        <v>48.387096774193552</v>
      </c>
      <c r="H61" s="60">
        <v>51</v>
      </c>
      <c r="I61" s="35">
        <f>G61/H61</f>
        <v>0.94876660341555985</v>
      </c>
      <c r="J61" s="35">
        <f>H61/G61</f>
        <v>1.0539999999999998</v>
      </c>
      <c r="K61" s="52">
        <v>7595</v>
      </c>
      <c r="L61" s="52">
        <v>336</v>
      </c>
      <c r="M61" s="52">
        <v>5274</v>
      </c>
      <c r="N61" s="52">
        <v>4083</v>
      </c>
      <c r="P61" s="144"/>
      <c r="Q61" s="21" t="s">
        <v>176</v>
      </c>
      <c r="R61" s="21" t="s">
        <v>177</v>
      </c>
      <c r="S61" s="21" t="s">
        <v>178</v>
      </c>
      <c r="T61" s="21" t="s">
        <v>179</v>
      </c>
      <c r="U61" s="147"/>
      <c r="V61" s="147"/>
    </row>
    <row r="62" spans="5:22" x14ac:dyDescent="0.2">
      <c r="E62" s="11">
        <v>2001</v>
      </c>
      <c r="F62" s="60">
        <v>329.0322580645161</v>
      </c>
      <c r="G62" s="60">
        <v>167.74193548387098</v>
      </c>
      <c r="H62" s="60">
        <v>173</v>
      </c>
      <c r="I62" s="35">
        <f t="shared" ref="I62:I76" si="4">G62/H62</f>
        <v>0.96960656349058372</v>
      </c>
      <c r="J62" s="35">
        <f t="shared" ref="J62:J76" si="5">H62/G62</f>
        <v>1.0313461538461537</v>
      </c>
      <c r="K62" s="52">
        <v>20202</v>
      </c>
      <c r="L62" s="52">
        <v>8904</v>
      </c>
      <c r="M62" s="52">
        <v>27272</v>
      </c>
      <c r="N62" s="52">
        <v>6189</v>
      </c>
      <c r="P62" t="s">
        <v>164</v>
      </c>
      <c r="Q62" s="26">
        <f>$F$77</f>
        <v>401.79633261421918</v>
      </c>
      <c r="R62" s="26">
        <f>$F$78</f>
        <v>821.5053763440859</v>
      </c>
      <c r="S62" s="25">
        <v>1000</v>
      </c>
      <c r="T62" s="26">
        <f>S62*1.25</f>
        <v>1250</v>
      </c>
      <c r="U62" s="22"/>
      <c r="V62" s="22"/>
    </row>
    <row r="63" spans="5:22" x14ac:dyDescent="0.2">
      <c r="E63" s="11">
        <v>2002</v>
      </c>
      <c r="F63" s="60">
        <v>321.50537634408596</v>
      </c>
      <c r="G63" s="60">
        <v>174.19354838709677</v>
      </c>
      <c r="H63" s="60">
        <v>125</v>
      </c>
      <c r="I63" s="35">
        <f t="shared" si="4"/>
        <v>1.3935483870967742</v>
      </c>
      <c r="J63" s="35">
        <f t="shared" si="5"/>
        <v>0.71759259259259267</v>
      </c>
      <c r="K63" s="52">
        <v>12681</v>
      </c>
      <c r="L63" s="52">
        <v>162</v>
      </c>
      <c r="M63" s="52">
        <v>26232</v>
      </c>
      <c r="N63" s="52">
        <v>3433</v>
      </c>
      <c r="P63" t="s">
        <v>137</v>
      </c>
      <c r="Q63" s="26">
        <f>Q62*femaleRatio*reddsPerFemale</f>
        <v>196.8802029809674</v>
      </c>
      <c r="R63" s="26">
        <f>R62*femaleRatio*reddsPerFemale</f>
        <v>402.53763440860206</v>
      </c>
      <c r="S63" s="26">
        <f>S62*femaleRatio*reddsPerFemale</f>
        <v>490</v>
      </c>
      <c r="T63" s="26">
        <f>T62*femaleRatio*reddsPerFemale</f>
        <v>612.5</v>
      </c>
      <c r="U63" s="26">
        <f>'Capacity Tables'!$G$93</f>
        <v>633</v>
      </c>
      <c r="V63" s="26">
        <f>IF(T63&lt;U63,0,T63-U63)</f>
        <v>0</v>
      </c>
    </row>
    <row r="64" spans="5:22" x14ac:dyDescent="0.2">
      <c r="E64" s="11">
        <v>2003</v>
      </c>
      <c r="F64" s="60">
        <v>821.5053763440859</v>
      </c>
      <c r="G64" s="60">
        <v>438.70967741935482</v>
      </c>
      <c r="H64" s="60">
        <v>354</v>
      </c>
      <c r="I64" s="35">
        <f t="shared" si="4"/>
        <v>1.2392928740659741</v>
      </c>
      <c r="J64" s="35">
        <f t="shared" si="5"/>
        <v>0.80691176470588244</v>
      </c>
      <c r="K64" s="62">
        <v>28560</v>
      </c>
      <c r="L64" s="62">
        <v>1069</v>
      </c>
      <c r="M64" s="62">
        <v>36908</v>
      </c>
      <c r="N64" s="62">
        <v>6187</v>
      </c>
      <c r="P64" t="s">
        <v>183</v>
      </c>
      <c r="Q64" s="26">
        <f>Q63*fecundity</f>
        <v>1041496.2737693175</v>
      </c>
      <c r="R64" s="26">
        <f>R63*fecundity</f>
        <v>2129424.0860215048</v>
      </c>
      <c r="S64" s="26">
        <f>S63*fecundity</f>
        <v>2592100</v>
      </c>
      <c r="T64" s="26">
        <f>T63*fecundity</f>
        <v>3240125</v>
      </c>
      <c r="U64" s="22"/>
      <c r="V64" s="22"/>
    </row>
    <row r="65" spans="5:22" x14ac:dyDescent="0.2">
      <c r="E65" s="11">
        <v>2004</v>
      </c>
      <c r="F65" s="60">
        <v>517.20430107526875</v>
      </c>
      <c r="G65" s="60">
        <v>250.53763440860212</v>
      </c>
      <c r="H65" s="60">
        <v>235</v>
      </c>
      <c r="I65" s="35">
        <f t="shared" si="4"/>
        <v>1.0661175932280942</v>
      </c>
      <c r="J65" s="35">
        <f t="shared" si="5"/>
        <v>0.93798283261802584</v>
      </c>
      <c r="K65" s="52">
        <v>16229</v>
      </c>
      <c r="L65" s="52">
        <v>1003</v>
      </c>
      <c r="M65" s="52">
        <v>13026</v>
      </c>
      <c r="N65" s="52">
        <v>6731</v>
      </c>
      <c r="P65" t="s">
        <v>136</v>
      </c>
      <c r="Q65" s="26">
        <f>Q64*eggToParr</f>
        <v>302033.91939310206</v>
      </c>
      <c r="R65" s="26">
        <f>R64*eggToParr</f>
        <v>617532.98494623636</v>
      </c>
      <c r="S65" s="26">
        <f>S64*eggToParr</f>
        <v>751709</v>
      </c>
      <c r="T65" s="26">
        <f>T64*eggToParr</f>
        <v>939636.24999999988</v>
      </c>
      <c r="U65" s="26">
        <f>'Capacity Tables'!$E$93</f>
        <v>127817</v>
      </c>
      <c r="V65" s="26">
        <f>IF(T65&lt;U65,0,T65-U65)</f>
        <v>811819.24999999988</v>
      </c>
    </row>
    <row r="66" spans="5:22" x14ac:dyDescent="0.2">
      <c r="E66" s="11">
        <v>2005</v>
      </c>
      <c r="F66" s="60">
        <v>680.64516129032245</v>
      </c>
      <c r="G66" s="60">
        <v>355.91397849462362</v>
      </c>
      <c r="H66" s="60">
        <v>273</v>
      </c>
      <c r="I66" s="35">
        <f t="shared" si="4"/>
        <v>1.3037142069400132</v>
      </c>
      <c r="J66" s="35">
        <f t="shared" si="5"/>
        <v>0.76703927492447133</v>
      </c>
      <c r="K66" s="52">
        <v>26449</v>
      </c>
      <c r="L66" s="52">
        <v>446</v>
      </c>
      <c r="M66" s="52">
        <v>45619</v>
      </c>
      <c r="N66" s="52">
        <v>6595</v>
      </c>
      <c r="P66" s="3" t="s">
        <v>184</v>
      </c>
      <c r="Q66" s="27">
        <f>Q65*parrToPresmolt</f>
        <v>122375.08312050316</v>
      </c>
      <c r="R66" s="27">
        <f>R65*parrToPresmolt</f>
        <v>250205.83951066658</v>
      </c>
      <c r="S66" s="27">
        <f>S65*parrToPresmolt</f>
        <v>304569.93552999996</v>
      </c>
      <c r="T66" s="27">
        <f>T65*parrToPresmolt</f>
        <v>380712.41941249993</v>
      </c>
      <c r="U66" s="23" t="s">
        <v>185</v>
      </c>
      <c r="V66" s="23" t="s">
        <v>185</v>
      </c>
    </row>
    <row r="67" spans="5:22" x14ac:dyDescent="0.2">
      <c r="E67" s="11">
        <v>2006</v>
      </c>
      <c r="F67" s="60">
        <v>186.02150537634407</v>
      </c>
      <c r="G67" s="60">
        <v>93.548387096774178</v>
      </c>
      <c r="H67" s="60">
        <v>64</v>
      </c>
      <c r="I67" s="35">
        <f t="shared" si="4"/>
        <v>1.4616935483870965</v>
      </c>
      <c r="J67" s="35">
        <f t="shared" si="5"/>
        <v>0.68413793103448284</v>
      </c>
      <c r="K67" s="52">
        <v>4995</v>
      </c>
      <c r="L67" s="52">
        <v>338</v>
      </c>
      <c r="M67" s="52">
        <v>6069</v>
      </c>
      <c r="N67" s="52">
        <v>1853</v>
      </c>
    </row>
    <row r="68" spans="5:22" x14ac:dyDescent="0.2">
      <c r="E68" s="11">
        <v>2007</v>
      </c>
      <c r="F68" s="60">
        <v>165.59139784946234</v>
      </c>
      <c r="G68" s="60">
        <v>72.043010752688161</v>
      </c>
      <c r="H68" s="60">
        <v>77</v>
      </c>
      <c r="I68" s="35">
        <f t="shared" si="4"/>
        <v>0.93562351626867746</v>
      </c>
      <c r="J68" s="35">
        <f t="shared" si="5"/>
        <v>1.0688059701492538</v>
      </c>
      <c r="K68" s="52">
        <v>2443</v>
      </c>
      <c r="L68" s="52">
        <v>747</v>
      </c>
      <c r="M68" s="52">
        <v>9863</v>
      </c>
      <c r="N68" s="52">
        <v>1080</v>
      </c>
    </row>
    <row r="69" spans="5:22" x14ac:dyDescent="0.2">
      <c r="E69" s="11">
        <v>2008</v>
      </c>
      <c r="F69" s="60">
        <v>224.25</v>
      </c>
      <c r="G69" s="60">
        <v>92.25</v>
      </c>
      <c r="H69" s="60">
        <v>82</v>
      </c>
      <c r="I69" s="35">
        <f t="shared" si="4"/>
        <v>1.125</v>
      </c>
      <c r="J69" s="35">
        <f t="shared" si="5"/>
        <v>0.88888888888888884</v>
      </c>
      <c r="K69" s="52">
        <v>5034</v>
      </c>
      <c r="L69" s="52" t="s">
        <v>25</v>
      </c>
      <c r="M69" s="52">
        <v>13217</v>
      </c>
      <c r="N69" s="52">
        <v>4090</v>
      </c>
    </row>
    <row r="70" spans="5:22" x14ac:dyDescent="0.2">
      <c r="E70" s="11">
        <v>2009</v>
      </c>
      <c r="F70" s="60">
        <v>338.24501424501426</v>
      </c>
      <c r="G70" s="60">
        <v>159.24501424501423</v>
      </c>
      <c r="H70" s="60">
        <v>199</v>
      </c>
      <c r="I70" s="35">
        <f t="shared" si="4"/>
        <v>0.8002262022362524</v>
      </c>
      <c r="J70" s="35">
        <f t="shared" si="5"/>
        <v>1.2496466589140354</v>
      </c>
      <c r="K70" s="54">
        <v>15543</v>
      </c>
      <c r="L70" s="54">
        <v>2747</v>
      </c>
      <c r="M70" s="54">
        <v>24672</v>
      </c>
      <c r="N70" s="54">
        <v>7934</v>
      </c>
    </row>
    <row r="71" spans="5:22" x14ac:dyDescent="0.2">
      <c r="E71" s="11">
        <v>2010</v>
      </c>
      <c r="F71" s="60">
        <v>327.51782273603084</v>
      </c>
      <c r="G71" s="60">
        <v>146.51782273603084</v>
      </c>
      <c r="H71" s="60">
        <v>100</v>
      </c>
      <c r="I71" s="35">
        <f t="shared" si="4"/>
        <v>1.4651782273603084</v>
      </c>
      <c r="J71" s="35">
        <f t="shared" si="5"/>
        <v>0.68251082450332212</v>
      </c>
      <c r="K71" s="48">
        <v>3531</v>
      </c>
      <c r="L71" s="48">
        <v>12060</v>
      </c>
      <c r="M71" s="48">
        <v>20978</v>
      </c>
      <c r="N71" s="48">
        <v>7678</v>
      </c>
    </row>
    <row r="72" spans="5:22" x14ac:dyDescent="0.2">
      <c r="E72" s="11">
        <v>2011</v>
      </c>
      <c r="F72" s="60">
        <v>435.80599922607848</v>
      </c>
      <c r="G72" s="60">
        <v>208.98781740789667</v>
      </c>
      <c r="H72" s="60">
        <v>113</v>
      </c>
      <c r="I72" s="35">
        <f t="shared" si="4"/>
        <v>1.8494497115743069</v>
      </c>
      <c r="J72" s="35">
        <f t="shared" si="5"/>
        <v>0.54070137389611428</v>
      </c>
      <c r="K72" s="55">
        <v>15946</v>
      </c>
      <c r="L72" s="55">
        <v>5513</v>
      </c>
      <c r="M72" s="55">
        <v>22001</v>
      </c>
      <c r="N72" s="55">
        <v>8253</v>
      </c>
    </row>
    <row r="73" spans="5:22" x14ac:dyDescent="0.2">
      <c r="E73" s="11">
        <v>2012</v>
      </c>
      <c r="F73" s="60">
        <v>234</v>
      </c>
      <c r="G73" s="60">
        <v>89</v>
      </c>
      <c r="H73" s="60">
        <v>78</v>
      </c>
      <c r="I73" s="35">
        <f t="shared" si="4"/>
        <v>1.141025641025641</v>
      </c>
      <c r="J73" s="35">
        <f t="shared" si="5"/>
        <v>0.8764044943820225</v>
      </c>
      <c r="K73" s="55">
        <v>5931</v>
      </c>
      <c r="L73" s="49" t="s">
        <v>25</v>
      </c>
      <c r="M73" s="55">
        <v>37374</v>
      </c>
      <c r="N73" s="55">
        <v>6693</v>
      </c>
    </row>
    <row r="74" spans="5:22" x14ac:dyDescent="0.2">
      <c r="E74" s="11">
        <v>2013</v>
      </c>
      <c r="F74" s="60">
        <v>386.58163865052308</v>
      </c>
      <c r="G74" s="60">
        <v>73.879510990948631</v>
      </c>
      <c r="H74" s="60">
        <v>56</v>
      </c>
      <c r="I74" s="35">
        <f t="shared" si="4"/>
        <v>1.3192769819812256</v>
      </c>
      <c r="J74" s="35">
        <f t="shared" si="5"/>
        <v>0.75799094023322455</v>
      </c>
      <c r="K74" s="63">
        <v>6377</v>
      </c>
      <c r="L74" s="63">
        <v>2209</v>
      </c>
      <c r="M74" s="63">
        <v>5991</v>
      </c>
      <c r="N74" s="63">
        <v>3486</v>
      </c>
    </row>
    <row r="75" spans="5:22" x14ac:dyDescent="0.2">
      <c r="E75" s="11">
        <v>2014</v>
      </c>
      <c r="F75" s="60">
        <v>775.84210526315792</v>
      </c>
      <c r="G75" s="60">
        <v>326.84210526315792</v>
      </c>
      <c r="H75" s="60">
        <v>291</v>
      </c>
      <c r="I75" s="35">
        <f t="shared" si="4"/>
        <v>1.1231687466087901</v>
      </c>
      <c r="J75" s="35">
        <f t="shared" si="5"/>
        <v>0.89033816425120771</v>
      </c>
      <c r="K75" s="63">
        <v>33672</v>
      </c>
      <c r="L75" s="63">
        <v>5290</v>
      </c>
      <c r="M75" s="63">
        <v>18806</v>
      </c>
      <c r="N75" s="63">
        <v>3679</v>
      </c>
    </row>
    <row r="76" spans="5:22" x14ac:dyDescent="0.2">
      <c r="E76" s="13">
        <v>2015</v>
      </c>
      <c r="F76" s="61">
        <v>579.61702127659578</v>
      </c>
      <c r="G76" s="61">
        <v>186.17021276595744</v>
      </c>
      <c r="H76" s="61">
        <v>172</v>
      </c>
      <c r="I76" s="36">
        <f t="shared" si="4"/>
        <v>1.0823849579416132</v>
      </c>
      <c r="J76" s="36">
        <f t="shared" si="5"/>
        <v>0.92388571428571431</v>
      </c>
      <c r="K76" s="64">
        <v>11578</v>
      </c>
      <c r="L76" s="64">
        <v>2426</v>
      </c>
      <c r="M76" s="64">
        <v>11226</v>
      </c>
      <c r="N76" s="65" t="s">
        <v>25</v>
      </c>
    </row>
    <row r="77" spans="5:22" x14ac:dyDescent="0.2">
      <c r="E77" s="2" t="s">
        <v>176</v>
      </c>
      <c r="F77" s="29">
        <f>AVERAGE(F61:F76)</f>
        <v>401.79633261421918</v>
      </c>
      <c r="G77" s="29">
        <f t="shared" ref="G77:N77" si="6">AVERAGE(G61:G76)</f>
        <v>180.24798451413812</v>
      </c>
      <c r="H77" s="29">
        <f t="shared" si="6"/>
        <v>152.6875</v>
      </c>
      <c r="I77" s="30">
        <f t="shared" si="6"/>
        <v>1.2015046101013069</v>
      </c>
      <c r="J77" s="30">
        <f t="shared" si="6"/>
        <v>0.86738647370158684</v>
      </c>
      <c r="K77" s="29">
        <f t="shared" si="6"/>
        <v>13547.875</v>
      </c>
      <c r="L77" s="29">
        <f t="shared" si="6"/>
        <v>3089.2857142857142</v>
      </c>
      <c r="M77" s="29">
        <f t="shared" si="6"/>
        <v>20283</v>
      </c>
      <c r="N77" s="29">
        <f t="shared" si="6"/>
        <v>5197.6000000000004</v>
      </c>
    </row>
    <row r="78" spans="5:22" x14ac:dyDescent="0.2">
      <c r="E78" s="15" t="s">
        <v>186</v>
      </c>
      <c r="F78" s="29">
        <f>MAX(F61:F76)</f>
        <v>821.5053763440859</v>
      </c>
      <c r="G78" s="29">
        <f t="shared" ref="G78:N78" si="7">MAX(G61:G76)</f>
        <v>438.70967741935482</v>
      </c>
      <c r="H78" s="29">
        <f t="shared" si="7"/>
        <v>354</v>
      </c>
      <c r="I78" s="30">
        <f t="shared" si="7"/>
        <v>1.8494497115743069</v>
      </c>
      <c r="J78" s="30">
        <f t="shared" si="7"/>
        <v>1.2496466589140354</v>
      </c>
      <c r="K78" s="29">
        <f t="shared" si="7"/>
        <v>33672</v>
      </c>
      <c r="L78" s="29">
        <f t="shared" si="7"/>
        <v>12060</v>
      </c>
      <c r="M78" s="29">
        <f t="shared" si="7"/>
        <v>45619</v>
      </c>
      <c r="N78" s="29">
        <f t="shared" si="7"/>
        <v>8253</v>
      </c>
    </row>
    <row r="81" spans="5:22" x14ac:dyDescent="0.2">
      <c r="E81" s="1" t="s">
        <v>191</v>
      </c>
      <c r="F81" s="14"/>
      <c r="G81" s="14"/>
      <c r="H81" s="14"/>
      <c r="I81" s="14"/>
      <c r="J81" s="14"/>
      <c r="K81" s="14"/>
      <c r="L81" s="14"/>
      <c r="M81" s="14"/>
      <c r="N81" s="14"/>
      <c r="P81" s="20" t="s">
        <v>153</v>
      </c>
    </row>
    <row r="82" spans="5:22" x14ac:dyDescent="0.2">
      <c r="E82" s="5" t="s">
        <v>163</v>
      </c>
      <c r="F82" s="5" t="s">
        <v>164</v>
      </c>
      <c r="G82" s="5" t="s">
        <v>165</v>
      </c>
      <c r="H82" s="5" t="s">
        <v>107</v>
      </c>
      <c r="I82" s="5" t="s">
        <v>166</v>
      </c>
      <c r="J82" s="5" t="s">
        <v>167</v>
      </c>
      <c r="K82" s="5" t="s">
        <v>168</v>
      </c>
      <c r="L82" s="5" t="s">
        <v>169</v>
      </c>
      <c r="M82" s="5" t="s">
        <v>170</v>
      </c>
      <c r="N82" s="5" t="s">
        <v>171</v>
      </c>
      <c r="P82" s="143" t="s">
        <v>172</v>
      </c>
      <c r="Q82" s="145" t="s">
        <v>173</v>
      </c>
      <c r="R82" s="145"/>
      <c r="S82" s="145"/>
      <c r="T82" s="145"/>
      <c r="U82" s="146" t="s">
        <v>174</v>
      </c>
      <c r="V82" s="146" t="s">
        <v>175</v>
      </c>
    </row>
    <row r="83" spans="5:22" x14ac:dyDescent="0.2">
      <c r="E83" s="11">
        <v>2010</v>
      </c>
      <c r="F83" s="66">
        <v>156</v>
      </c>
      <c r="G83" s="60">
        <v>51.480000000000004</v>
      </c>
      <c r="H83" s="28">
        <v>126</v>
      </c>
      <c r="I83" s="31">
        <f>G83/H83</f>
        <v>0.40857142857142859</v>
      </c>
      <c r="J83" s="31">
        <f>H83/G83</f>
        <v>2.4475524475524475</v>
      </c>
      <c r="K83" s="66" t="s">
        <v>25</v>
      </c>
      <c r="L83" s="47" t="s">
        <v>25</v>
      </c>
      <c r="M83" s="47" t="s">
        <v>25</v>
      </c>
      <c r="N83" s="47" t="s">
        <v>25</v>
      </c>
      <c r="P83" s="144"/>
      <c r="Q83" s="21" t="s">
        <v>176</v>
      </c>
      <c r="R83" s="21" t="s">
        <v>177</v>
      </c>
      <c r="S83" s="21" t="s">
        <v>178</v>
      </c>
      <c r="T83" s="21" t="s">
        <v>179</v>
      </c>
      <c r="U83" s="147"/>
      <c r="V83" s="147"/>
    </row>
    <row r="84" spans="5:22" x14ac:dyDescent="0.2">
      <c r="E84" s="11">
        <v>2011</v>
      </c>
      <c r="F84" s="66">
        <v>267</v>
      </c>
      <c r="G84" s="60">
        <v>101.46000000000001</v>
      </c>
      <c r="H84" s="28">
        <v>184</v>
      </c>
      <c r="I84" s="31">
        <f>G84/H84</f>
        <v>0.55141304347826092</v>
      </c>
      <c r="J84" s="31">
        <f>H84/G84</f>
        <v>1.8135225704711215</v>
      </c>
      <c r="K84" s="67" t="s">
        <v>25</v>
      </c>
      <c r="L84" s="68" t="s">
        <v>25</v>
      </c>
      <c r="M84" s="68" t="s">
        <v>25</v>
      </c>
      <c r="N84" s="25">
        <v>16842.3</v>
      </c>
      <c r="P84" t="s">
        <v>164</v>
      </c>
      <c r="Q84" s="26">
        <f>$F$89</f>
        <v>346.83333333333331</v>
      </c>
      <c r="R84" s="26">
        <f>$F$90</f>
        <v>718</v>
      </c>
      <c r="S84" s="25">
        <v>2000</v>
      </c>
      <c r="T84" s="26">
        <f>S84*1.25</f>
        <v>2500</v>
      </c>
      <c r="U84" s="22"/>
      <c r="V84" s="22"/>
    </row>
    <row r="85" spans="5:22" x14ac:dyDescent="0.2">
      <c r="E85" s="11">
        <v>2012</v>
      </c>
      <c r="F85" s="66">
        <v>83</v>
      </c>
      <c r="G85" s="60" t="s">
        <v>25</v>
      </c>
      <c r="H85" s="28">
        <v>98</v>
      </c>
      <c r="I85" s="31" t="s">
        <v>25</v>
      </c>
      <c r="J85" s="31" t="s">
        <v>25</v>
      </c>
      <c r="K85" s="69">
        <v>0</v>
      </c>
      <c r="L85" s="25">
        <v>0</v>
      </c>
      <c r="M85" s="25">
        <v>15306.5</v>
      </c>
      <c r="N85" s="25">
        <v>6519</v>
      </c>
      <c r="P85" t="s">
        <v>137</v>
      </c>
      <c r="Q85" s="26">
        <f>Q84*femaleRatio*reddsPerFemale</f>
        <v>169.94833333333332</v>
      </c>
      <c r="R85" s="26">
        <f>R84*femaleRatio*reddsPerFemale</f>
        <v>351.82</v>
      </c>
      <c r="S85" s="26">
        <f>S84*femaleRatio*reddsPerFemale</f>
        <v>980</v>
      </c>
      <c r="T85" s="26">
        <f>T84*femaleRatio*reddsPerFemale</f>
        <v>1225</v>
      </c>
      <c r="U85" s="26">
        <f>'Capacity Tables'!$G$108</f>
        <v>2767</v>
      </c>
      <c r="V85" s="26">
        <f>IF(T85&lt;U85,0,T85-U85)</f>
        <v>0</v>
      </c>
    </row>
    <row r="86" spans="5:22" x14ac:dyDescent="0.2">
      <c r="E86" s="11">
        <v>2013</v>
      </c>
      <c r="F86" s="66">
        <v>393</v>
      </c>
      <c r="G86" s="60">
        <v>98.25</v>
      </c>
      <c r="H86" s="28">
        <v>131</v>
      </c>
      <c r="I86" s="31">
        <f>G86/H86</f>
        <v>0.75</v>
      </c>
      <c r="J86" s="31">
        <f>H86/G86</f>
        <v>1.3333333333333333</v>
      </c>
      <c r="K86" s="69">
        <v>0</v>
      </c>
      <c r="L86" s="25">
        <v>0</v>
      </c>
      <c r="M86" s="25">
        <v>17056</v>
      </c>
      <c r="N86" s="25">
        <v>14440</v>
      </c>
      <c r="P86" t="s">
        <v>183</v>
      </c>
      <c r="Q86" s="26">
        <f>Q85*fecundity</f>
        <v>899026.68333333323</v>
      </c>
      <c r="R86" s="26">
        <f>R85*fecundity</f>
        <v>1861127.8</v>
      </c>
      <c r="S86" s="26">
        <f>S85*fecundity</f>
        <v>5184200</v>
      </c>
      <c r="T86" s="26">
        <f>T85*fecundity</f>
        <v>6480250</v>
      </c>
      <c r="U86" s="22"/>
      <c r="V86" s="22"/>
    </row>
    <row r="87" spans="5:22" x14ac:dyDescent="0.2">
      <c r="E87" s="11">
        <v>2014</v>
      </c>
      <c r="F87" s="66">
        <v>464</v>
      </c>
      <c r="G87" s="60">
        <v>269.12</v>
      </c>
      <c r="H87" s="28">
        <v>288</v>
      </c>
      <c r="I87" s="31">
        <f>G87/H87</f>
        <v>0.93444444444444441</v>
      </c>
      <c r="J87" s="31">
        <f>H87/G87</f>
        <v>1.070154577883472</v>
      </c>
      <c r="K87" s="69">
        <v>0</v>
      </c>
      <c r="L87" s="25">
        <v>2878</v>
      </c>
      <c r="M87" s="25">
        <v>56436</v>
      </c>
      <c r="N87" s="25">
        <v>19816</v>
      </c>
      <c r="P87" t="s">
        <v>136</v>
      </c>
      <c r="Q87" s="26">
        <f>Q86*eggToParr</f>
        <v>260717.73816666662</v>
      </c>
      <c r="R87" s="26">
        <f>R86*eggToParr</f>
        <v>539727.06200000003</v>
      </c>
      <c r="S87" s="26">
        <f>S86*eggToParr</f>
        <v>1503418</v>
      </c>
      <c r="T87" s="26">
        <f>T86*eggToParr</f>
        <v>1879272.4999999998</v>
      </c>
      <c r="U87" s="26">
        <f>'Capacity Tables'!$E$108</f>
        <v>123808</v>
      </c>
      <c r="V87" s="26">
        <f>IF(T87&lt;U87,0,T87-U87)</f>
        <v>1755464.4999999998</v>
      </c>
    </row>
    <row r="88" spans="5:22" x14ac:dyDescent="0.2">
      <c r="E88" s="13">
        <v>2015</v>
      </c>
      <c r="F88" s="65">
        <v>718</v>
      </c>
      <c r="G88" s="61">
        <v>337.46</v>
      </c>
      <c r="H88" s="65">
        <v>310</v>
      </c>
      <c r="I88" s="32">
        <f>G88/H88</f>
        <v>1.0885806451612903</v>
      </c>
      <c r="J88" s="32">
        <f>H88/G88</f>
        <v>0.91862739287619277</v>
      </c>
      <c r="K88" s="70">
        <v>0</v>
      </c>
      <c r="L88" s="71">
        <v>862</v>
      </c>
      <c r="M88" s="71">
        <v>52523</v>
      </c>
      <c r="N88" s="71" t="s">
        <v>25</v>
      </c>
      <c r="P88" s="3" t="s">
        <v>184</v>
      </c>
      <c r="Q88" s="27">
        <f>Q87*parrToPresmolt</f>
        <v>105635.00597298831</v>
      </c>
      <c r="R88" s="27">
        <f>R87*parrToPresmolt</f>
        <v>218681.21371054</v>
      </c>
      <c r="S88" s="27">
        <f>S87*parrToPresmolt</f>
        <v>609139.87105999992</v>
      </c>
      <c r="T88" s="27">
        <f>T87*parrToPresmolt</f>
        <v>761424.83882499987</v>
      </c>
      <c r="U88" s="23" t="s">
        <v>185</v>
      </c>
      <c r="V88" s="23" t="s">
        <v>185</v>
      </c>
    </row>
    <row r="89" spans="5:22" x14ac:dyDescent="0.2">
      <c r="E89" s="15" t="s">
        <v>176</v>
      </c>
      <c r="F89" s="29">
        <f>AVERAGE(F83:F88)</f>
        <v>346.83333333333331</v>
      </c>
      <c r="G89" s="29">
        <f t="shared" ref="G89:N89" si="8">AVERAGE(G83:G88)</f>
        <v>171.554</v>
      </c>
      <c r="H89" s="29">
        <f t="shared" si="8"/>
        <v>189.5</v>
      </c>
      <c r="I89" s="30">
        <f t="shared" si="8"/>
        <v>0.74660191233108486</v>
      </c>
      <c r="J89" s="30">
        <f t="shared" si="8"/>
        <v>1.5166380644233135</v>
      </c>
      <c r="K89" s="29">
        <f t="shared" si="8"/>
        <v>0</v>
      </c>
      <c r="L89" s="29">
        <f t="shared" si="8"/>
        <v>935</v>
      </c>
      <c r="M89" s="29">
        <f t="shared" si="8"/>
        <v>35330.375</v>
      </c>
      <c r="N89" s="29">
        <f t="shared" si="8"/>
        <v>14404.325000000001</v>
      </c>
    </row>
    <row r="90" spans="5:22" x14ac:dyDescent="0.2">
      <c r="E90" s="15" t="s">
        <v>186</v>
      </c>
      <c r="F90" s="29">
        <f>MAX(F83:F88)</f>
        <v>718</v>
      </c>
      <c r="G90" s="29">
        <f t="shared" ref="G90:N90" si="9">MAX(G83:G88)</f>
        <v>337.46</v>
      </c>
      <c r="H90" s="29">
        <f t="shared" si="9"/>
        <v>310</v>
      </c>
      <c r="I90" s="30">
        <f t="shared" si="9"/>
        <v>1.0885806451612903</v>
      </c>
      <c r="J90" s="30">
        <f t="shared" si="9"/>
        <v>2.4475524475524475</v>
      </c>
      <c r="K90" s="29">
        <f t="shared" si="9"/>
        <v>0</v>
      </c>
      <c r="L90" s="29">
        <f t="shared" si="9"/>
        <v>2878</v>
      </c>
      <c r="M90" s="29">
        <f t="shared" si="9"/>
        <v>56436</v>
      </c>
      <c r="N90" s="29">
        <f t="shared" si="9"/>
        <v>19816</v>
      </c>
    </row>
    <row r="93" spans="5:22" x14ac:dyDescent="0.2">
      <c r="E93" s="1" t="s">
        <v>155</v>
      </c>
      <c r="F93" s="14"/>
      <c r="G93" s="14"/>
      <c r="H93" s="14"/>
      <c r="I93" s="14"/>
      <c r="J93" s="14"/>
      <c r="K93" s="14"/>
      <c r="L93" s="14"/>
      <c r="M93" s="14"/>
      <c r="N93" s="14"/>
      <c r="P93" s="20" t="s">
        <v>155</v>
      </c>
    </row>
    <row r="94" spans="5:22" x14ac:dyDescent="0.2">
      <c r="E94" s="5" t="s">
        <v>163</v>
      </c>
      <c r="F94" s="5" t="s">
        <v>164</v>
      </c>
      <c r="G94" s="5" t="s">
        <v>165</v>
      </c>
      <c r="H94" s="5" t="s">
        <v>107</v>
      </c>
      <c r="I94" s="5" t="s">
        <v>166</v>
      </c>
      <c r="J94" s="5" t="s">
        <v>167</v>
      </c>
      <c r="K94" s="5" t="s">
        <v>168</v>
      </c>
      <c r="L94" s="5" t="s">
        <v>169</v>
      </c>
      <c r="M94" s="5" t="s">
        <v>170</v>
      </c>
      <c r="N94" s="5" t="s">
        <v>171</v>
      </c>
      <c r="P94" s="143" t="s">
        <v>172</v>
      </c>
      <c r="Q94" s="145" t="s">
        <v>173</v>
      </c>
      <c r="R94" s="145"/>
      <c r="S94" s="145"/>
      <c r="T94" s="145"/>
      <c r="U94" s="146" t="s">
        <v>174</v>
      </c>
      <c r="V94" s="146" t="s">
        <v>175</v>
      </c>
    </row>
    <row r="95" spans="5:22" x14ac:dyDescent="0.2">
      <c r="F95" s="57"/>
      <c r="G95" s="57"/>
      <c r="H95" s="57"/>
      <c r="I95" s="37"/>
      <c r="J95" s="37"/>
      <c r="K95" s="57"/>
      <c r="L95" s="57"/>
      <c r="M95" s="57"/>
      <c r="N95" s="57"/>
      <c r="P95" s="144"/>
      <c r="Q95" s="21" t="s">
        <v>176</v>
      </c>
      <c r="R95" s="21" t="s">
        <v>177</v>
      </c>
      <c r="S95" s="21" t="s">
        <v>178</v>
      </c>
      <c r="T95" s="21" t="s">
        <v>179</v>
      </c>
      <c r="U95" s="147"/>
      <c r="V95" s="147"/>
    </row>
    <row r="96" spans="5:22" x14ac:dyDescent="0.2">
      <c r="F96" s="57"/>
      <c r="G96" s="57"/>
      <c r="H96" s="57"/>
      <c r="I96" s="37"/>
      <c r="J96" s="37"/>
      <c r="K96" s="57"/>
      <c r="L96" s="57"/>
      <c r="M96" s="57"/>
      <c r="N96" s="57"/>
      <c r="P96" t="s">
        <v>164</v>
      </c>
      <c r="Q96" s="26">
        <f>$F$99</f>
        <v>0</v>
      </c>
      <c r="R96" s="26">
        <f>$F$100</f>
        <v>0</v>
      </c>
      <c r="S96" s="25">
        <v>500</v>
      </c>
      <c r="T96" s="26">
        <f>S96*1.25</f>
        <v>625</v>
      </c>
      <c r="U96" s="22"/>
      <c r="V96" s="22"/>
    </row>
    <row r="97" spans="5:22" x14ac:dyDescent="0.2">
      <c r="F97" s="57"/>
      <c r="G97" s="57"/>
      <c r="H97" s="57"/>
      <c r="I97" s="37"/>
      <c r="J97" s="37"/>
      <c r="K97" s="57"/>
      <c r="L97" s="57"/>
      <c r="M97" s="57"/>
      <c r="N97" s="57"/>
      <c r="P97" t="s">
        <v>137</v>
      </c>
      <c r="Q97" s="26">
        <f>Q96*femaleRatio*reddsPerFemale</f>
        <v>0</v>
      </c>
      <c r="R97" s="26">
        <f>R96*femaleRatio*reddsPerFemale</f>
        <v>0</v>
      </c>
      <c r="S97" s="26">
        <f>S96*femaleRatio*reddsPerFemale</f>
        <v>245</v>
      </c>
      <c r="T97" s="26">
        <f>T96*femaleRatio*reddsPerFemale</f>
        <v>306.25</v>
      </c>
      <c r="U97" s="26">
        <f>'Capacity Tables'!$G$127</f>
        <v>1143</v>
      </c>
      <c r="V97" s="26">
        <f>IF(T97&lt;U97,0,T97-U97)</f>
        <v>0</v>
      </c>
    </row>
    <row r="98" spans="5:22" x14ac:dyDescent="0.2">
      <c r="E98" s="3"/>
      <c r="F98" s="59"/>
      <c r="G98" s="59"/>
      <c r="H98" s="59"/>
      <c r="I98" s="34"/>
      <c r="J98" s="34"/>
      <c r="K98" s="59"/>
      <c r="L98" s="59"/>
      <c r="M98" s="59"/>
      <c r="N98" s="59"/>
      <c r="P98" t="s">
        <v>183</v>
      </c>
      <c r="Q98" s="26">
        <f>Q97*fecundity</f>
        <v>0</v>
      </c>
      <c r="R98" s="26">
        <f>R97*fecundity</f>
        <v>0</v>
      </c>
      <c r="S98" s="26">
        <f>S97*fecundity</f>
        <v>1296050</v>
      </c>
      <c r="T98" s="26">
        <f>T97*fecundity</f>
        <v>1620062.5</v>
      </c>
      <c r="U98" s="22"/>
      <c r="V98" s="22"/>
    </row>
    <row r="99" spans="5:22" x14ac:dyDescent="0.2">
      <c r="E99" s="15" t="s">
        <v>176</v>
      </c>
      <c r="F99" s="33"/>
      <c r="G99" s="33"/>
      <c r="H99" s="33"/>
      <c r="I99" s="33"/>
      <c r="J99" s="33"/>
      <c r="K99" s="33"/>
      <c r="L99" s="33"/>
      <c r="M99" s="33"/>
      <c r="N99" s="33"/>
      <c r="P99" t="s">
        <v>136</v>
      </c>
      <c r="Q99" s="26">
        <f>Q98*eggToParr</f>
        <v>0</v>
      </c>
      <c r="R99" s="26">
        <f>R98*eggToParr</f>
        <v>0</v>
      </c>
      <c r="S99" s="26">
        <f>S98*eggToParr</f>
        <v>375854.5</v>
      </c>
      <c r="T99" s="26">
        <f>T98*eggToParr</f>
        <v>469818.12499999994</v>
      </c>
      <c r="U99" s="26">
        <f>'Capacity Tables'!$E$127</f>
        <v>208457</v>
      </c>
      <c r="V99" s="26">
        <f>IF(T99&lt;U99,0,T99-U99)</f>
        <v>261361.12499999994</v>
      </c>
    </row>
    <row r="100" spans="5:22" x14ac:dyDescent="0.2">
      <c r="E100" s="2" t="s">
        <v>186</v>
      </c>
      <c r="F100" s="34"/>
      <c r="G100" s="34"/>
      <c r="H100" s="34"/>
      <c r="I100" s="34"/>
      <c r="J100" s="34"/>
      <c r="K100" s="34"/>
      <c r="L100" s="34"/>
      <c r="M100" s="34"/>
      <c r="N100" s="34"/>
      <c r="P100" s="3" t="s">
        <v>184</v>
      </c>
      <c r="Q100" s="27">
        <f>Q99*parrToPresmolt</f>
        <v>0</v>
      </c>
      <c r="R100" s="27">
        <f>R99*parrToPresmolt</f>
        <v>0</v>
      </c>
      <c r="S100" s="27">
        <f>S99*parrToPresmolt</f>
        <v>152284.96776499998</v>
      </c>
      <c r="T100" s="27">
        <f>T99*parrToPresmolt</f>
        <v>190356.20970624997</v>
      </c>
      <c r="U100" s="23" t="s">
        <v>185</v>
      </c>
      <c r="V100" s="23" t="s">
        <v>185</v>
      </c>
    </row>
    <row r="103" spans="5:22" x14ac:dyDescent="0.2">
      <c r="E103" s="1" t="s">
        <v>157</v>
      </c>
      <c r="F103" s="14"/>
      <c r="G103" s="14"/>
      <c r="H103" s="14"/>
      <c r="I103" s="14"/>
      <c r="J103" s="14"/>
      <c r="K103" s="14"/>
      <c r="L103" s="14"/>
      <c r="M103" s="14"/>
      <c r="N103" s="14"/>
      <c r="P103" s="20" t="s">
        <v>157</v>
      </c>
    </row>
    <row r="104" spans="5:22" x14ac:dyDescent="0.2">
      <c r="E104" s="5" t="s">
        <v>163</v>
      </c>
      <c r="F104" s="5" t="s">
        <v>164</v>
      </c>
      <c r="G104" s="5" t="s">
        <v>165</v>
      </c>
      <c r="H104" s="5" t="s">
        <v>107</v>
      </c>
      <c r="I104" s="5" t="s">
        <v>166</v>
      </c>
      <c r="J104" s="5" t="s">
        <v>167</v>
      </c>
      <c r="K104" s="5" t="s">
        <v>168</v>
      </c>
      <c r="L104" s="5" t="s">
        <v>169</v>
      </c>
      <c r="M104" s="5" t="s">
        <v>170</v>
      </c>
      <c r="N104" s="5" t="s">
        <v>171</v>
      </c>
      <c r="P104" s="143" t="s">
        <v>172</v>
      </c>
      <c r="Q104" s="145" t="s">
        <v>173</v>
      </c>
      <c r="R104" s="145"/>
      <c r="S104" s="145"/>
      <c r="T104" s="145"/>
      <c r="U104" s="146" t="s">
        <v>174</v>
      </c>
      <c r="V104" s="146" t="s">
        <v>175</v>
      </c>
    </row>
    <row r="105" spans="5:22" x14ac:dyDescent="0.2">
      <c r="F105" s="57"/>
      <c r="G105" s="57"/>
      <c r="H105" s="57"/>
      <c r="I105" s="37"/>
      <c r="J105" s="37"/>
      <c r="K105" s="57"/>
      <c r="L105" s="57"/>
      <c r="M105" s="57"/>
      <c r="N105" s="57"/>
      <c r="P105" s="144"/>
      <c r="Q105" s="21" t="s">
        <v>176</v>
      </c>
      <c r="R105" s="21" t="s">
        <v>177</v>
      </c>
      <c r="S105" s="21" t="s">
        <v>178</v>
      </c>
      <c r="T105" s="21" t="s">
        <v>179</v>
      </c>
      <c r="U105" s="147"/>
      <c r="V105" s="147"/>
    </row>
    <row r="106" spans="5:22" x14ac:dyDescent="0.2">
      <c r="F106" s="57"/>
      <c r="G106" s="57"/>
      <c r="H106" s="57"/>
      <c r="I106" s="37"/>
      <c r="J106" s="37"/>
      <c r="K106" s="57"/>
      <c r="L106" s="57"/>
      <c r="M106" s="57"/>
      <c r="N106" s="57"/>
      <c r="P106" t="s">
        <v>164</v>
      </c>
      <c r="Q106" s="26">
        <f>$F$109</f>
        <v>0</v>
      </c>
      <c r="R106" s="26">
        <f>$F$110</f>
        <v>0</v>
      </c>
      <c r="S106" s="25">
        <v>750</v>
      </c>
      <c r="T106" s="26">
        <f>S106*1.25</f>
        <v>937.5</v>
      </c>
      <c r="U106" s="22"/>
      <c r="V106" s="22"/>
    </row>
    <row r="107" spans="5:22" x14ac:dyDescent="0.2">
      <c r="F107" s="57"/>
      <c r="G107" s="57"/>
      <c r="H107" s="57"/>
      <c r="I107" s="37"/>
      <c r="J107" s="37"/>
      <c r="K107" s="57"/>
      <c r="L107" s="57"/>
      <c r="M107" s="57"/>
      <c r="N107" s="57"/>
      <c r="P107" t="s">
        <v>137</v>
      </c>
      <c r="Q107" s="26">
        <f>Q106*femaleRatio*reddsPerFemale</f>
        <v>0</v>
      </c>
      <c r="R107" s="26">
        <f>R106*femaleRatio*reddsPerFemale</f>
        <v>0</v>
      </c>
      <c r="S107" s="26">
        <f>S106*femaleRatio*reddsPerFemale</f>
        <v>367.5</v>
      </c>
      <c r="T107" s="26">
        <f>T106*femaleRatio*reddsPerFemale</f>
        <v>459.375</v>
      </c>
      <c r="U107" s="26">
        <f>'Capacity Tables'!$G$140</f>
        <v>288</v>
      </c>
      <c r="V107" s="26">
        <f>IF(T107&lt;U107,0,T107-U107)</f>
        <v>171.375</v>
      </c>
    </row>
    <row r="108" spans="5:22" x14ac:dyDescent="0.2">
      <c r="E108" s="3"/>
      <c r="F108" s="59"/>
      <c r="G108" s="59"/>
      <c r="H108" s="59"/>
      <c r="I108" s="34"/>
      <c r="J108" s="34"/>
      <c r="K108" s="59"/>
      <c r="L108" s="59"/>
      <c r="M108" s="59"/>
      <c r="N108" s="59"/>
      <c r="P108" t="s">
        <v>183</v>
      </c>
      <c r="Q108" s="26">
        <f>Q107*fecundity</f>
        <v>0</v>
      </c>
      <c r="R108" s="26">
        <f>R107*fecundity</f>
        <v>0</v>
      </c>
      <c r="S108" s="26">
        <f>S107*fecundity</f>
        <v>1944075</v>
      </c>
      <c r="T108" s="26">
        <f>T107*fecundity</f>
        <v>2430093.75</v>
      </c>
      <c r="U108" s="22"/>
      <c r="V108" s="22"/>
    </row>
    <row r="109" spans="5:22" x14ac:dyDescent="0.2">
      <c r="E109" s="15" t="s">
        <v>176</v>
      </c>
      <c r="F109" s="33"/>
      <c r="G109" s="33"/>
      <c r="H109" s="33"/>
      <c r="I109" s="33"/>
      <c r="J109" s="33"/>
      <c r="K109" s="33"/>
      <c r="L109" s="33"/>
      <c r="M109" s="33"/>
      <c r="N109" s="33"/>
      <c r="P109" t="s">
        <v>136</v>
      </c>
      <c r="Q109" s="26">
        <f>Q108*eggToParr</f>
        <v>0</v>
      </c>
      <c r="R109" s="26">
        <f>R108*eggToParr</f>
        <v>0</v>
      </c>
      <c r="S109" s="26">
        <f>S108*eggToParr</f>
        <v>563781.75</v>
      </c>
      <c r="T109" s="26">
        <f>T108*eggToParr</f>
        <v>704727.1875</v>
      </c>
      <c r="U109" s="26">
        <f>'Capacity Tables'!$E$140</f>
        <v>1407873</v>
      </c>
      <c r="V109" s="26">
        <f>IF(T109&lt;U109,0,T109-U109)</f>
        <v>0</v>
      </c>
    </row>
    <row r="110" spans="5:22" x14ac:dyDescent="0.2">
      <c r="E110" s="2" t="s">
        <v>186</v>
      </c>
      <c r="F110" s="34"/>
      <c r="G110" s="34"/>
      <c r="H110" s="34"/>
      <c r="I110" s="34"/>
      <c r="J110" s="34"/>
      <c r="K110" s="34"/>
      <c r="L110" s="34"/>
      <c r="M110" s="34"/>
      <c r="N110" s="34"/>
      <c r="P110" s="3" t="s">
        <v>184</v>
      </c>
      <c r="Q110" s="27">
        <f>Q109*parrToPresmolt</f>
        <v>0</v>
      </c>
      <c r="R110" s="27">
        <f>R109*parrToPresmolt</f>
        <v>0</v>
      </c>
      <c r="S110" s="27">
        <f>S109*parrToPresmolt</f>
        <v>228427.45164749998</v>
      </c>
      <c r="T110" s="27">
        <f>T109*parrToPresmolt</f>
        <v>285534.31455937499</v>
      </c>
      <c r="U110" s="23" t="s">
        <v>185</v>
      </c>
      <c r="V110" s="23" t="s">
        <v>185</v>
      </c>
    </row>
  </sheetData>
  <mergeCells count="32">
    <mergeCell ref="P3:P4"/>
    <mergeCell ref="Q3:T3"/>
    <mergeCell ref="U3:U4"/>
    <mergeCell ref="V3:V4"/>
    <mergeCell ref="P26:P27"/>
    <mergeCell ref="Q26:T26"/>
    <mergeCell ref="U26:U27"/>
    <mergeCell ref="V26:V27"/>
    <mergeCell ref="P38:P39"/>
    <mergeCell ref="Q38:T38"/>
    <mergeCell ref="U38:U39"/>
    <mergeCell ref="V38:V39"/>
    <mergeCell ref="P48:P49"/>
    <mergeCell ref="Q48:T48"/>
    <mergeCell ref="U48:U49"/>
    <mergeCell ref="V48:V49"/>
    <mergeCell ref="P60:P61"/>
    <mergeCell ref="Q60:T60"/>
    <mergeCell ref="U60:U61"/>
    <mergeCell ref="V60:V61"/>
    <mergeCell ref="P82:P83"/>
    <mergeCell ref="Q82:T82"/>
    <mergeCell ref="U82:U83"/>
    <mergeCell ref="V82:V83"/>
    <mergeCell ref="P94:P95"/>
    <mergeCell ref="Q94:T94"/>
    <mergeCell ref="U94:U95"/>
    <mergeCell ref="V94:V95"/>
    <mergeCell ref="P104:P105"/>
    <mergeCell ref="Q104:T104"/>
    <mergeCell ref="U104:U105"/>
    <mergeCell ref="V104:V105"/>
  </mergeCells>
  <pageMargins left="0.7" right="0.7" top="0.75" bottom="0.75" header="0.3" footer="0.3"/>
  <headerFooter>
    <oddHeader>&amp;L&amp;"Calibri"&amp;12&amp;K00B294 Proprietary&amp;1#_x000D_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J17"/>
  <sheetViews>
    <sheetView topLeftCell="A25" workbookViewId="0">
      <selection activeCell="C14" sqref="C14"/>
    </sheetView>
  </sheetViews>
  <sheetFormatPr baseColWidth="10" defaultColWidth="8.83203125" defaultRowHeight="15" x14ac:dyDescent="0.2"/>
  <cols>
    <col min="1" max="1" width="16.6640625" bestFit="1" customWidth="1"/>
    <col min="2" max="2" width="23.1640625" bestFit="1" customWidth="1"/>
    <col min="3" max="3" width="13.1640625" bestFit="1" customWidth="1"/>
    <col min="4" max="5" width="11.33203125" bestFit="1" customWidth="1"/>
    <col min="6" max="6" width="8.5" bestFit="1" customWidth="1"/>
    <col min="7" max="7" width="10.33203125" bestFit="1" customWidth="1"/>
    <col min="8" max="8" width="8.83203125" bestFit="1" customWidth="1"/>
    <col min="9" max="9" width="10" bestFit="1" customWidth="1"/>
    <col min="10" max="10" width="8.83203125" bestFit="1" customWidth="1"/>
  </cols>
  <sheetData>
    <row r="1" spans="1:10" x14ac:dyDescent="0.2">
      <c r="A1" s="20" t="s">
        <v>192</v>
      </c>
    </row>
    <row r="2" spans="1:10" x14ac:dyDescent="0.2">
      <c r="B2" s="1" t="s">
        <v>193</v>
      </c>
      <c r="C2" s="1"/>
      <c r="D2" s="1"/>
      <c r="E2" s="1"/>
      <c r="F2" s="1"/>
      <c r="G2" s="1"/>
      <c r="H2" s="1"/>
      <c r="I2" s="1"/>
      <c r="J2" s="1"/>
    </row>
    <row r="3" spans="1:10" x14ac:dyDescent="0.2">
      <c r="B3" s="2"/>
      <c r="C3" s="5" t="s">
        <v>62</v>
      </c>
      <c r="D3" s="5" t="s">
        <v>83</v>
      </c>
      <c r="E3" s="5" t="s">
        <v>94</v>
      </c>
      <c r="F3" s="5" t="s">
        <v>194</v>
      </c>
      <c r="G3" s="5" t="s">
        <v>50</v>
      </c>
      <c r="H3" s="5" t="s">
        <v>30</v>
      </c>
      <c r="I3" s="5" t="s">
        <v>195</v>
      </c>
      <c r="J3" s="5" t="s">
        <v>196</v>
      </c>
    </row>
    <row r="4" spans="1:10" x14ac:dyDescent="0.2">
      <c r="B4" s="20" t="s">
        <v>197</v>
      </c>
      <c r="C4" s="26">
        <f>'Capacity Tables'!$G$24</f>
        <v>4186</v>
      </c>
      <c r="D4" s="26">
        <f>'Capacity Tables'!$G$42</f>
        <v>2211</v>
      </c>
      <c r="E4" s="26">
        <f>'Capacity Tables'!$G$60</f>
        <v>1574</v>
      </c>
      <c r="F4" s="26">
        <f>'Capacity Tables'!$G$81</f>
        <v>2682</v>
      </c>
      <c r="G4" s="26">
        <f>'Capacity Tables'!$G$93</f>
        <v>633</v>
      </c>
      <c r="H4" s="26">
        <f>'Capacity Tables'!$G$108</f>
        <v>2767</v>
      </c>
      <c r="I4" s="26">
        <f>'Capacity Tables'!$G$127</f>
        <v>1143</v>
      </c>
      <c r="J4" s="26">
        <f>'Capacity Tables'!$G$140</f>
        <v>288</v>
      </c>
    </row>
    <row r="5" spans="1:10" x14ac:dyDescent="0.2">
      <c r="B5" s="20" t="s">
        <v>198</v>
      </c>
      <c r="C5" s="26">
        <f>'Escapement Data - Chinook'!$Q$6</f>
        <v>321.43141490347369</v>
      </c>
      <c r="D5" s="26">
        <f>'Escapement Data - Chinook'!$Q$29</f>
        <v>247.94</v>
      </c>
      <c r="E5" s="26">
        <f>'Escapement Data - Chinook'!$Q$41</f>
        <v>121.27499999999999</v>
      </c>
      <c r="F5" s="26">
        <f>'Escapement Data - Chinook'!$Q$51</f>
        <v>138.572</v>
      </c>
      <c r="G5" s="26">
        <f>'Escapement Data - Chinook'!$Q$63</f>
        <v>196.8802029809674</v>
      </c>
      <c r="H5" s="26">
        <f>'Escapement Data - Chinook'!$Q$85</f>
        <v>169.94833333333332</v>
      </c>
      <c r="I5" s="26">
        <f>'Escapement Data - Chinook'!$Q$97</f>
        <v>0</v>
      </c>
      <c r="J5" s="26">
        <f>'Escapement Data - Chinook'!$Q$107</f>
        <v>0</v>
      </c>
    </row>
    <row r="6" spans="1:10" x14ac:dyDescent="0.2">
      <c r="B6" s="20" t="s">
        <v>199</v>
      </c>
      <c r="C6" s="26">
        <f>'Escapement Data - Chinook'!$R$6</f>
        <v>695.36813238770685</v>
      </c>
      <c r="D6" s="26">
        <f>'Escapement Data - Chinook'!$R$29</f>
        <v>362.11</v>
      </c>
      <c r="E6" s="26">
        <f>'Escapement Data - Chinook'!$R$41</f>
        <v>168.07</v>
      </c>
      <c r="F6" s="26">
        <f>'Escapement Data - Chinook'!$R$51</f>
        <v>168.07</v>
      </c>
      <c r="G6" s="26">
        <f>'Escapement Data - Chinook'!$R$63</f>
        <v>402.53763440860206</v>
      </c>
      <c r="H6" s="26">
        <f>'Escapement Data - Chinook'!$R$85</f>
        <v>351.82</v>
      </c>
      <c r="I6" s="26">
        <f>'Escapement Data - Chinook'!$R$97</f>
        <v>0</v>
      </c>
      <c r="J6" s="26">
        <f>'Escapement Data - Chinook'!$R$107</f>
        <v>0</v>
      </c>
    </row>
    <row r="7" spans="1:10" x14ac:dyDescent="0.2">
      <c r="B7" s="20" t="s">
        <v>178</v>
      </c>
      <c r="C7" s="26">
        <f>'Escapement Data - Chinook'!$S$6</f>
        <v>490</v>
      </c>
      <c r="D7" s="26">
        <f>'Escapement Data - Chinook'!$S$29</f>
        <v>245</v>
      </c>
      <c r="E7" s="26">
        <f>'Escapement Data - Chinook'!$S$41</f>
        <v>245</v>
      </c>
      <c r="F7" s="26">
        <f>'Escapement Data - Chinook'!$S$51</f>
        <v>490</v>
      </c>
      <c r="G7" s="26">
        <f>'Escapement Data - Chinook'!$S$63</f>
        <v>490</v>
      </c>
      <c r="H7" s="26">
        <f>'Escapement Data - Chinook'!$S$85</f>
        <v>980</v>
      </c>
      <c r="I7" s="26">
        <f>'Escapement Data - Chinook'!$S$97</f>
        <v>245</v>
      </c>
      <c r="J7" s="26">
        <f>'Escapement Data - Chinook'!$S$107</f>
        <v>367.5</v>
      </c>
    </row>
    <row r="8" spans="1:10" x14ac:dyDescent="0.2">
      <c r="B8" s="2" t="s">
        <v>179</v>
      </c>
      <c r="C8" s="27">
        <f>'Escapement Data - Chinook'!$T$6</f>
        <v>612.5</v>
      </c>
      <c r="D8" s="27">
        <f>'Escapement Data - Chinook'!$T$29</f>
        <v>306.25</v>
      </c>
      <c r="E8" s="27">
        <f>'Escapement Data - Chinook'!$T$41</f>
        <v>306.25</v>
      </c>
      <c r="F8" s="27">
        <f>'Escapement Data - Chinook'!$T$51</f>
        <v>612.5</v>
      </c>
      <c r="G8" s="27">
        <f>'Escapement Data - Chinook'!$T$63</f>
        <v>612.5</v>
      </c>
      <c r="H8" s="27">
        <f>'Escapement Data - Chinook'!$T$85</f>
        <v>1225</v>
      </c>
      <c r="I8" s="27">
        <f>'Escapement Data - Chinook'!$T$97</f>
        <v>306.25</v>
      </c>
      <c r="J8" s="27">
        <f>'Escapement Data - Chinook'!$T$107</f>
        <v>459.375</v>
      </c>
    </row>
    <row r="11" spans="1:10" x14ac:dyDescent="0.2">
      <c r="B11" s="1" t="s">
        <v>200</v>
      </c>
      <c r="C11" s="1"/>
      <c r="D11" s="1"/>
      <c r="E11" s="1"/>
      <c r="F11" s="1"/>
      <c r="G11" s="1"/>
      <c r="H11" s="1"/>
      <c r="I11" s="1"/>
      <c r="J11" s="1"/>
    </row>
    <row r="12" spans="1:10" x14ac:dyDescent="0.2">
      <c r="B12" s="2"/>
      <c r="C12" s="5" t="s">
        <v>62</v>
      </c>
      <c r="D12" s="5" t="s">
        <v>83</v>
      </c>
      <c r="E12" s="5" t="s">
        <v>94</v>
      </c>
      <c r="F12" s="5" t="s">
        <v>194</v>
      </c>
      <c r="G12" s="5" t="s">
        <v>50</v>
      </c>
      <c r="H12" s="5" t="s">
        <v>30</v>
      </c>
      <c r="I12" s="5" t="s">
        <v>195</v>
      </c>
      <c r="J12" s="5" t="s">
        <v>196</v>
      </c>
    </row>
    <row r="13" spans="1:10" x14ac:dyDescent="0.2">
      <c r="B13" s="20" t="s">
        <v>197</v>
      </c>
      <c r="C13" s="26">
        <f>'Capacity Tables'!$E$24</f>
        <v>976514</v>
      </c>
      <c r="D13" s="26">
        <f>'Capacity Tables'!$E$42</f>
        <v>307638</v>
      </c>
      <c r="E13" s="26">
        <f>'Capacity Tables'!$E$60</f>
        <v>769369</v>
      </c>
      <c r="F13" s="26">
        <f>'Capacity Tables'!$E$81</f>
        <v>341661</v>
      </c>
      <c r="G13" s="26">
        <f>'Capacity Tables'!$E$93</f>
        <v>127817</v>
      </c>
      <c r="H13" s="26">
        <f>'Capacity Tables'!$E$108</f>
        <v>123808</v>
      </c>
      <c r="I13" s="26">
        <f>'Capacity Tables'!$E$127</f>
        <v>208457</v>
      </c>
      <c r="J13" s="26">
        <f>'Capacity Tables'!$E$140</f>
        <v>1407873</v>
      </c>
    </row>
    <row r="14" spans="1:10" x14ac:dyDescent="0.2">
      <c r="B14" s="20" t="s">
        <v>198</v>
      </c>
      <c r="C14" s="26">
        <f>'Escapement Data - Chinook'!$Q$8</f>
        <v>493107.93360341893</v>
      </c>
      <c r="D14" s="26">
        <f>'Escapement Data - Chinook'!$Q$31</f>
        <v>380364.75400000002</v>
      </c>
      <c r="E14" s="26">
        <f>'Escapement Data - Chinook'!$Q$43</f>
        <v>186047.97749999998</v>
      </c>
      <c r="F14" s="26">
        <f>'Escapement Data - Chinook'!$Q$53</f>
        <v>212583.30519999997</v>
      </c>
      <c r="G14" s="26">
        <f>'Escapement Data - Chinook'!$Q$65</f>
        <v>302033.91939310206</v>
      </c>
      <c r="H14" s="26">
        <f>'Escapement Data - Chinook'!$Q$87</f>
        <v>260717.73816666662</v>
      </c>
      <c r="I14" s="26">
        <f>'Escapement Data - Chinook'!$Q$99</f>
        <v>0</v>
      </c>
      <c r="J14" s="26">
        <f>'Escapement Data - Chinook'!$Q$109</f>
        <v>0</v>
      </c>
    </row>
    <row r="15" spans="1:10" x14ac:dyDescent="0.2">
      <c r="B15" s="20" t="s">
        <v>199</v>
      </c>
      <c r="C15" s="26">
        <f>'Escapement Data - Chinook'!$R$8</f>
        <v>1066764.2518959809</v>
      </c>
      <c r="D15" s="26">
        <f>'Escapement Data - Chinook'!$R$31</f>
        <v>555512.951</v>
      </c>
      <c r="E15" s="26">
        <f>'Escapement Data - Chinook'!$R$43</f>
        <v>257836.18699999998</v>
      </c>
      <c r="F15" s="26">
        <f>'Escapement Data - Chinook'!$R$53</f>
        <v>257836.18699999998</v>
      </c>
      <c r="G15" s="26">
        <f>'Escapement Data - Chinook'!$R$65</f>
        <v>617532.98494623636</v>
      </c>
      <c r="H15" s="26">
        <f>'Escapement Data - Chinook'!$R$87</f>
        <v>539727.06200000003</v>
      </c>
      <c r="I15" s="26">
        <f>'Escapement Data - Chinook'!$R$99</f>
        <v>0</v>
      </c>
      <c r="J15" s="26">
        <f>'Escapement Data - Chinook'!$R$109</f>
        <v>0</v>
      </c>
    </row>
    <row r="16" spans="1:10" x14ac:dyDescent="0.2">
      <c r="B16" s="20" t="s">
        <v>178</v>
      </c>
      <c r="C16" s="26">
        <f>'Escapement Data - Chinook'!$S$8</f>
        <v>751709</v>
      </c>
      <c r="D16" s="26">
        <f>'Escapement Data - Chinook'!$S$31</f>
        <v>375854.5</v>
      </c>
      <c r="E16" s="26">
        <f>'Escapement Data - Chinook'!$S$43</f>
        <v>375854.5</v>
      </c>
      <c r="F16" s="26">
        <f>'Escapement Data - Chinook'!$S$53</f>
        <v>751709</v>
      </c>
      <c r="G16" s="26">
        <f>'Escapement Data - Chinook'!$S$65</f>
        <v>751709</v>
      </c>
      <c r="H16" s="26">
        <f>'Escapement Data - Chinook'!$S$87</f>
        <v>1503418</v>
      </c>
      <c r="I16" s="26">
        <f>'Escapement Data - Chinook'!$S$99</f>
        <v>375854.5</v>
      </c>
      <c r="J16" s="26">
        <f>'Escapement Data - Chinook'!$S$109</f>
        <v>563781.75</v>
      </c>
    </row>
    <row r="17" spans="2:10" x14ac:dyDescent="0.2">
      <c r="B17" s="2" t="s">
        <v>179</v>
      </c>
      <c r="C17" s="27">
        <f>'Escapement Data - Chinook'!$T$8</f>
        <v>939636.24999999988</v>
      </c>
      <c r="D17" s="27">
        <f>'Escapement Data - Chinook'!$T$31</f>
        <v>469818.12499999994</v>
      </c>
      <c r="E17" s="27">
        <f>'Escapement Data - Chinook'!$T$43</f>
        <v>469818.12499999994</v>
      </c>
      <c r="F17" s="27">
        <f>'Escapement Data - Chinook'!$T$53</f>
        <v>939636.24999999988</v>
      </c>
      <c r="G17" s="27">
        <f>'Escapement Data - Chinook'!$T$65</f>
        <v>939636.24999999988</v>
      </c>
      <c r="H17" s="27">
        <f>'Escapement Data - Chinook'!$T$87</f>
        <v>1879272.4999999998</v>
      </c>
      <c r="I17" s="27">
        <f>'Escapement Data - Chinook'!$T$99</f>
        <v>469818.12499999994</v>
      </c>
      <c r="J17" s="27">
        <f>'Escapement Data - Chinook'!$T$109</f>
        <v>704727.1875</v>
      </c>
    </row>
  </sheetData>
  <pageMargins left="0.7" right="0.7" top="0.75" bottom="0.75" header="0.3" footer="0.3"/>
  <pageSetup orientation="portrait" verticalDpi="0" r:id="rId1"/>
  <headerFooter>
    <oddHeader>&amp;L&amp;"Calibri"&amp;12&amp;K00B294 Proprietary&amp;1#_x000D_</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B2:J54"/>
  <sheetViews>
    <sheetView topLeftCell="A36" workbookViewId="0">
      <selection activeCell="I53" sqref="I53"/>
    </sheetView>
  </sheetViews>
  <sheetFormatPr baseColWidth="10" defaultColWidth="8.83203125" defaultRowHeight="15" x14ac:dyDescent="0.2"/>
  <cols>
    <col min="2" max="2" width="35.1640625" bestFit="1" customWidth="1"/>
    <col min="3" max="3" width="19.83203125" customWidth="1"/>
    <col min="4" max="4" width="8.83203125" style="4"/>
    <col min="5" max="5" width="14" style="4" bestFit="1" customWidth="1"/>
    <col min="6" max="10" width="8.83203125" style="4"/>
  </cols>
  <sheetData>
    <row r="2" spans="2:10" x14ac:dyDescent="0.2">
      <c r="B2" s="138" t="s">
        <v>201</v>
      </c>
      <c r="C2" s="138" t="s">
        <v>202</v>
      </c>
      <c r="D2" s="138" t="s">
        <v>163</v>
      </c>
      <c r="E2" s="138" t="s">
        <v>203</v>
      </c>
      <c r="F2" s="138" t="s">
        <v>204</v>
      </c>
      <c r="G2" s="138" t="s">
        <v>205</v>
      </c>
      <c r="H2" s="138" t="s">
        <v>206</v>
      </c>
      <c r="I2" s="138" t="s">
        <v>207</v>
      </c>
      <c r="J2" s="138" t="s">
        <v>208</v>
      </c>
    </row>
    <row r="3" spans="2:10" ht="14.5" customHeight="1" x14ac:dyDescent="0.2">
      <c r="B3" s="156" t="s">
        <v>209</v>
      </c>
      <c r="C3" s="155" t="s">
        <v>210</v>
      </c>
      <c r="D3" s="4">
        <v>2010</v>
      </c>
      <c r="E3" s="4">
        <v>58</v>
      </c>
      <c r="F3" s="4">
        <v>20</v>
      </c>
      <c r="G3" s="4">
        <v>33</v>
      </c>
      <c r="H3" s="4">
        <v>5</v>
      </c>
      <c r="I3" s="114">
        <f>F3/(F3+G3)</f>
        <v>0.37735849056603776</v>
      </c>
      <c r="J3" s="114">
        <f>G3/(F3+G3)</f>
        <v>0.62264150943396224</v>
      </c>
    </row>
    <row r="4" spans="2:10" x14ac:dyDescent="0.2">
      <c r="B4" s="151"/>
      <c r="C4" s="148"/>
      <c r="D4" s="4">
        <v>2011</v>
      </c>
      <c r="E4" s="4">
        <v>142</v>
      </c>
      <c r="F4" s="4">
        <v>24</v>
      </c>
      <c r="G4" s="4">
        <v>94</v>
      </c>
      <c r="H4" s="4">
        <v>24</v>
      </c>
      <c r="I4" s="114">
        <f t="shared" ref="I4:I52" si="0">F4/(F4+G4)</f>
        <v>0.20338983050847459</v>
      </c>
      <c r="J4" s="114">
        <f t="shared" ref="J4:J52" si="1">G4/(F4+G4)</f>
        <v>0.79661016949152541</v>
      </c>
    </row>
    <row r="5" spans="2:10" x14ac:dyDescent="0.2">
      <c r="B5" s="151"/>
      <c r="C5" s="148"/>
      <c r="D5" s="4">
        <v>2012</v>
      </c>
      <c r="E5" s="4">
        <v>140</v>
      </c>
      <c r="F5" s="4">
        <v>49</v>
      </c>
      <c r="G5" s="4">
        <v>89</v>
      </c>
      <c r="H5" s="4">
        <v>2</v>
      </c>
      <c r="I5" s="114">
        <f t="shared" si="0"/>
        <v>0.35507246376811596</v>
      </c>
      <c r="J5" s="114">
        <f t="shared" si="1"/>
        <v>0.64492753623188404</v>
      </c>
    </row>
    <row r="6" spans="2:10" x14ac:dyDescent="0.2">
      <c r="B6" s="151"/>
      <c r="C6" s="148"/>
      <c r="D6" s="4">
        <v>2013</v>
      </c>
      <c r="E6" s="4">
        <v>384</v>
      </c>
      <c r="F6" s="4">
        <v>107</v>
      </c>
      <c r="G6" s="4">
        <v>275</v>
      </c>
      <c r="H6" s="4">
        <v>2</v>
      </c>
      <c r="I6" s="114">
        <f t="shared" si="0"/>
        <v>0.28010471204188481</v>
      </c>
      <c r="J6" s="114">
        <f t="shared" si="1"/>
        <v>0.71989528795811519</v>
      </c>
    </row>
    <row r="7" spans="2:10" x14ac:dyDescent="0.2">
      <c r="B7" s="151"/>
      <c r="C7" s="148"/>
      <c r="D7" s="4">
        <v>2014</v>
      </c>
      <c r="E7" s="4">
        <v>434</v>
      </c>
      <c r="F7" s="4">
        <v>163</v>
      </c>
      <c r="G7" s="4">
        <v>271</v>
      </c>
      <c r="H7" s="4">
        <v>0</v>
      </c>
      <c r="I7" s="114">
        <f t="shared" si="0"/>
        <v>0.37557603686635943</v>
      </c>
      <c r="J7" s="114">
        <f t="shared" si="1"/>
        <v>0.62442396313364057</v>
      </c>
    </row>
    <row r="8" spans="2:10" x14ac:dyDescent="0.2">
      <c r="B8" s="151"/>
      <c r="C8" s="148"/>
      <c r="D8" s="4">
        <v>2015</v>
      </c>
      <c r="E8" s="4">
        <v>249</v>
      </c>
      <c r="F8" s="4">
        <v>84</v>
      </c>
      <c r="G8" s="4">
        <v>165</v>
      </c>
      <c r="H8" s="4">
        <v>0</v>
      </c>
      <c r="I8" s="114">
        <f t="shared" si="0"/>
        <v>0.33734939759036142</v>
      </c>
      <c r="J8" s="114">
        <f t="shared" si="1"/>
        <v>0.66265060240963858</v>
      </c>
    </row>
    <row r="9" spans="2:10" x14ac:dyDescent="0.2">
      <c r="B9" s="154" t="s">
        <v>211</v>
      </c>
      <c r="C9" s="148" t="s">
        <v>212</v>
      </c>
      <c r="D9" s="4">
        <v>2010</v>
      </c>
      <c r="E9" s="4">
        <v>30</v>
      </c>
      <c r="F9" s="4">
        <v>11</v>
      </c>
      <c r="G9" s="4">
        <v>16</v>
      </c>
      <c r="H9" s="4">
        <v>3</v>
      </c>
      <c r="I9" s="114">
        <f t="shared" si="0"/>
        <v>0.40740740740740738</v>
      </c>
      <c r="J9" s="114">
        <f t="shared" si="1"/>
        <v>0.59259259259259256</v>
      </c>
    </row>
    <row r="10" spans="2:10" x14ac:dyDescent="0.2">
      <c r="B10" s="154"/>
      <c r="C10" s="148"/>
      <c r="D10" s="4">
        <v>2011</v>
      </c>
      <c r="E10" s="4">
        <v>80</v>
      </c>
      <c r="F10" s="4">
        <v>13</v>
      </c>
      <c r="G10" s="4">
        <v>45</v>
      </c>
      <c r="H10" s="4">
        <v>22</v>
      </c>
      <c r="I10" s="114">
        <f t="shared" si="0"/>
        <v>0.22413793103448276</v>
      </c>
      <c r="J10" s="114">
        <f t="shared" si="1"/>
        <v>0.77586206896551724</v>
      </c>
    </row>
    <row r="11" spans="2:10" x14ac:dyDescent="0.2">
      <c r="B11" s="154"/>
      <c r="C11" s="148"/>
      <c r="D11" s="4">
        <v>2012</v>
      </c>
      <c r="E11" s="4">
        <v>58</v>
      </c>
      <c r="F11" s="4">
        <v>26</v>
      </c>
      <c r="G11" s="4">
        <v>32</v>
      </c>
      <c r="H11" s="4">
        <v>0</v>
      </c>
      <c r="I11" s="114">
        <f t="shared" si="0"/>
        <v>0.44827586206896552</v>
      </c>
      <c r="J11" s="114">
        <f t="shared" si="1"/>
        <v>0.55172413793103448</v>
      </c>
    </row>
    <row r="12" spans="2:10" x14ac:dyDescent="0.2">
      <c r="B12" s="154"/>
      <c r="C12" s="148"/>
      <c r="D12" s="4">
        <v>2013</v>
      </c>
      <c r="E12" s="4">
        <v>68</v>
      </c>
      <c r="F12" s="4">
        <v>21</v>
      </c>
      <c r="G12" s="4">
        <v>47</v>
      </c>
      <c r="H12" s="4">
        <v>0</v>
      </c>
      <c r="I12" s="114">
        <f t="shared" si="0"/>
        <v>0.30882352941176472</v>
      </c>
      <c r="J12" s="114">
        <f t="shared" si="1"/>
        <v>0.69117647058823528</v>
      </c>
    </row>
    <row r="13" spans="2:10" x14ac:dyDescent="0.2">
      <c r="B13" s="154"/>
      <c r="C13" s="148"/>
      <c r="D13" s="4">
        <v>2014</v>
      </c>
      <c r="E13" s="4">
        <v>69</v>
      </c>
      <c r="F13" s="4">
        <v>25</v>
      </c>
      <c r="G13" s="4">
        <v>44</v>
      </c>
      <c r="H13" s="4">
        <v>0</v>
      </c>
      <c r="I13" s="114">
        <f t="shared" si="0"/>
        <v>0.36231884057971014</v>
      </c>
      <c r="J13" s="114">
        <f t="shared" si="1"/>
        <v>0.6376811594202898</v>
      </c>
    </row>
    <row r="14" spans="2:10" x14ac:dyDescent="0.2">
      <c r="B14" s="154"/>
      <c r="C14" s="148"/>
      <c r="D14" s="4">
        <v>2015</v>
      </c>
      <c r="E14" s="4">
        <v>40</v>
      </c>
      <c r="F14" s="4">
        <v>11</v>
      </c>
      <c r="G14" s="4">
        <v>29</v>
      </c>
      <c r="H14" s="4">
        <v>0</v>
      </c>
      <c r="I14" s="114">
        <f t="shared" si="0"/>
        <v>0.27500000000000002</v>
      </c>
      <c r="J14" s="114">
        <f t="shared" si="1"/>
        <v>0.72499999999999998</v>
      </c>
    </row>
    <row r="15" spans="2:10" x14ac:dyDescent="0.2">
      <c r="B15" s="154" t="s">
        <v>83</v>
      </c>
      <c r="C15" s="148" t="s">
        <v>213</v>
      </c>
      <c r="D15" s="4">
        <v>2010</v>
      </c>
      <c r="E15" s="4">
        <v>10</v>
      </c>
      <c r="F15" s="4">
        <v>2</v>
      </c>
      <c r="G15" s="4">
        <v>8</v>
      </c>
      <c r="H15" s="4">
        <v>0</v>
      </c>
      <c r="I15" s="114">
        <f t="shared" si="0"/>
        <v>0.2</v>
      </c>
      <c r="J15" s="114">
        <f t="shared" si="1"/>
        <v>0.8</v>
      </c>
    </row>
    <row r="16" spans="2:10" x14ac:dyDescent="0.2">
      <c r="B16" s="154"/>
      <c r="C16" s="148"/>
      <c r="D16" s="4">
        <v>2011</v>
      </c>
      <c r="E16" s="4">
        <v>44</v>
      </c>
      <c r="F16" s="4">
        <v>7</v>
      </c>
      <c r="G16" s="4">
        <v>36</v>
      </c>
      <c r="H16" s="4">
        <v>1</v>
      </c>
      <c r="I16" s="114">
        <f t="shared" si="0"/>
        <v>0.16279069767441862</v>
      </c>
      <c r="J16" s="114">
        <f t="shared" si="1"/>
        <v>0.83720930232558144</v>
      </c>
    </row>
    <row r="17" spans="2:10" x14ac:dyDescent="0.2">
      <c r="B17" s="154"/>
      <c r="C17" s="148"/>
      <c r="D17" s="4">
        <v>2012</v>
      </c>
      <c r="E17" s="4">
        <v>44</v>
      </c>
      <c r="F17" s="4">
        <v>10</v>
      </c>
      <c r="G17" s="4">
        <v>33</v>
      </c>
      <c r="H17" s="4">
        <v>1</v>
      </c>
      <c r="I17" s="114">
        <f t="shared" si="0"/>
        <v>0.23255813953488372</v>
      </c>
      <c r="J17" s="114">
        <f t="shared" si="1"/>
        <v>0.76744186046511631</v>
      </c>
    </row>
    <row r="18" spans="2:10" x14ac:dyDescent="0.2">
      <c r="B18" s="154"/>
      <c r="C18" s="148"/>
      <c r="D18" s="4">
        <v>2013</v>
      </c>
      <c r="E18" s="4">
        <v>46</v>
      </c>
      <c r="F18" s="4">
        <v>11</v>
      </c>
      <c r="G18" s="4">
        <v>34</v>
      </c>
      <c r="H18" s="4">
        <v>1</v>
      </c>
      <c r="I18" s="114">
        <f t="shared" si="0"/>
        <v>0.24444444444444444</v>
      </c>
      <c r="J18" s="114">
        <f t="shared" si="1"/>
        <v>0.75555555555555554</v>
      </c>
    </row>
    <row r="19" spans="2:10" x14ac:dyDescent="0.2">
      <c r="B19" s="154"/>
      <c r="C19" s="148"/>
      <c r="D19" s="4">
        <v>2014</v>
      </c>
      <c r="E19" s="4">
        <v>79</v>
      </c>
      <c r="F19" s="4">
        <v>24</v>
      </c>
      <c r="G19" s="4">
        <v>55</v>
      </c>
      <c r="H19" s="4">
        <v>0</v>
      </c>
      <c r="I19" s="114">
        <f t="shared" si="0"/>
        <v>0.30379746835443039</v>
      </c>
      <c r="J19" s="114">
        <f t="shared" si="1"/>
        <v>0.69620253164556967</v>
      </c>
    </row>
    <row r="20" spans="2:10" x14ac:dyDescent="0.2">
      <c r="B20" s="154"/>
      <c r="C20" s="148"/>
      <c r="D20" s="4">
        <v>2015</v>
      </c>
      <c r="E20" s="4">
        <v>34</v>
      </c>
      <c r="F20" s="4">
        <v>8</v>
      </c>
      <c r="G20" s="4">
        <v>26</v>
      </c>
      <c r="H20" s="4">
        <v>0</v>
      </c>
      <c r="I20" s="114">
        <f t="shared" si="0"/>
        <v>0.23529411764705882</v>
      </c>
      <c r="J20" s="114">
        <f t="shared" si="1"/>
        <v>0.76470588235294112</v>
      </c>
    </row>
    <row r="21" spans="2:10" x14ac:dyDescent="0.2">
      <c r="B21" s="154" t="s">
        <v>214</v>
      </c>
      <c r="C21" s="148" t="s">
        <v>215</v>
      </c>
      <c r="D21" s="4">
        <v>2012</v>
      </c>
      <c r="E21" s="4">
        <v>19</v>
      </c>
      <c r="F21" s="4">
        <v>5</v>
      </c>
      <c r="G21" s="4">
        <v>14</v>
      </c>
      <c r="H21" s="4">
        <v>0</v>
      </c>
      <c r="I21" s="114">
        <f t="shared" si="0"/>
        <v>0.26315789473684209</v>
      </c>
      <c r="J21" s="114">
        <f t="shared" si="1"/>
        <v>0.73684210526315785</v>
      </c>
    </row>
    <row r="22" spans="2:10" x14ac:dyDescent="0.2">
      <c r="B22" s="154"/>
      <c r="C22" s="148"/>
      <c r="D22" s="4">
        <v>2013</v>
      </c>
      <c r="E22" s="4">
        <v>42</v>
      </c>
      <c r="F22" s="4">
        <v>10</v>
      </c>
      <c r="G22" s="4">
        <v>32</v>
      </c>
      <c r="H22" s="4">
        <v>0</v>
      </c>
      <c r="I22" s="114">
        <f t="shared" si="0"/>
        <v>0.23809523809523808</v>
      </c>
      <c r="J22" s="114">
        <f t="shared" si="1"/>
        <v>0.76190476190476186</v>
      </c>
    </row>
    <row r="23" spans="2:10" x14ac:dyDescent="0.2">
      <c r="B23" s="154"/>
      <c r="C23" s="148"/>
      <c r="D23" s="4">
        <v>2014</v>
      </c>
      <c r="E23" s="4">
        <v>23</v>
      </c>
      <c r="F23" s="4">
        <v>7</v>
      </c>
      <c r="G23" s="4">
        <v>16</v>
      </c>
      <c r="H23" s="4">
        <v>0</v>
      </c>
      <c r="I23" s="114">
        <f t="shared" si="0"/>
        <v>0.30434782608695654</v>
      </c>
      <c r="J23" s="114">
        <f t="shared" si="1"/>
        <v>0.69565217391304346</v>
      </c>
    </row>
    <row r="24" spans="2:10" x14ac:dyDescent="0.2">
      <c r="B24" s="154"/>
      <c r="C24" s="148"/>
      <c r="D24" s="4">
        <v>2015</v>
      </c>
      <c r="E24" s="4">
        <v>9</v>
      </c>
      <c r="F24" s="4">
        <v>5</v>
      </c>
      <c r="G24" s="4">
        <v>4</v>
      </c>
      <c r="H24" s="4">
        <v>0</v>
      </c>
      <c r="I24" s="114">
        <f t="shared" si="0"/>
        <v>0.55555555555555558</v>
      </c>
      <c r="J24" s="114">
        <f t="shared" si="1"/>
        <v>0.44444444444444442</v>
      </c>
    </row>
    <row r="25" spans="2:10" x14ac:dyDescent="0.2">
      <c r="B25" s="154" t="s">
        <v>18</v>
      </c>
      <c r="C25" s="148" t="s">
        <v>216</v>
      </c>
      <c r="D25" s="4">
        <v>2010</v>
      </c>
      <c r="E25" s="4">
        <v>12</v>
      </c>
      <c r="F25" s="4">
        <v>5</v>
      </c>
      <c r="G25" s="4">
        <v>5</v>
      </c>
      <c r="H25" s="4">
        <v>2</v>
      </c>
      <c r="I25" s="114">
        <f t="shared" si="0"/>
        <v>0.5</v>
      </c>
      <c r="J25" s="114">
        <f t="shared" si="1"/>
        <v>0.5</v>
      </c>
    </row>
    <row r="26" spans="2:10" x14ac:dyDescent="0.2">
      <c r="B26" s="154"/>
      <c r="C26" s="148"/>
      <c r="D26" s="4">
        <v>2011</v>
      </c>
      <c r="E26" s="4">
        <v>14</v>
      </c>
      <c r="F26" s="4">
        <v>4</v>
      </c>
      <c r="G26" s="4">
        <v>9</v>
      </c>
      <c r="H26" s="4">
        <v>1</v>
      </c>
      <c r="I26" s="114">
        <f t="shared" si="0"/>
        <v>0.30769230769230771</v>
      </c>
      <c r="J26" s="114">
        <f t="shared" si="1"/>
        <v>0.69230769230769229</v>
      </c>
    </row>
    <row r="27" spans="2:10" x14ac:dyDescent="0.2">
      <c r="B27" s="154"/>
      <c r="C27" s="148"/>
      <c r="D27" s="4">
        <v>2012</v>
      </c>
      <c r="E27" s="4">
        <v>18</v>
      </c>
      <c r="F27" s="4">
        <v>8</v>
      </c>
      <c r="G27" s="4">
        <v>10</v>
      </c>
      <c r="H27" s="4">
        <v>0</v>
      </c>
      <c r="I27" s="114">
        <f t="shared" si="0"/>
        <v>0.44444444444444442</v>
      </c>
      <c r="J27" s="114">
        <f t="shared" si="1"/>
        <v>0.55555555555555558</v>
      </c>
    </row>
    <row r="28" spans="2:10" x14ac:dyDescent="0.2">
      <c r="B28" s="154"/>
      <c r="C28" s="148"/>
      <c r="D28" s="4">
        <v>2013</v>
      </c>
      <c r="E28" s="4">
        <v>36</v>
      </c>
      <c r="F28" s="4">
        <v>7</v>
      </c>
      <c r="G28" s="4">
        <v>29</v>
      </c>
      <c r="H28" s="4">
        <v>0</v>
      </c>
      <c r="I28" s="114">
        <f t="shared" si="0"/>
        <v>0.19444444444444445</v>
      </c>
      <c r="J28" s="114">
        <f t="shared" si="1"/>
        <v>0.80555555555555558</v>
      </c>
    </row>
    <row r="29" spans="2:10" x14ac:dyDescent="0.2">
      <c r="B29" s="154"/>
      <c r="C29" s="148"/>
      <c r="D29" s="4">
        <v>2014</v>
      </c>
      <c r="E29" s="4">
        <v>34</v>
      </c>
      <c r="F29" s="4">
        <v>9</v>
      </c>
      <c r="G29" s="4">
        <v>25</v>
      </c>
      <c r="H29" s="4">
        <v>0</v>
      </c>
      <c r="I29" s="114">
        <f t="shared" si="0"/>
        <v>0.26470588235294118</v>
      </c>
      <c r="J29" s="114">
        <f t="shared" si="1"/>
        <v>0.73529411764705888</v>
      </c>
    </row>
    <row r="30" spans="2:10" x14ac:dyDescent="0.2">
      <c r="B30" s="154"/>
      <c r="C30" s="148"/>
      <c r="D30" s="4">
        <v>2015</v>
      </c>
      <c r="E30" s="4">
        <v>9</v>
      </c>
      <c r="F30" s="4">
        <v>5</v>
      </c>
      <c r="G30" s="4">
        <v>4</v>
      </c>
      <c r="H30" s="4">
        <v>0</v>
      </c>
      <c r="I30" s="114">
        <f t="shared" si="0"/>
        <v>0.55555555555555558</v>
      </c>
      <c r="J30" s="114">
        <f t="shared" si="1"/>
        <v>0.44444444444444442</v>
      </c>
    </row>
    <row r="31" spans="2:10" x14ac:dyDescent="0.2">
      <c r="B31" s="154" t="s">
        <v>51</v>
      </c>
      <c r="C31" s="148" t="s">
        <v>217</v>
      </c>
      <c r="D31" s="4">
        <v>2010</v>
      </c>
      <c r="E31" s="4">
        <v>6</v>
      </c>
      <c r="F31" s="4">
        <v>2</v>
      </c>
      <c r="G31" s="4">
        <v>4</v>
      </c>
      <c r="H31" s="4">
        <v>0</v>
      </c>
      <c r="I31" s="114">
        <f t="shared" si="0"/>
        <v>0.33333333333333331</v>
      </c>
      <c r="J31" s="114">
        <f t="shared" si="1"/>
        <v>0.66666666666666663</v>
      </c>
    </row>
    <row r="32" spans="2:10" x14ac:dyDescent="0.2">
      <c r="B32" s="154"/>
      <c r="C32" s="148"/>
      <c r="D32" s="4">
        <v>2011</v>
      </c>
      <c r="E32" s="4">
        <v>4</v>
      </c>
      <c r="F32" s="4">
        <v>0</v>
      </c>
      <c r="G32" s="4">
        <v>4</v>
      </c>
      <c r="H32" s="4">
        <v>0</v>
      </c>
      <c r="I32" s="114">
        <f t="shared" si="0"/>
        <v>0</v>
      </c>
      <c r="J32" s="114">
        <f t="shared" si="1"/>
        <v>1</v>
      </c>
    </row>
    <row r="33" spans="2:10" x14ac:dyDescent="0.2">
      <c r="B33" s="154"/>
      <c r="C33" s="148"/>
      <c r="D33" s="4">
        <v>2014</v>
      </c>
      <c r="E33" s="4">
        <v>34</v>
      </c>
      <c r="F33" s="4">
        <v>18</v>
      </c>
      <c r="G33" s="4">
        <v>16</v>
      </c>
      <c r="H33" s="4">
        <v>0</v>
      </c>
      <c r="I33" s="114">
        <f t="shared" si="0"/>
        <v>0.52941176470588236</v>
      </c>
      <c r="J33" s="114">
        <f t="shared" si="1"/>
        <v>0.47058823529411764</v>
      </c>
    </row>
    <row r="34" spans="2:10" x14ac:dyDescent="0.2">
      <c r="B34" s="154"/>
      <c r="C34" s="148"/>
      <c r="D34" s="4">
        <v>2015</v>
      </c>
      <c r="E34" s="4">
        <v>24</v>
      </c>
      <c r="F34" s="4">
        <v>8</v>
      </c>
      <c r="G34" s="4">
        <v>16</v>
      </c>
      <c r="H34" s="4">
        <v>0</v>
      </c>
      <c r="I34" s="114">
        <f t="shared" si="0"/>
        <v>0.33333333333333331</v>
      </c>
      <c r="J34" s="114">
        <f t="shared" si="1"/>
        <v>0.66666666666666663</v>
      </c>
    </row>
    <row r="35" spans="2:10" x14ac:dyDescent="0.2">
      <c r="B35" s="151" t="s">
        <v>39</v>
      </c>
      <c r="C35" s="148" t="s">
        <v>218</v>
      </c>
      <c r="D35" s="4">
        <v>2010</v>
      </c>
      <c r="E35" s="4">
        <v>7</v>
      </c>
      <c r="F35" s="4">
        <v>2</v>
      </c>
      <c r="G35" s="4">
        <v>4</v>
      </c>
      <c r="H35" s="4">
        <v>1</v>
      </c>
      <c r="I35" s="114">
        <f t="shared" si="0"/>
        <v>0.33333333333333331</v>
      </c>
      <c r="J35" s="114">
        <f t="shared" si="1"/>
        <v>0.66666666666666663</v>
      </c>
    </row>
    <row r="36" spans="2:10" x14ac:dyDescent="0.2">
      <c r="B36" s="151"/>
      <c r="C36" s="148"/>
      <c r="D36" s="4">
        <v>2011</v>
      </c>
      <c r="E36" s="4">
        <v>32</v>
      </c>
      <c r="F36" s="4">
        <v>11</v>
      </c>
      <c r="G36" s="4">
        <v>18</v>
      </c>
      <c r="H36" s="4">
        <v>3</v>
      </c>
      <c r="I36" s="114">
        <f t="shared" si="0"/>
        <v>0.37931034482758619</v>
      </c>
      <c r="J36" s="114">
        <f t="shared" si="1"/>
        <v>0.62068965517241381</v>
      </c>
    </row>
    <row r="37" spans="2:10" x14ac:dyDescent="0.2">
      <c r="B37" s="151"/>
      <c r="C37" s="148"/>
      <c r="D37" s="4">
        <v>2012</v>
      </c>
      <c r="E37" s="4">
        <v>11</v>
      </c>
      <c r="F37" s="4">
        <v>9</v>
      </c>
      <c r="G37" s="4">
        <v>2</v>
      </c>
      <c r="H37" s="4">
        <v>0</v>
      </c>
      <c r="I37" s="114">
        <f t="shared" si="0"/>
        <v>0.81818181818181823</v>
      </c>
      <c r="J37" s="114">
        <f t="shared" si="1"/>
        <v>0.18181818181818182</v>
      </c>
    </row>
    <row r="38" spans="2:10" ht="14.5" customHeight="1" x14ac:dyDescent="0.2">
      <c r="B38" s="151"/>
      <c r="C38" s="148"/>
      <c r="D38" s="4">
        <v>2013</v>
      </c>
      <c r="E38" s="4">
        <v>72</v>
      </c>
      <c r="F38" s="4">
        <v>18</v>
      </c>
      <c r="G38" s="4">
        <v>54</v>
      </c>
      <c r="H38" s="4">
        <v>0</v>
      </c>
      <c r="I38" s="114">
        <f t="shared" si="0"/>
        <v>0.25</v>
      </c>
      <c r="J38" s="114">
        <f t="shared" si="1"/>
        <v>0.75</v>
      </c>
    </row>
    <row r="39" spans="2:10" x14ac:dyDescent="0.2">
      <c r="B39" s="151"/>
      <c r="C39" s="148"/>
      <c r="D39" s="4">
        <v>2014</v>
      </c>
      <c r="E39" s="4">
        <v>78</v>
      </c>
      <c r="F39" s="4">
        <v>45</v>
      </c>
      <c r="G39" s="4">
        <v>33</v>
      </c>
      <c r="H39" s="4">
        <v>0</v>
      </c>
      <c r="I39" s="114">
        <f t="shared" si="0"/>
        <v>0.57692307692307687</v>
      </c>
      <c r="J39" s="114">
        <f t="shared" si="1"/>
        <v>0.42307692307692307</v>
      </c>
    </row>
    <row r="40" spans="2:10" x14ac:dyDescent="0.2">
      <c r="B40" s="151"/>
      <c r="C40" s="148"/>
      <c r="D40" s="4">
        <v>2015</v>
      </c>
      <c r="E40" s="4">
        <v>63</v>
      </c>
      <c r="F40" s="4">
        <v>29</v>
      </c>
      <c r="G40" s="4">
        <v>33</v>
      </c>
      <c r="H40" s="4">
        <v>1</v>
      </c>
      <c r="I40" s="114">
        <f t="shared" si="0"/>
        <v>0.46774193548387094</v>
      </c>
      <c r="J40" s="114">
        <f t="shared" si="1"/>
        <v>0.532258064516129</v>
      </c>
    </row>
    <row r="41" spans="2:10" ht="16" x14ac:dyDescent="0.2">
      <c r="B41" s="137" t="s">
        <v>219</v>
      </c>
      <c r="C41" s="136" t="s">
        <v>220</v>
      </c>
      <c r="D41" s="4">
        <v>2011</v>
      </c>
      <c r="E41" s="4">
        <v>1</v>
      </c>
      <c r="F41" s="4">
        <v>1</v>
      </c>
      <c r="G41" s="4">
        <v>0</v>
      </c>
      <c r="H41" s="4">
        <v>0</v>
      </c>
      <c r="I41" s="114">
        <f t="shared" si="0"/>
        <v>1</v>
      </c>
      <c r="J41" s="114">
        <f t="shared" si="1"/>
        <v>0</v>
      </c>
    </row>
    <row r="42" spans="2:10" x14ac:dyDescent="0.2">
      <c r="B42" s="151" t="s">
        <v>221</v>
      </c>
      <c r="C42" s="148" t="s">
        <v>222</v>
      </c>
      <c r="D42" s="4">
        <v>2010</v>
      </c>
      <c r="E42" s="4">
        <v>5</v>
      </c>
      <c r="F42" s="4">
        <v>2</v>
      </c>
      <c r="G42" s="4">
        <v>3</v>
      </c>
      <c r="H42" s="4">
        <v>0</v>
      </c>
      <c r="I42" s="114">
        <f t="shared" si="0"/>
        <v>0.4</v>
      </c>
      <c r="J42" s="114">
        <f t="shared" si="1"/>
        <v>0.6</v>
      </c>
    </row>
    <row r="43" spans="2:10" x14ac:dyDescent="0.2">
      <c r="B43" s="151"/>
      <c r="C43" s="148"/>
      <c r="D43" s="4">
        <v>2011</v>
      </c>
      <c r="E43" s="4">
        <v>1</v>
      </c>
      <c r="F43" s="4">
        <v>1</v>
      </c>
      <c r="G43" s="4">
        <v>0</v>
      </c>
      <c r="H43" s="4">
        <v>0</v>
      </c>
      <c r="I43" s="114">
        <f t="shared" si="0"/>
        <v>1</v>
      </c>
      <c r="J43" s="114">
        <f t="shared" si="1"/>
        <v>0</v>
      </c>
    </row>
    <row r="44" spans="2:10" x14ac:dyDescent="0.2">
      <c r="B44" s="151"/>
      <c r="C44" s="148"/>
      <c r="D44" s="4">
        <v>2015</v>
      </c>
      <c r="E44" s="4">
        <v>3</v>
      </c>
      <c r="F44" s="4">
        <v>2</v>
      </c>
      <c r="G44" s="4">
        <v>1</v>
      </c>
      <c r="H44" s="4">
        <v>0</v>
      </c>
      <c r="I44" s="114">
        <f t="shared" si="0"/>
        <v>0.66666666666666663</v>
      </c>
      <c r="J44" s="114">
        <f t="shared" si="1"/>
        <v>0.33333333333333331</v>
      </c>
    </row>
    <row r="45" spans="2:10" x14ac:dyDescent="0.2">
      <c r="B45" s="151" t="s">
        <v>47</v>
      </c>
      <c r="C45" s="148" t="s">
        <v>223</v>
      </c>
      <c r="D45" s="4">
        <v>2010</v>
      </c>
      <c r="E45" s="4">
        <v>1</v>
      </c>
      <c r="F45" s="4">
        <v>1</v>
      </c>
      <c r="G45" s="4">
        <v>0</v>
      </c>
      <c r="H45" s="4">
        <v>0</v>
      </c>
      <c r="I45" s="114">
        <f t="shared" si="0"/>
        <v>1</v>
      </c>
      <c r="J45" s="114">
        <f t="shared" si="1"/>
        <v>0</v>
      </c>
    </row>
    <row r="46" spans="2:10" x14ac:dyDescent="0.2">
      <c r="B46" s="151"/>
      <c r="C46" s="148"/>
      <c r="D46" s="4">
        <v>2012</v>
      </c>
      <c r="E46" s="4">
        <v>1</v>
      </c>
      <c r="F46" s="4">
        <v>1</v>
      </c>
      <c r="G46" s="4">
        <v>0</v>
      </c>
      <c r="H46" s="4">
        <v>0</v>
      </c>
      <c r="I46" s="114">
        <f t="shared" si="0"/>
        <v>1</v>
      </c>
      <c r="J46" s="114">
        <f t="shared" si="1"/>
        <v>0</v>
      </c>
    </row>
    <row r="47" spans="2:10" x14ac:dyDescent="0.2">
      <c r="B47" s="151"/>
      <c r="C47" s="148"/>
      <c r="D47" s="4">
        <v>2015</v>
      </c>
      <c r="E47" s="4">
        <v>1</v>
      </c>
      <c r="F47" s="4">
        <v>1</v>
      </c>
      <c r="G47" s="4">
        <v>0</v>
      </c>
      <c r="H47" s="4">
        <v>0</v>
      </c>
      <c r="I47" s="114">
        <f t="shared" si="0"/>
        <v>1</v>
      </c>
      <c r="J47" s="114">
        <f t="shared" si="1"/>
        <v>0</v>
      </c>
    </row>
    <row r="48" spans="2:10" x14ac:dyDescent="0.2">
      <c r="B48" s="152" t="s">
        <v>224</v>
      </c>
      <c r="C48" s="149" t="s">
        <v>225</v>
      </c>
      <c r="D48" s="112">
        <v>2010</v>
      </c>
      <c r="E48" s="112">
        <v>2</v>
      </c>
      <c r="F48" s="112">
        <v>1</v>
      </c>
      <c r="G48" s="112">
        <v>1</v>
      </c>
      <c r="H48" s="112">
        <v>0</v>
      </c>
      <c r="I48" s="114">
        <f t="shared" si="0"/>
        <v>0.5</v>
      </c>
      <c r="J48" s="114">
        <f t="shared" si="1"/>
        <v>0.5</v>
      </c>
    </row>
    <row r="49" spans="2:10" x14ac:dyDescent="0.2">
      <c r="B49" s="152"/>
      <c r="C49" s="149"/>
      <c r="D49" s="112">
        <v>2011</v>
      </c>
      <c r="E49" s="113">
        <v>6</v>
      </c>
      <c r="F49" s="112">
        <v>4</v>
      </c>
      <c r="G49" s="112">
        <v>2</v>
      </c>
      <c r="H49" s="112">
        <v>0</v>
      </c>
      <c r="I49" s="114">
        <f t="shared" si="0"/>
        <v>0.66666666666666663</v>
      </c>
      <c r="J49" s="114">
        <f t="shared" si="1"/>
        <v>0.33333333333333331</v>
      </c>
    </row>
    <row r="50" spans="2:10" x14ac:dyDescent="0.2">
      <c r="B50" s="152"/>
      <c r="C50" s="149"/>
      <c r="D50" s="112">
        <v>2012</v>
      </c>
      <c r="E50" s="112">
        <v>14</v>
      </c>
      <c r="F50" s="112">
        <v>7</v>
      </c>
      <c r="G50" s="112">
        <v>7</v>
      </c>
      <c r="H50" s="112">
        <v>0</v>
      </c>
      <c r="I50" s="114">
        <f t="shared" si="0"/>
        <v>0.5</v>
      </c>
      <c r="J50" s="114">
        <f t="shared" si="1"/>
        <v>0.5</v>
      </c>
    </row>
    <row r="51" spans="2:10" x14ac:dyDescent="0.2">
      <c r="B51" s="152"/>
      <c r="C51" s="149"/>
      <c r="D51" s="112">
        <v>2013</v>
      </c>
      <c r="E51" s="112">
        <v>1</v>
      </c>
      <c r="F51" s="112">
        <v>0</v>
      </c>
      <c r="G51" s="112">
        <v>1</v>
      </c>
      <c r="H51" s="112">
        <v>0</v>
      </c>
      <c r="I51" s="114">
        <f t="shared" si="0"/>
        <v>0</v>
      </c>
      <c r="J51" s="114">
        <f t="shared" si="1"/>
        <v>1</v>
      </c>
    </row>
    <row r="52" spans="2:10" x14ac:dyDescent="0.2">
      <c r="B52" s="153"/>
      <c r="C52" s="150"/>
      <c r="D52" s="6">
        <v>2015</v>
      </c>
      <c r="E52" s="6">
        <v>1</v>
      </c>
      <c r="F52" s="6">
        <v>1</v>
      </c>
      <c r="G52" s="6">
        <v>0</v>
      </c>
      <c r="H52" s="6">
        <v>0</v>
      </c>
      <c r="I52" s="115">
        <f t="shared" si="0"/>
        <v>1</v>
      </c>
      <c r="J52" s="115">
        <f t="shared" si="1"/>
        <v>0</v>
      </c>
    </row>
    <row r="53" spans="2:10" x14ac:dyDescent="0.2">
      <c r="E53" s="4">
        <f>SUM(E3:E8,E35:E52)</f>
        <v>1707</v>
      </c>
      <c r="F53" s="4">
        <f t="shared" ref="F53:H53" si="2">SUM(F3:F8,F35:F52)</f>
        <v>583</v>
      </c>
      <c r="G53" s="4">
        <f t="shared" si="2"/>
        <v>1086</v>
      </c>
      <c r="H53" s="4">
        <f t="shared" si="2"/>
        <v>38</v>
      </c>
      <c r="I53" s="117">
        <f t="shared" ref="I53" si="3">F53/(F53+G53)</f>
        <v>0.34931096464949074</v>
      </c>
      <c r="J53" s="116">
        <f t="shared" ref="J53" si="4">G53/(F53+G53)</f>
        <v>0.65068903535050926</v>
      </c>
    </row>
    <row r="54" spans="2:10" x14ac:dyDescent="0.2">
      <c r="I54" s="112"/>
      <c r="J54" s="112"/>
    </row>
  </sheetData>
  <mergeCells count="20">
    <mergeCell ref="B3:B8"/>
    <mergeCell ref="B9:B14"/>
    <mergeCell ref="B15:B20"/>
    <mergeCell ref="B21:B24"/>
    <mergeCell ref="B25:B30"/>
    <mergeCell ref="C3:C8"/>
    <mergeCell ref="C9:C14"/>
    <mergeCell ref="C15:C20"/>
    <mergeCell ref="C21:C24"/>
    <mergeCell ref="C25:C30"/>
    <mergeCell ref="C31:C34"/>
    <mergeCell ref="C35:C40"/>
    <mergeCell ref="C42:C44"/>
    <mergeCell ref="C48:C52"/>
    <mergeCell ref="B45:B47"/>
    <mergeCell ref="C45:C47"/>
    <mergeCell ref="B35:B40"/>
    <mergeCell ref="B42:B44"/>
    <mergeCell ref="B48:B52"/>
    <mergeCell ref="B31:B34"/>
  </mergeCells>
  <pageMargins left="0.7" right="0.7" top="0.75" bottom="0.75" header="0.3" footer="0.3"/>
  <headerFooter>
    <oddHeader>&amp;L&amp;"Calibri"&amp;12&amp;K00B294 Proprietary&amp;1#_x000D_</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Z100"/>
  <sheetViews>
    <sheetView workbookViewId="0">
      <selection activeCell="C13" sqref="C13"/>
    </sheetView>
  </sheetViews>
  <sheetFormatPr baseColWidth="10" defaultColWidth="8.83203125" defaultRowHeight="15" x14ac:dyDescent="0.2"/>
  <cols>
    <col min="1" max="1" width="4.6640625" customWidth="1"/>
    <col min="2" max="2" width="12.5" bestFit="1" customWidth="1"/>
    <col min="4" max="4" width="6.1640625" customWidth="1"/>
    <col min="5" max="5" width="10.1640625" customWidth="1"/>
    <col min="6" max="6" width="11.33203125" bestFit="1" customWidth="1"/>
    <col min="7" max="7" width="7.6640625" bestFit="1" customWidth="1"/>
    <col min="8" max="8" width="6.1640625" bestFit="1" customWidth="1"/>
    <col min="9" max="10" width="13.1640625" bestFit="1" customWidth="1"/>
    <col min="11" max="12" width="7.5" bestFit="1" customWidth="1"/>
    <col min="13" max="13" width="9.1640625" bestFit="1" customWidth="1"/>
    <col min="14" max="14" width="6.5" bestFit="1" customWidth="1"/>
    <col min="15" max="15" width="4.83203125" customWidth="1"/>
    <col min="16" max="16" width="24.5" bestFit="1" customWidth="1"/>
    <col min="17" max="17" width="9.33203125" customWidth="1"/>
    <col min="18" max="18" width="8.83203125" bestFit="1" customWidth="1"/>
    <col min="20" max="20" width="10.33203125" bestFit="1" customWidth="1"/>
    <col min="21" max="21" width="16.5" bestFit="1" customWidth="1"/>
    <col min="22" max="22" width="14.1640625" bestFit="1" customWidth="1"/>
    <col min="24" max="24" width="12.5" bestFit="1" customWidth="1"/>
    <col min="25" max="25" width="17.83203125" bestFit="1" customWidth="1"/>
    <col min="26" max="26" width="14.83203125" bestFit="1" customWidth="1"/>
  </cols>
  <sheetData>
    <row r="2" spans="2:22" x14ac:dyDescent="0.2">
      <c r="B2" s="16" t="s">
        <v>159</v>
      </c>
      <c r="C2" s="16" t="s">
        <v>160</v>
      </c>
      <c r="E2" s="1" t="s">
        <v>226</v>
      </c>
      <c r="F2" s="14"/>
      <c r="G2" s="14"/>
      <c r="H2" s="14"/>
      <c r="I2" s="14"/>
      <c r="J2" s="14"/>
      <c r="K2" s="14"/>
      <c r="L2" s="14"/>
      <c r="M2" s="14"/>
      <c r="N2" s="14"/>
      <c r="P2" s="20" t="s">
        <v>138</v>
      </c>
    </row>
    <row r="3" spans="2:22" x14ac:dyDescent="0.2">
      <c r="B3" t="s">
        <v>162</v>
      </c>
      <c r="C3" s="35">
        <f>'Steelhead Parameters'!$U$45</f>
        <v>0.62228260869565222</v>
      </c>
      <c r="E3" s="5" t="s">
        <v>163</v>
      </c>
      <c r="F3" s="5" t="s">
        <v>164</v>
      </c>
      <c r="G3" s="5" t="s">
        <v>165</v>
      </c>
      <c r="H3" s="5" t="s">
        <v>107</v>
      </c>
      <c r="I3" s="5" t="s">
        <v>166</v>
      </c>
      <c r="J3" s="5" t="s">
        <v>167</v>
      </c>
      <c r="K3" s="5" t="s">
        <v>168</v>
      </c>
      <c r="L3" s="5" t="s">
        <v>169</v>
      </c>
      <c r="M3" s="5" t="s">
        <v>170</v>
      </c>
      <c r="N3" s="5" t="s">
        <v>171</v>
      </c>
      <c r="P3" s="143" t="s">
        <v>172</v>
      </c>
      <c r="Q3" s="145" t="s">
        <v>173</v>
      </c>
      <c r="R3" s="145"/>
      <c r="S3" s="145"/>
      <c r="T3" s="145"/>
      <c r="U3" s="146" t="s">
        <v>174</v>
      </c>
      <c r="V3" s="146" t="s">
        <v>175</v>
      </c>
    </row>
    <row r="4" spans="2:22" x14ac:dyDescent="0.2">
      <c r="B4" t="s">
        <v>167</v>
      </c>
      <c r="C4" s="35">
        <f>'Steelhead Parameters'!$K$20</f>
        <v>0.89187638810235537</v>
      </c>
      <c r="E4" s="4">
        <v>2010</v>
      </c>
      <c r="F4" s="28">
        <v>389</v>
      </c>
      <c r="G4" s="57"/>
      <c r="H4" s="57"/>
      <c r="I4" s="37"/>
      <c r="J4" s="37"/>
      <c r="K4" s="57"/>
      <c r="L4" s="57"/>
      <c r="M4" s="57"/>
      <c r="N4" s="57"/>
      <c r="P4" s="144"/>
      <c r="Q4" s="21" t="s">
        <v>176</v>
      </c>
      <c r="R4" s="21" t="s">
        <v>177</v>
      </c>
      <c r="S4" s="21" t="s">
        <v>178</v>
      </c>
      <c r="T4" s="21" t="s">
        <v>179</v>
      </c>
      <c r="U4" s="147"/>
      <c r="V4" s="147"/>
    </row>
    <row r="5" spans="2:22" x14ac:dyDescent="0.2">
      <c r="B5" t="s">
        <v>180</v>
      </c>
      <c r="C5" s="109">
        <f>AVERAGE('Steelhead Parameters'!$E$38,'Steelhead Parameters'!$E$41)</f>
        <v>4925.652714285714</v>
      </c>
      <c r="E5" s="4">
        <v>2011</v>
      </c>
      <c r="F5" s="28">
        <v>375</v>
      </c>
      <c r="G5" s="57"/>
      <c r="H5" s="57"/>
      <c r="I5" s="37"/>
      <c r="J5" s="37"/>
      <c r="K5" s="57"/>
      <c r="L5" s="57"/>
      <c r="M5" s="57"/>
      <c r="N5" s="57"/>
      <c r="P5" t="s">
        <v>164</v>
      </c>
      <c r="Q5" s="26">
        <f>$F$10</f>
        <v>356.33333333333331</v>
      </c>
      <c r="R5" s="26">
        <f>$F$11</f>
        <v>652</v>
      </c>
      <c r="S5" s="25">
        <v>1000</v>
      </c>
      <c r="T5" s="26">
        <f>S5*1.25</f>
        <v>1250</v>
      </c>
      <c r="U5" s="22"/>
      <c r="V5" s="22"/>
    </row>
    <row r="6" spans="2:22" x14ac:dyDescent="0.2">
      <c r="B6" t="s">
        <v>181</v>
      </c>
      <c r="C6" s="127">
        <f>'Steelhead Parameters'!AF8</f>
        <v>0.13425000000000001</v>
      </c>
      <c r="E6" s="4">
        <v>2012</v>
      </c>
      <c r="F6" s="28">
        <v>652</v>
      </c>
      <c r="G6" s="57"/>
      <c r="H6" s="57"/>
      <c r="I6" s="37"/>
      <c r="J6" s="37"/>
      <c r="K6" s="57"/>
      <c r="L6" s="57"/>
      <c r="M6" s="57"/>
      <c r="N6" s="57"/>
      <c r="P6" t="s">
        <v>137</v>
      </c>
      <c r="Q6" s="26">
        <f>Q5*femaleRatioSthd*reddsPerFemaleSthd</f>
        <v>197.76470261217818</v>
      </c>
      <c r="R6" s="26">
        <f>R5*femaleRatioSthd*reddsPerFemaleSthd</f>
        <v>361.85945585539804</v>
      </c>
      <c r="S6" s="26">
        <f>S5*femaleRatioSthd*reddsPerFemaleSthd</f>
        <v>554.99916542238964</v>
      </c>
      <c r="T6" s="26">
        <f>T5*femaleRatioSthd*reddsPerFemaleSthd</f>
        <v>693.74895677798702</v>
      </c>
      <c r="U6" s="26">
        <f>SUM(U18,U30,U42)</f>
        <v>5020</v>
      </c>
      <c r="V6" s="26">
        <f>IF(T6&lt;U6,0,T6-U6)</f>
        <v>0</v>
      </c>
    </row>
    <row r="7" spans="2:22" x14ac:dyDescent="0.2">
      <c r="B7" s="3" t="s">
        <v>182</v>
      </c>
      <c r="C7" s="141">
        <f>'Steelhead Parameters'!$AR$8</f>
        <v>0.358627584</v>
      </c>
      <c r="E7" s="4">
        <v>2013</v>
      </c>
      <c r="F7" s="28">
        <v>192</v>
      </c>
      <c r="G7" s="57"/>
      <c r="H7" s="57"/>
      <c r="I7" s="37"/>
      <c r="J7" s="37"/>
      <c r="K7" s="57"/>
      <c r="L7" s="57"/>
      <c r="M7" s="57"/>
      <c r="N7" s="57"/>
      <c r="P7" t="s">
        <v>183</v>
      </c>
      <c r="Q7" s="26">
        <f>Q6*fecunditySthd</f>
        <v>974120.24421158247</v>
      </c>
      <c r="R7" s="26">
        <f>R6*fecunditySthd</f>
        <v>1782394.0109240927</v>
      </c>
      <c r="S7" s="26">
        <f>S6*fecunditySthd</f>
        <v>2733733.1455890993</v>
      </c>
      <c r="T7" s="26">
        <f>T6*fecunditySthd</f>
        <v>3417166.4319863743</v>
      </c>
      <c r="U7" s="22"/>
      <c r="V7" s="22"/>
    </row>
    <row r="8" spans="2:22" x14ac:dyDescent="0.2">
      <c r="E8" s="4">
        <v>2014</v>
      </c>
      <c r="F8" s="28">
        <v>183</v>
      </c>
      <c r="G8" s="57"/>
      <c r="H8" s="57"/>
      <c r="I8" s="37"/>
      <c r="J8" s="37"/>
      <c r="K8" s="57"/>
      <c r="L8" s="57"/>
      <c r="M8" s="57"/>
      <c r="N8" s="57"/>
      <c r="P8" t="s">
        <v>136</v>
      </c>
      <c r="Q8" s="26">
        <f>Q7*eggToParrSthd</f>
        <v>130775.64278540495</v>
      </c>
      <c r="R8" s="26">
        <f>R7*eggToParrSthd</f>
        <v>239286.39596655947</v>
      </c>
      <c r="S8" s="26">
        <f>S7*eggToParrSthd</f>
        <v>367003.67479533661</v>
      </c>
      <c r="T8" s="26">
        <f>T7*eggToParrSthd</f>
        <v>458754.59349417075</v>
      </c>
      <c r="U8" s="26">
        <f>SUM(U20,U32,U44)</f>
        <v>714241</v>
      </c>
      <c r="V8" s="26">
        <f>IF(T8&lt;U8,0,T8-U8)</f>
        <v>0</v>
      </c>
    </row>
    <row r="9" spans="2:22" x14ac:dyDescent="0.2">
      <c r="E9" s="4">
        <v>2015</v>
      </c>
      <c r="F9" s="28">
        <v>347</v>
      </c>
      <c r="G9" s="59"/>
      <c r="H9" s="59"/>
      <c r="I9" s="34"/>
      <c r="J9" s="34"/>
      <c r="K9" s="59"/>
      <c r="L9" s="59"/>
      <c r="M9" s="59"/>
      <c r="N9" s="59"/>
      <c r="P9" s="3" t="s">
        <v>184</v>
      </c>
      <c r="Q9" s="27">
        <f>Q8*parrToPresmoltSthd</f>
        <v>46899.752818176807</v>
      </c>
      <c r="R9" s="27">
        <f>R8*parrToPresmoltSthd</f>
        <v>85814.702069554565</v>
      </c>
      <c r="S9" s="27">
        <f>S8*parrToPresmoltSthd</f>
        <v>131617.64121097326</v>
      </c>
      <c r="T9" s="27">
        <f>T8*parrToPresmoltSthd</f>
        <v>164522.05151371658</v>
      </c>
      <c r="U9" s="23" t="s">
        <v>185</v>
      </c>
      <c r="V9" s="23" t="s">
        <v>185</v>
      </c>
    </row>
    <row r="10" spans="2:22" x14ac:dyDescent="0.2">
      <c r="E10" s="15" t="s">
        <v>176</v>
      </c>
      <c r="F10" s="39">
        <f>AVERAGE(F4:F9)</f>
        <v>356.33333333333331</v>
      </c>
      <c r="G10" s="33"/>
      <c r="H10" s="33"/>
      <c r="I10" s="33"/>
      <c r="J10" s="33"/>
      <c r="K10" s="33"/>
      <c r="L10" s="33"/>
      <c r="M10" s="33"/>
      <c r="N10" s="33"/>
    </row>
    <row r="11" spans="2:22" x14ac:dyDescent="0.2">
      <c r="E11" s="15" t="s">
        <v>186</v>
      </c>
      <c r="F11" s="40">
        <f>MAX(F4:F9)</f>
        <v>652</v>
      </c>
      <c r="G11" s="33"/>
      <c r="H11" s="33"/>
      <c r="I11" s="33"/>
      <c r="J11" s="33"/>
      <c r="K11" s="33"/>
      <c r="L11" s="33"/>
      <c r="M11" s="33"/>
      <c r="N11" s="33"/>
    </row>
    <row r="13" spans="2:22" x14ac:dyDescent="0.2">
      <c r="E13" s="80"/>
      <c r="F13" s="81"/>
      <c r="G13" s="81"/>
      <c r="H13" s="82"/>
      <c r="I13" s="83"/>
      <c r="J13" s="83"/>
      <c r="K13" s="84"/>
      <c r="L13" s="84"/>
      <c r="M13" s="84"/>
      <c r="N13" s="84"/>
    </row>
    <row r="14" spans="2:22" x14ac:dyDescent="0.2">
      <c r="E14" s="18" t="s">
        <v>227</v>
      </c>
      <c r="F14" s="17"/>
      <c r="G14" s="17"/>
      <c r="H14" s="17"/>
      <c r="I14" s="17"/>
      <c r="J14" s="17"/>
      <c r="K14" s="17"/>
      <c r="L14" s="17"/>
      <c r="M14" s="17"/>
      <c r="N14" s="17"/>
      <c r="P14" s="20" t="s">
        <v>138</v>
      </c>
    </row>
    <row r="15" spans="2:22" x14ac:dyDescent="0.2">
      <c r="E15" s="5" t="s">
        <v>163</v>
      </c>
      <c r="F15" s="5" t="s">
        <v>164</v>
      </c>
      <c r="G15" s="5" t="s">
        <v>165</v>
      </c>
      <c r="H15" s="5" t="s">
        <v>107</v>
      </c>
      <c r="I15" s="5" t="s">
        <v>166</v>
      </c>
      <c r="J15" s="5" t="s">
        <v>167</v>
      </c>
      <c r="K15" s="5" t="s">
        <v>168</v>
      </c>
      <c r="L15" s="5" t="s">
        <v>169</v>
      </c>
      <c r="M15" s="5" t="s">
        <v>170</v>
      </c>
      <c r="N15" s="5" t="s">
        <v>171</v>
      </c>
      <c r="P15" s="143" t="s">
        <v>172</v>
      </c>
      <c r="Q15" s="145" t="s">
        <v>173</v>
      </c>
      <c r="R15" s="145"/>
      <c r="S15" s="145"/>
      <c r="T15" s="145"/>
      <c r="U15" s="146" t="s">
        <v>174</v>
      </c>
      <c r="V15" s="146" t="s">
        <v>175</v>
      </c>
    </row>
    <row r="16" spans="2:22" x14ac:dyDescent="0.2">
      <c r="E16" s="11">
        <v>2010</v>
      </c>
      <c r="F16" s="47">
        <v>154</v>
      </c>
      <c r="G16" s="47"/>
      <c r="H16" s="47"/>
      <c r="I16" s="43"/>
      <c r="J16" s="43"/>
      <c r="K16" s="48"/>
      <c r="L16" s="48"/>
      <c r="M16" s="48"/>
      <c r="N16" s="48"/>
      <c r="P16" s="144"/>
      <c r="Q16" s="21" t="s">
        <v>176</v>
      </c>
      <c r="R16" s="21" t="s">
        <v>177</v>
      </c>
      <c r="S16" s="21" t="s">
        <v>178</v>
      </c>
      <c r="T16" s="21" t="s">
        <v>179</v>
      </c>
      <c r="U16" s="147"/>
      <c r="V16" s="147"/>
    </row>
    <row r="17" spans="5:26" x14ac:dyDescent="0.2">
      <c r="E17" s="12">
        <v>2011</v>
      </c>
      <c r="F17" s="47">
        <v>90</v>
      </c>
      <c r="G17" s="25"/>
      <c r="H17" s="47"/>
      <c r="I17" s="43"/>
      <c r="J17" s="43"/>
      <c r="K17" s="49"/>
      <c r="L17" s="55"/>
      <c r="M17" s="55"/>
      <c r="N17" s="55"/>
      <c r="P17" t="s">
        <v>164</v>
      </c>
      <c r="Q17" s="26">
        <f>$F$22</f>
        <v>92.166666666666671</v>
      </c>
      <c r="R17" s="26">
        <f>$F$23</f>
        <v>154</v>
      </c>
      <c r="S17" s="25">
        <f>$S$5*$Z$27</f>
        <v>482.93768545994072</v>
      </c>
      <c r="T17" s="26">
        <f>S17*1.25</f>
        <v>603.67210682492589</v>
      </c>
      <c r="U17" s="22"/>
      <c r="V17" s="22"/>
    </row>
    <row r="18" spans="5:26" x14ac:dyDescent="0.2">
      <c r="E18" s="11">
        <v>2012</v>
      </c>
      <c r="F18" s="47">
        <v>140</v>
      </c>
      <c r="G18" s="47"/>
      <c r="H18" s="47"/>
      <c r="I18" s="43"/>
      <c r="J18" s="43"/>
      <c r="K18" s="55"/>
      <c r="L18" s="55"/>
      <c r="M18" s="55"/>
      <c r="N18" s="55"/>
      <c r="P18" t="s">
        <v>137</v>
      </c>
      <c r="Q18" s="26">
        <f>Q17*femaleRatioSthd*reddsPerFemaleSthd</f>
        <v>51.152423079763587</v>
      </c>
      <c r="R18" s="26">
        <f>R17*femaleRatioSthd*reddsPerFemaleSthd</f>
        <v>85.469871475048009</v>
      </c>
      <c r="S18" s="26">
        <f>S17*femaleRatioSthd*reddsPerFemaleSthd</f>
        <v>268.03001238128763</v>
      </c>
      <c r="T18" s="26">
        <f>T17*femaleRatioSthd*reddsPerFemaleSthd</f>
        <v>335.03751547660954</v>
      </c>
      <c r="U18" s="26">
        <f>'Capacity Tables'!$O$27</f>
        <v>2252</v>
      </c>
      <c r="V18" s="26">
        <f>IF(T18&lt;U18,0,T18-U18)</f>
        <v>0</v>
      </c>
    </row>
    <row r="19" spans="5:26" x14ac:dyDescent="0.2">
      <c r="E19" s="11">
        <v>2013</v>
      </c>
      <c r="F19" s="47">
        <v>42</v>
      </c>
      <c r="G19" s="47"/>
      <c r="H19" s="47"/>
      <c r="I19" s="43"/>
      <c r="J19" s="43"/>
      <c r="K19" s="55"/>
      <c r="L19" s="55"/>
      <c r="M19" s="55"/>
      <c r="N19" s="55"/>
      <c r="P19" t="s">
        <v>183</v>
      </c>
      <c r="Q19" s="26">
        <f>Q18*fecunditySthd</f>
        <v>251959.07158512872</v>
      </c>
      <c r="R19" s="26">
        <f>R18*fecunditySthd</f>
        <v>420994.90442072134</v>
      </c>
      <c r="S19" s="26">
        <f>S18*fecunditySthd</f>
        <v>1320222.757995923</v>
      </c>
      <c r="T19" s="26">
        <f>T18*fecunditySthd</f>
        <v>1650278.4474949036</v>
      </c>
      <c r="U19" s="22"/>
      <c r="V19" s="22"/>
    </row>
    <row r="20" spans="5:26" x14ac:dyDescent="0.2">
      <c r="E20" s="11">
        <v>2014</v>
      </c>
      <c r="F20" s="47">
        <v>74</v>
      </c>
      <c r="G20" s="47"/>
      <c r="H20" s="47"/>
      <c r="I20" s="43"/>
      <c r="J20" s="43"/>
      <c r="K20" s="55"/>
      <c r="L20" s="54"/>
      <c r="M20" s="54"/>
      <c r="N20" s="50"/>
      <c r="P20" t="s">
        <v>136</v>
      </c>
      <c r="Q20" s="26">
        <f>Q19*eggToParrSthd</f>
        <v>33825.505360303534</v>
      </c>
      <c r="R20" s="26">
        <f>R19*eggToParrSthd</f>
        <v>56518.565918481843</v>
      </c>
      <c r="S20" s="26">
        <f>S19*eggToParrSthd</f>
        <v>177239.90526095268</v>
      </c>
      <c r="T20" s="26">
        <f>T19*eggToParrSthd</f>
        <v>221549.88157619082</v>
      </c>
      <c r="U20" s="26">
        <f>'Capacity Tables'!$M$27</f>
        <v>400522</v>
      </c>
      <c r="V20" s="26">
        <f>IF(T20&lt;U20,0,T20-U20)</f>
        <v>0</v>
      </c>
    </row>
    <row r="21" spans="5:26" x14ac:dyDescent="0.2">
      <c r="E21" s="13">
        <v>2015</v>
      </c>
      <c r="F21" s="51">
        <v>53</v>
      </c>
      <c r="G21" s="51"/>
      <c r="H21" s="51"/>
      <c r="I21" s="44"/>
      <c r="J21" s="44"/>
      <c r="K21" s="56"/>
      <c r="L21" s="56"/>
      <c r="M21" s="56"/>
      <c r="N21" s="56"/>
      <c r="P21" s="3" t="s">
        <v>184</v>
      </c>
      <c r="Q21" s="27">
        <f>Q20*parrToPresmoltSthd</f>
        <v>12130.759264944705</v>
      </c>
      <c r="R21" s="27">
        <f>R20*parrToPresmoltSthd</f>
        <v>20269.116746489883</v>
      </c>
      <c r="S21" s="27">
        <f>S20*parrToPresmoltSthd</f>
        <v>63563.119012124349</v>
      </c>
      <c r="T21" s="27">
        <f>T20*parrToPresmoltSthd</f>
        <v>79453.89876515542</v>
      </c>
      <c r="U21" s="23" t="s">
        <v>185</v>
      </c>
      <c r="V21" s="23" t="s">
        <v>185</v>
      </c>
    </row>
    <row r="22" spans="5:26" x14ac:dyDescent="0.2">
      <c r="E22" s="2" t="s">
        <v>176</v>
      </c>
      <c r="F22" s="41">
        <f>AVERAGE(F16:F21)</f>
        <v>92.166666666666671</v>
      </c>
      <c r="G22" s="41"/>
      <c r="H22" s="41"/>
      <c r="I22" s="42"/>
      <c r="J22" s="42"/>
      <c r="K22" s="41"/>
      <c r="L22" s="41"/>
      <c r="M22" s="41"/>
      <c r="N22" s="41"/>
    </row>
    <row r="23" spans="5:26" x14ac:dyDescent="0.2">
      <c r="E23" s="15" t="s">
        <v>186</v>
      </c>
      <c r="F23" s="29">
        <f>MAX(F16:F21)</f>
        <v>154</v>
      </c>
      <c r="G23" s="29"/>
      <c r="H23" s="29"/>
      <c r="I23" s="30"/>
      <c r="J23" s="30"/>
      <c r="K23" s="29"/>
      <c r="L23" s="29"/>
      <c r="M23" s="29"/>
      <c r="N23" s="29"/>
    </row>
    <row r="25" spans="5:26" x14ac:dyDescent="0.2">
      <c r="X25" s="3"/>
      <c r="Y25" s="3"/>
      <c r="Z25" s="3"/>
    </row>
    <row r="26" spans="5:26" x14ac:dyDescent="0.2">
      <c r="E26" s="1" t="s">
        <v>228</v>
      </c>
      <c r="F26" s="14"/>
      <c r="G26" s="14"/>
      <c r="H26" s="14"/>
      <c r="I26" s="14"/>
      <c r="J26" s="14"/>
      <c r="K26" s="14"/>
      <c r="L26" s="14"/>
      <c r="M26" s="14"/>
      <c r="N26" s="14"/>
      <c r="P26" s="20" t="s">
        <v>146</v>
      </c>
      <c r="X26" s="2" t="s">
        <v>229</v>
      </c>
      <c r="Y26" s="5" t="s">
        <v>140</v>
      </c>
      <c r="Z26" s="2" t="s">
        <v>230</v>
      </c>
    </row>
    <row r="27" spans="5:26" x14ac:dyDescent="0.2">
      <c r="E27" s="5" t="s">
        <v>163</v>
      </c>
      <c r="F27" s="5" t="s">
        <v>164</v>
      </c>
      <c r="G27" s="5" t="s">
        <v>165</v>
      </c>
      <c r="H27" s="5" t="s">
        <v>107</v>
      </c>
      <c r="I27" s="5" t="s">
        <v>166</v>
      </c>
      <c r="J27" s="5" t="s">
        <v>167</v>
      </c>
      <c r="K27" s="5" t="s">
        <v>168</v>
      </c>
      <c r="L27" s="5" t="s">
        <v>169</v>
      </c>
      <c r="M27" s="5" t="s">
        <v>170</v>
      </c>
      <c r="N27" s="5" t="s">
        <v>171</v>
      </c>
      <c r="P27" s="143" t="s">
        <v>172</v>
      </c>
      <c r="Q27" s="145" t="s">
        <v>173</v>
      </c>
      <c r="R27" s="145"/>
      <c r="S27" s="145"/>
      <c r="T27" s="145"/>
      <c r="U27" s="146" t="s">
        <v>174</v>
      </c>
      <c r="V27" s="146" t="s">
        <v>175</v>
      </c>
      <c r="X27" s="20" t="s">
        <v>62</v>
      </c>
      <c r="Y27" s="4">
        <f>'Capacity Tables'!$K$27</f>
        <v>195.3</v>
      </c>
      <c r="Z27" s="110">
        <f>Y27/$Y$30</f>
        <v>0.4829376854599407</v>
      </c>
    </row>
    <row r="28" spans="5:26" x14ac:dyDescent="0.2">
      <c r="E28" s="4">
        <v>2010</v>
      </c>
      <c r="F28" s="28">
        <v>232</v>
      </c>
      <c r="G28" s="57"/>
      <c r="H28" s="57"/>
      <c r="I28" s="37"/>
      <c r="J28" s="37"/>
      <c r="K28" s="57"/>
      <c r="L28" s="57"/>
      <c r="M28" s="57"/>
      <c r="N28" s="57"/>
      <c r="P28" s="144"/>
      <c r="Q28" s="21" t="s">
        <v>176</v>
      </c>
      <c r="R28" s="21" t="s">
        <v>177</v>
      </c>
      <c r="S28" s="21" t="s">
        <v>178</v>
      </c>
      <c r="T28" s="21" t="s">
        <v>179</v>
      </c>
      <c r="U28" s="147"/>
      <c r="V28" s="147"/>
      <c r="X28" s="20" t="s">
        <v>83</v>
      </c>
      <c r="Y28" s="4">
        <f>'Capacity Tables'!$K$43</f>
        <v>99.899999999999991</v>
      </c>
      <c r="Z28" s="110">
        <f t="shared" ref="Z28:Z30" si="0">Y28/$Y$30</f>
        <v>0.24703264094955488</v>
      </c>
    </row>
    <row r="29" spans="5:26" x14ac:dyDescent="0.2">
      <c r="E29" s="4">
        <v>2011</v>
      </c>
      <c r="F29" s="28">
        <v>274</v>
      </c>
      <c r="G29" s="57"/>
      <c r="H29" s="57"/>
      <c r="I29" s="37"/>
      <c r="J29" s="37"/>
      <c r="K29" s="57"/>
      <c r="L29" s="57"/>
      <c r="M29" s="57"/>
      <c r="N29" s="57"/>
      <c r="P29" t="s">
        <v>164</v>
      </c>
      <c r="Q29" s="26">
        <f>$F$34</f>
        <v>192.5</v>
      </c>
      <c r="R29" s="26">
        <f>$F$35</f>
        <v>278</v>
      </c>
      <c r="S29" s="25">
        <f>$S$5*$Z$28</f>
        <v>247.03264094955489</v>
      </c>
      <c r="T29" s="26">
        <f>S29*1.25</f>
        <v>308.79080118694361</v>
      </c>
      <c r="U29" s="22"/>
      <c r="V29" s="22"/>
      <c r="X29" s="2" t="s">
        <v>94</v>
      </c>
      <c r="Y29" s="6">
        <f>'Capacity Tables'!$K$64</f>
        <v>109.2</v>
      </c>
      <c r="Z29" s="111">
        <f t="shared" si="0"/>
        <v>0.27002967359050445</v>
      </c>
    </row>
    <row r="30" spans="5:26" x14ac:dyDescent="0.2">
      <c r="E30" s="4">
        <v>2012</v>
      </c>
      <c r="F30" s="28">
        <v>278</v>
      </c>
      <c r="G30" s="57"/>
      <c r="H30" s="57"/>
      <c r="I30" s="37"/>
      <c r="J30" s="37"/>
      <c r="K30" s="57"/>
      <c r="L30" s="57"/>
      <c r="M30" s="57"/>
      <c r="N30" s="57"/>
      <c r="P30" t="s">
        <v>137</v>
      </c>
      <c r="Q30" s="26">
        <f>Q29*femaleRatioSthd*reddsPerFemaleSthd</f>
        <v>106.83733934381</v>
      </c>
      <c r="R30" s="26">
        <f>R29*femaleRatioSthd*reddsPerFemaleSthd</f>
        <v>154.28976798742431</v>
      </c>
      <c r="S30" s="26">
        <f>S29*femaleRatioSthd*reddsPerFemaleSthd</f>
        <v>137.10290955909181</v>
      </c>
      <c r="T30" s="26">
        <f>T29*femaleRatioSthd*reddsPerFemaleSthd</f>
        <v>171.37863694886477</v>
      </c>
      <c r="U30" s="26">
        <f>'Capacity Tables'!$O$43</f>
        <v>1444</v>
      </c>
      <c r="V30" s="26">
        <f>IF(T30&lt;U30,0,T30-U30)</f>
        <v>0</v>
      </c>
      <c r="X30" s="20" t="s">
        <v>144</v>
      </c>
      <c r="Y30" s="4">
        <f>SUM(Y27:Y29)</f>
        <v>404.4</v>
      </c>
      <c r="Z30" s="110">
        <f t="shared" si="0"/>
        <v>1</v>
      </c>
    </row>
    <row r="31" spans="5:26" x14ac:dyDescent="0.2">
      <c r="E31" s="4">
        <v>2013</v>
      </c>
      <c r="F31" s="28">
        <v>116</v>
      </c>
      <c r="G31" s="57"/>
      <c r="H31" s="57"/>
      <c r="I31" s="37"/>
      <c r="J31" s="37"/>
      <c r="K31" s="57"/>
      <c r="L31" s="57"/>
      <c r="M31" s="57"/>
      <c r="N31" s="57"/>
      <c r="P31" t="s">
        <v>183</v>
      </c>
      <c r="Q31" s="26">
        <f>Q30*fecunditySthd</f>
        <v>526243.63052590168</v>
      </c>
      <c r="R31" s="26">
        <f>R30*fecunditySthd</f>
        <v>759977.81447376963</v>
      </c>
      <c r="S31" s="26">
        <f>S30*fecunditySthd</f>
        <v>675321.31860620936</v>
      </c>
      <c r="T31" s="26">
        <f>T30*fecunditySthd</f>
        <v>844151.64825776173</v>
      </c>
      <c r="U31" s="22"/>
      <c r="V31" s="22"/>
    </row>
    <row r="32" spans="5:26" x14ac:dyDescent="0.2">
      <c r="E32" s="4">
        <v>2014</v>
      </c>
      <c r="F32" s="28">
        <v>60</v>
      </c>
      <c r="G32" s="57"/>
      <c r="H32" s="57"/>
      <c r="I32" s="37"/>
      <c r="J32" s="37"/>
      <c r="K32" s="57"/>
      <c r="L32" s="57"/>
      <c r="M32" s="57"/>
      <c r="N32" s="57"/>
      <c r="P32" t="s">
        <v>136</v>
      </c>
      <c r="Q32" s="26">
        <f>Q31*eggToParrSthd</f>
        <v>70648.207398102299</v>
      </c>
      <c r="R32" s="26">
        <f>R31*eggToParrSthd</f>
        <v>102027.02159310358</v>
      </c>
      <c r="S32" s="26">
        <f>S31*eggToParrSthd</f>
        <v>90661.887022883617</v>
      </c>
      <c r="T32" s="26">
        <f>T31*eggToParrSthd</f>
        <v>113327.35877860452</v>
      </c>
      <c r="U32" s="26">
        <f>'Capacity Tables'!$N$43</f>
        <v>29908</v>
      </c>
      <c r="V32" s="26">
        <f>IF(T32&lt;U32,0,T32-U32)</f>
        <v>83419.358778604525</v>
      </c>
    </row>
    <row r="33" spans="5:22" x14ac:dyDescent="0.2">
      <c r="E33" s="4">
        <v>2015</v>
      </c>
      <c r="F33" s="28">
        <v>195</v>
      </c>
      <c r="G33" s="59"/>
      <c r="H33" s="59"/>
      <c r="I33" s="34"/>
      <c r="J33" s="34"/>
      <c r="K33" s="59"/>
      <c r="L33" s="59"/>
      <c r="M33" s="59"/>
      <c r="N33" s="59"/>
      <c r="P33" s="3" t="s">
        <v>184</v>
      </c>
      <c r="Q33" s="27">
        <f>Q32*parrToPresmoltSthd</f>
        <v>25336.395933112355</v>
      </c>
      <c r="R33" s="27">
        <f>R32*parrToPresmoltSthd</f>
        <v>36589.70425665057</v>
      </c>
      <c r="S33" s="27">
        <f>S32*parrToPresmoltSthd</f>
        <v>32513.853503897702</v>
      </c>
      <c r="T33" s="27">
        <f>T32*parrToPresmoltSthd</f>
        <v>40642.316879872131</v>
      </c>
      <c r="U33" s="23" t="s">
        <v>185</v>
      </c>
      <c r="V33" s="23" t="s">
        <v>185</v>
      </c>
    </row>
    <row r="34" spans="5:22" x14ac:dyDescent="0.2">
      <c r="E34" s="15" t="s">
        <v>176</v>
      </c>
      <c r="F34" s="39">
        <f>AVERAGE(F28:F33)</f>
        <v>192.5</v>
      </c>
      <c r="G34" s="33"/>
      <c r="H34" s="33"/>
      <c r="I34" s="33"/>
      <c r="J34" s="33"/>
      <c r="K34" s="33"/>
      <c r="L34" s="33"/>
      <c r="M34" s="33"/>
      <c r="N34" s="33"/>
    </row>
    <row r="35" spans="5:22" x14ac:dyDescent="0.2">
      <c r="E35" s="15" t="s">
        <v>186</v>
      </c>
      <c r="F35" s="40">
        <f>MAX(F28:F33)</f>
        <v>278</v>
      </c>
      <c r="G35" s="33"/>
      <c r="H35" s="33"/>
      <c r="I35" s="33"/>
      <c r="J35" s="33"/>
      <c r="K35" s="33"/>
      <c r="L35" s="33"/>
      <c r="M35" s="33"/>
      <c r="N35" s="33"/>
    </row>
    <row r="38" spans="5:22" x14ac:dyDescent="0.2">
      <c r="E38" s="1" t="s">
        <v>231</v>
      </c>
      <c r="F38" s="14"/>
      <c r="G38" s="14"/>
      <c r="H38" s="14"/>
      <c r="I38" s="14"/>
      <c r="J38" s="14"/>
      <c r="K38" s="14"/>
      <c r="L38" s="14"/>
      <c r="M38" s="14"/>
      <c r="N38" s="14"/>
      <c r="P38" s="20" t="s">
        <v>148</v>
      </c>
    </row>
    <row r="39" spans="5:22" x14ac:dyDescent="0.2">
      <c r="E39" s="5" t="s">
        <v>163</v>
      </c>
      <c r="F39" s="5" t="s">
        <v>164</v>
      </c>
      <c r="G39" s="5" t="s">
        <v>165</v>
      </c>
      <c r="H39" s="5" t="s">
        <v>107</v>
      </c>
      <c r="I39" s="5" t="s">
        <v>166</v>
      </c>
      <c r="J39" s="5" t="s">
        <v>167</v>
      </c>
      <c r="K39" s="5" t="s">
        <v>168</v>
      </c>
      <c r="L39" s="5" t="s">
        <v>169</v>
      </c>
      <c r="M39" s="5" t="s">
        <v>170</v>
      </c>
      <c r="N39" s="5" t="s">
        <v>171</v>
      </c>
      <c r="P39" s="143" t="s">
        <v>172</v>
      </c>
      <c r="Q39" s="145" t="s">
        <v>173</v>
      </c>
      <c r="R39" s="145"/>
      <c r="S39" s="145"/>
      <c r="T39" s="145"/>
      <c r="U39" s="146" t="s">
        <v>174</v>
      </c>
      <c r="V39" s="146" t="s">
        <v>175</v>
      </c>
    </row>
    <row r="40" spans="5:22" x14ac:dyDescent="0.2">
      <c r="E40" s="4">
        <v>2012</v>
      </c>
      <c r="F40" s="28">
        <v>213</v>
      </c>
      <c r="G40" s="57"/>
      <c r="H40" s="57"/>
      <c r="I40" s="37"/>
      <c r="J40" s="37"/>
      <c r="K40" s="57"/>
      <c r="L40" s="57"/>
      <c r="M40" s="57"/>
      <c r="N40" s="57"/>
      <c r="P40" s="144"/>
      <c r="Q40" s="21" t="s">
        <v>176</v>
      </c>
      <c r="R40" s="21" t="s">
        <v>177</v>
      </c>
      <c r="S40" s="21" t="s">
        <v>178</v>
      </c>
      <c r="T40" s="21" t="s">
        <v>179</v>
      </c>
      <c r="U40" s="147"/>
      <c r="V40" s="147"/>
    </row>
    <row r="41" spans="5:22" x14ac:dyDescent="0.2">
      <c r="E41" s="4">
        <v>2013</v>
      </c>
      <c r="F41" s="28">
        <v>30</v>
      </c>
      <c r="G41" s="57"/>
      <c r="H41" s="57"/>
      <c r="I41" s="37"/>
      <c r="J41" s="37"/>
      <c r="K41" s="57"/>
      <c r="L41" s="57"/>
      <c r="M41" s="57"/>
      <c r="N41" s="57"/>
      <c r="P41" t="s">
        <v>164</v>
      </c>
      <c r="Q41" s="26">
        <f>$F$44</f>
        <v>95.25</v>
      </c>
      <c r="R41" s="26">
        <f>$F$45</f>
        <v>213</v>
      </c>
      <c r="S41" s="25">
        <f>$S$5*$Z$29</f>
        <v>270.02967359050444</v>
      </c>
      <c r="T41" s="26">
        <f>S41*1.25</f>
        <v>337.53709198813056</v>
      </c>
      <c r="U41" s="22"/>
      <c r="V41" s="22"/>
    </row>
    <row r="42" spans="5:22" x14ac:dyDescent="0.2">
      <c r="E42" s="4">
        <v>2014</v>
      </c>
      <c r="F42" s="28">
        <v>45</v>
      </c>
      <c r="G42" s="57"/>
      <c r="H42" s="57"/>
      <c r="I42" s="37"/>
      <c r="J42" s="37"/>
      <c r="K42" s="57"/>
      <c r="L42" s="57"/>
      <c r="M42" s="57"/>
      <c r="N42" s="57"/>
      <c r="P42" t="s">
        <v>137</v>
      </c>
      <c r="Q42" s="26">
        <f>Q41*femaleRatioSthd*reddsPerFemaleSthd</f>
        <v>52.863670506482613</v>
      </c>
      <c r="R42" s="26">
        <f>R41*femaleRatioSthd*reddsPerFemaleSthd</f>
        <v>118.21482223496901</v>
      </c>
      <c r="S42" s="26">
        <f>S41*femaleRatioSthd*reddsPerFemaleSthd</f>
        <v>149.86624348201025</v>
      </c>
      <c r="T42" s="26">
        <f>T41*femaleRatioSthd*reddsPerFemaleSthd</f>
        <v>187.33280435251282</v>
      </c>
      <c r="U42" s="26">
        <f>'Capacity Tables'!$O$64</f>
        <v>1324</v>
      </c>
      <c r="V42" s="26">
        <f>IF(T42&lt;U42,0,T42-U42)</f>
        <v>0</v>
      </c>
    </row>
    <row r="43" spans="5:22" x14ac:dyDescent="0.2">
      <c r="E43" s="6">
        <v>2015</v>
      </c>
      <c r="F43" s="28">
        <v>93</v>
      </c>
      <c r="G43" s="59"/>
      <c r="H43" s="59"/>
      <c r="I43" s="34"/>
      <c r="J43" s="34"/>
      <c r="K43" s="59"/>
      <c r="L43" s="59"/>
      <c r="M43" s="59"/>
      <c r="N43" s="59"/>
      <c r="P43" t="s">
        <v>183</v>
      </c>
      <c r="Q43" s="26">
        <f>Q42*fecunditySthd</f>
        <v>260388.08211736172</v>
      </c>
      <c r="R43" s="26">
        <f>R42*fecunditySthd</f>
        <v>582285.16001047823</v>
      </c>
      <c r="S43" s="26">
        <f>S42*fecunditySthd</f>
        <v>738189.06898696744</v>
      </c>
      <c r="T43" s="26">
        <f>T42*fecunditySthd</f>
        <v>922736.33623370936</v>
      </c>
      <c r="U43" s="22"/>
      <c r="V43" s="22"/>
    </row>
    <row r="44" spans="5:22" x14ac:dyDescent="0.2">
      <c r="E44" s="15" t="s">
        <v>176</v>
      </c>
      <c r="F44" s="39">
        <f>AVERAGE(F40:F43)</f>
        <v>95.25</v>
      </c>
      <c r="G44" s="33"/>
      <c r="H44" s="33"/>
      <c r="I44" s="33"/>
      <c r="J44" s="33"/>
      <c r="K44" s="33"/>
      <c r="L44" s="33"/>
      <c r="M44" s="33"/>
      <c r="N44" s="33"/>
      <c r="P44" t="s">
        <v>136</v>
      </c>
      <c r="Q44" s="26">
        <f>Q43*eggToParrSthd</f>
        <v>34957.100024255815</v>
      </c>
      <c r="R44" s="26">
        <f>R43*eggToParrSthd</f>
        <v>78171.782731406711</v>
      </c>
      <c r="S44" s="26">
        <f>S43*eggToParrSthd</f>
        <v>99101.882511500386</v>
      </c>
      <c r="T44" s="26">
        <f>T43*eggToParrSthd</f>
        <v>123877.35313937548</v>
      </c>
      <c r="U44" s="26">
        <f>'Capacity Tables'!$M$64</f>
        <v>283811</v>
      </c>
      <c r="V44" s="26">
        <f>IF(T44&lt;U44,0,T44-U44)</f>
        <v>0</v>
      </c>
    </row>
    <row r="45" spans="5:22" x14ac:dyDescent="0.2">
      <c r="E45" s="15" t="s">
        <v>186</v>
      </c>
      <c r="F45" s="40">
        <f>MAX(F40:F43)</f>
        <v>213</v>
      </c>
      <c r="G45" s="33"/>
      <c r="H45" s="33"/>
      <c r="I45" s="33"/>
      <c r="J45" s="33"/>
      <c r="K45" s="33"/>
      <c r="L45" s="33"/>
      <c r="M45" s="33"/>
      <c r="N45" s="33"/>
      <c r="P45" s="3" t="s">
        <v>184</v>
      </c>
      <c r="Q45" s="27">
        <f>Q44*parrToPresmoltSthd</f>
        <v>12536.580325345205</v>
      </c>
      <c r="R45" s="27">
        <f>R44*parrToPresmoltSthd</f>
        <v>28034.55757793731</v>
      </c>
      <c r="S45" s="27">
        <f>S44*parrToPresmoltSthd</f>
        <v>35540.668694951237</v>
      </c>
      <c r="T45" s="27">
        <f>T44*parrToPresmoltSthd</f>
        <v>44425.835868689042</v>
      </c>
      <c r="U45" s="23" t="s">
        <v>185</v>
      </c>
      <c r="V45" s="23" t="s">
        <v>185</v>
      </c>
    </row>
    <row r="48" spans="5:22" x14ac:dyDescent="0.2">
      <c r="E48" s="1" t="s">
        <v>232</v>
      </c>
      <c r="F48" s="14"/>
      <c r="G48" s="14"/>
      <c r="H48" s="14"/>
      <c r="I48" s="14"/>
      <c r="J48" s="14"/>
      <c r="K48" s="14"/>
      <c r="L48" s="14"/>
      <c r="M48" s="14"/>
      <c r="N48" s="14"/>
      <c r="P48" s="20" t="s">
        <v>150</v>
      </c>
    </row>
    <row r="49" spans="5:22" x14ac:dyDescent="0.2">
      <c r="E49" s="5" t="s">
        <v>163</v>
      </c>
      <c r="F49" s="5" t="s">
        <v>164</v>
      </c>
      <c r="G49" s="5" t="s">
        <v>165</v>
      </c>
      <c r="H49" s="5" t="s">
        <v>107</v>
      </c>
      <c r="I49" s="5" t="s">
        <v>166</v>
      </c>
      <c r="J49" s="5" t="s">
        <v>167</v>
      </c>
      <c r="K49" s="5" t="s">
        <v>168</v>
      </c>
      <c r="L49" s="5" t="s">
        <v>169</v>
      </c>
      <c r="M49" s="5" t="s">
        <v>170</v>
      </c>
      <c r="N49" s="5" t="s">
        <v>171</v>
      </c>
      <c r="P49" s="143" t="s">
        <v>172</v>
      </c>
      <c r="Q49" s="145" t="s">
        <v>173</v>
      </c>
      <c r="R49" s="145"/>
      <c r="S49" s="145"/>
      <c r="T49" s="145"/>
      <c r="U49" s="146" t="s">
        <v>174</v>
      </c>
      <c r="V49" s="146" t="s">
        <v>175</v>
      </c>
    </row>
    <row r="50" spans="5:22" x14ac:dyDescent="0.2">
      <c r="E50" s="4">
        <v>2012</v>
      </c>
      <c r="F50" s="28">
        <v>32</v>
      </c>
      <c r="G50" s="57"/>
      <c r="H50" s="57"/>
      <c r="I50" s="37"/>
      <c r="J50" s="37"/>
      <c r="K50" s="57"/>
      <c r="L50" s="57"/>
      <c r="M50" s="57"/>
      <c r="N50" s="57"/>
      <c r="P50" s="144"/>
      <c r="Q50" s="21" t="s">
        <v>176</v>
      </c>
      <c r="R50" s="21" t="s">
        <v>177</v>
      </c>
      <c r="S50" s="21" t="s">
        <v>178</v>
      </c>
      <c r="T50" s="21" t="s">
        <v>179</v>
      </c>
      <c r="U50" s="147"/>
      <c r="V50" s="147"/>
    </row>
    <row r="51" spans="5:22" x14ac:dyDescent="0.2">
      <c r="E51" s="4">
        <v>2013</v>
      </c>
      <c r="F51" s="28">
        <v>35</v>
      </c>
      <c r="G51" s="57"/>
      <c r="H51" s="57"/>
      <c r="I51" s="37"/>
      <c r="J51" s="37"/>
      <c r="K51" s="57"/>
      <c r="L51" s="57"/>
      <c r="M51" s="57"/>
      <c r="N51" s="57"/>
      <c r="P51" t="s">
        <v>164</v>
      </c>
      <c r="Q51" s="26">
        <f>$F$54</f>
        <v>30.25</v>
      </c>
      <c r="R51" s="26">
        <f>$F$55</f>
        <v>54</v>
      </c>
      <c r="S51" s="25">
        <v>1000</v>
      </c>
      <c r="T51" s="26">
        <f>S51*1.25</f>
        <v>1250</v>
      </c>
      <c r="U51" s="22"/>
      <c r="V51" s="22"/>
    </row>
    <row r="52" spans="5:22" x14ac:dyDescent="0.2">
      <c r="E52" s="4">
        <v>2014</v>
      </c>
      <c r="F52" s="28">
        <v>0</v>
      </c>
      <c r="G52" s="57"/>
      <c r="H52" s="57"/>
      <c r="I52" s="37"/>
      <c r="J52" s="37"/>
      <c r="K52" s="57"/>
      <c r="L52" s="57"/>
      <c r="M52" s="57"/>
      <c r="N52" s="57"/>
      <c r="P52" t="s">
        <v>137</v>
      </c>
      <c r="Q52" s="26">
        <f>Q51*femaleRatioSthd*reddsPerFemaleSthd</f>
        <v>16.788724754027289</v>
      </c>
      <c r="R52" s="26">
        <f>R51*femaleRatioSthd*reddsPerFemaleSthd</f>
        <v>29.969954932809042</v>
      </c>
      <c r="S52" s="26">
        <f>S51*femaleRatioSthd*reddsPerFemaleSthd</f>
        <v>554.99916542238964</v>
      </c>
      <c r="T52" s="26">
        <f>T51*femaleRatioSthd*reddsPerFemaleSthd</f>
        <v>693.74895677798702</v>
      </c>
      <c r="U52" s="26">
        <f>'Capacity Tables'!$O$85</f>
        <v>1687</v>
      </c>
      <c r="V52" s="26">
        <f>IF(T52&lt;U52,0,T52-U52)</f>
        <v>0</v>
      </c>
    </row>
    <row r="53" spans="5:22" x14ac:dyDescent="0.2">
      <c r="E53" s="6">
        <v>2015</v>
      </c>
      <c r="F53" s="58">
        <v>54</v>
      </c>
      <c r="G53" s="59"/>
      <c r="H53" s="59"/>
      <c r="I53" s="34"/>
      <c r="J53" s="34"/>
      <c r="K53" s="59"/>
      <c r="L53" s="59"/>
      <c r="M53" s="59"/>
      <c r="N53" s="59"/>
      <c r="P53" t="s">
        <v>183</v>
      </c>
      <c r="Q53" s="26">
        <f>Q52*fecunditySthd</f>
        <v>82695.42765407027</v>
      </c>
      <c r="R53" s="26">
        <f>R52*fecunditySthd</f>
        <v>147621.58986181137</v>
      </c>
      <c r="S53" s="26">
        <f>S52*fecunditySthd</f>
        <v>2733733.1455890993</v>
      </c>
      <c r="T53" s="26">
        <f>T52*fecunditySthd</f>
        <v>3417166.4319863743</v>
      </c>
      <c r="U53" s="22"/>
      <c r="V53" s="22"/>
    </row>
    <row r="54" spans="5:22" x14ac:dyDescent="0.2">
      <c r="E54" s="2" t="s">
        <v>176</v>
      </c>
      <c r="F54" s="38">
        <f>AVERAGE(F50:F53)</f>
        <v>30.25</v>
      </c>
      <c r="G54" s="34"/>
      <c r="H54" s="34"/>
      <c r="I54" s="34"/>
      <c r="J54" s="34"/>
      <c r="K54" s="34"/>
      <c r="L54" s="34"/>
      <c r="M54" s="34"/>
      <c r="N54" s="34"/>
      <c r="P54" t="s">
        <v>136</v>
      </c>
      <c r="Q54" s="26">
        <f>Q53*eggToParrSthd</f>
        <v>11101.861162558935</v>
      </c>
      <c r="R54" s="26">
        <f>R53*eggToParrSthd</f>
        <v>19818.198438948177</v>
      </c>
      <c r="S54" s="26">
        <f>S53*eggToParrSthd</f>
        <v>367003.67479533661</v>
      </c>
      <c r="T54" s="26">
        <f>T53*eggToParrSthd</f>
        <v>458754.59349417075</v>
      </c>
      <c r="U54" s="26">
        <f>'Capacity Tables'!$M$85</f>
        <v>305434</v>
      </c>
      <c r="V54" s="26">
        <f>IF(T54&lt;U54,0,T54-U54)</f>
        <v>153320.59349417075</v>
      </c>
    </row>
    <row r="55" spans="5:22" x14ac:dyDescent="0.2">
      <c r="E55" s="15" t="s">
        <v>186</v>
      </c>
      <c r="F55" s="39">
        <f>MAX(F50:F53)</f>
        <v>54</v>
      </c>
      <c r="G55" s="33"/>
      <c r="H55" s="33"/>
      <c r="I55" s="33"/>
      <c r="J55" s="33"/>
      <c r="K55" s="33"/>
      <c r="L55" s="33"/>
      <c r="M55" s="33"/>
      <c r="N55" s="33"/>
      <c r="P55" s="3" t="s">
        <v>184</v>
      </c>
      <c r="Q55" s="27">
        <f>Q54*parrToPresmoltSthd</f>
        <v>3981.4336466319419</v>
      </c>
      <c r="R55" s="27">
        <f>R54*parrToPresmoltSthd</f>
        <v>7107.3526253925565</v>
      </c>
      <c r="S55" s="27">
        <f>S54*parrToPresmoltSthd</f>
        <v>131617.64121097326</v>
      </c>
      <c r="T55" s="27">
        <f>T54*parrToPresmoltSthd</f>
        <v>164522.05151371658</v>
      </c>
      <c r="U55" s="23" t="s">
        <v>185</v>
      </c>
      <c r="V55" s="23" t="s">
        <v>185</v>
      </c>
    </row>
    <row r="56" spans="5:22" x14ac:dyDescent="0.2">
      <c r="E56" s="18"/>
      <c r="F56" s="19"/>
      <c r="G56" s="17"/>
      <c r="H56" s="17"/>
      <c r="I56" s="17"/>
      <c r="J56" s="17"/>
      <c r="K56" s="17"/>
      <c r="L56" s="17"/>
      <c r="M56" s="17"/>
      <c r="N56" s="17"/>
    </row>
    <row r="58" spans="5:22" x14ac:dyDescent="0.2">
      <c r="E58" s="1" t="s">
        <v>233</v>
      </c>
      <c r="F58" s="14"/>
      <c r="G58" s="14"/>
      <c r="H58" s="14"/>
      <c r="I58" s="14"/>
      <c r="J58" s="14"/>
      <c r="K58" s="14"/>
      <c r="L58" s="14"/>
      <c r="M58" s="14"/>
      <c r="N58" s="14"/>
      <c r="P58" s="20" t="s">
        <v>152</v>
      </c>
    </row>
    <row r="59" spans="5:22" ht="16" x14ac:dyDescent="0.2">
      <c r="E59" s="5" t="s">
        <v>163</v>
      </c>
      <c r="F59" s="5" t="s">
        <v>164</v>
      </c>
      <c r="G59" s="5" t="s">
        <v>165</v>
      </c>
      <c r="H59" s="5" t="s">
        <v>107</v>
      </c>
      <c r="I59" s="5" t="s">
        <v>166</v>
      </c>
      <c r="J59" s="5" t="s">
        <v>167</v>
      </c>
      <c r="K59" s="5" t="s">
        <v>168</v>
      </c>
      <c r="L59" s="5" t="s">
        <v>169</v>
      </c>
      <c r="M59" s="5" t="s">
        <v>170</v>
      </c>
      <c r="N59" s="5" t="s">
        <v>171</v>
      </c>
      <c r="P59" s="132" t="s">
        <v>172</v>
      </c>
      <c r="Q59" s="145" t="s">
        <v>173</v>
      </c>
      <c r="R59" s="145"/>
      <c r="S59" s="145"/>
      <c r="T59" s="145"/>
      <c r="U59" s="134" t="s">
        <v>174</v>
      </c>
      <c r="V59" s="134" t="s">
        <v>175</v>
      </c>
    </row>
    <row r="60" spans="5:22" x14ac:dyDescent="0.2">
      <c r="E60" s="11">
        <v>2011</v>
      </c>
      <c r="F60" s="60">
        <v>1284</v>
      </c>
      <c r="G60" s="60"/>
      <c r="H60" s="60"/>
      <c r="I60" s="35"/>
      <c r="J60" s="35"/>
      <c r="K60" s="55"/>
      <c r="L60" s="55"/>
      <c r="M60" s="55"/>
      <c r="N60" s="55"/>
      <c r="P60" s="133"/>
      <c r="Q60" s="21" t="s">
        <v>176</v>
      </c>
      <c r="R60" s="21" t="s">
        <v>177</v>
      </c>
      <c r="S60" s="21" t="s">
        <v>178</v>
      </c>
      <c r="T60" s="21" t="s">
        <v>179</v>
      </c>
      <c r="U60" s="135"/>
      <c r="V60" s="135"/>
    </row>
    <row r="61" spans="5:22" x14ac:dyDescent="0.2">
      <c r="E61" s="11">
        <v>2012</v>
      </c>
      <c r="F61" s="60">
        <v>1353</v>
      </c>
      <c r="G61" s="60"/>
      <c r="H61" s="60"/>
      <c r="I61" s="35"/>
      <c r="J61" s="35"/>
      <c r="K61" s="55"/>
      <c r="L61" s="49"/>
      <c r="M61" s="55"/>
      <c r="N61" s="55"/>
      <c r="P61" t="s">
        <v>164</v>
      </c>
      <c r="Q61" s="26">
        <f>$F$65</f>
        <v>1155.8</v>
      </c>
      <c r="R61" s="26">
        <f>$F$66</f>
        <v>1614</v>
      </c>
      <c r="S61" s="25">
        <v>1000</v>
      </c>
      <c r="T61" s="26">
        <f>S61*1.25</f>
        <v>1250</v>
      </c>
      <c r="U61" s="22"/>
      <c r="V61" s="22"/>
    </row>
    <row r="62" spans="5:22" x14ac:dyDescent="0.2">
      <c r="E62" s="11">
        <v>2013</v>
      </c>
      <c r="F62" s="60">
        <v>783</v>
      </c>
      <c r="G62" s="60"/>
      <c r="H62" s="60"/>
      <c r="I62" s="35"/>
      <c r="J62" s="35"/>
      <c r="K62" s="63"/>
      <c r="L62" s="63"/>
      <c r="M62" s="63"/>
      <c r="N62" s="63"/>
      <c r="P62" t="s">
        <v>137</v>
      </c>
      <c r="Q62" s="26">
        <f>Q61*femaleRatioSthd*reddsPerFemaleSthd</f>
        <v>641.46803539519794</v>
      </c>
      <c r="R62" s="26">
        <f>R61*femaleRatioSthd*reddsPerFemaleSthd</f>
        <v>895.76865299173687</v>
      </c>
      <c r="S62" s="26">
        <f>S61*femaleRatioSthd*reddsPerFemaleSthd</f>
        <v>554.99916542238964</v>
      </c>
      <c r="T62" s="26">
        <f>T61*femaleRatioSthd*reddsPerFemaleSthd</f>
        <v>693.74895677798702</v>
      </c>
      <c r="U62" s="26">
        <f>'Capacity Tables'!$O$92</f>
        <v>1073</v>
      </c>
      <c r="V62" s="26">
        <f>IF(T62&lt;U62,0,T62-U62)</f>
        <v>0</v>
      </c>
    </row>
    <row r="63" spans="5:22" x14ac:dyDescent="0.2">
      <c r="E63" s="11">
        <v>2014</v>
      </c>
      <c r="F63" s="60">
        <v>745</v>
      </c>
      <c r="G63" s="60"/>
      <c r="H63" s="60"/>
      <c r="I63" s="35"/>
      <c r="J63" s="35"/>
      <c r="K63" s="63"/>
      <c r="L63" s="63"/>
      <c r="M63" s="63"/>
      <c r="N63" s="63"/>
      <c r="P63" t="s">
        <v>183</v>
      </c>
      <c r="Q63" s="26">
        <f>Q62*fecunditySthd</f>
        <v>3159648.7696718811</v>
      </c>
      <c r="R63" s="26">
        <f>R62*fecunditySthd</f>
        <v>4412245.2969808066</v>
      </c>
      <c r="S63" s="26">
        <f>S62*fecunditySthd</f>
        <v>2733733.1455890993</v>
      </c>
      <c r="T63" s="26">
        <f>T62*fecunditySthd</f>
        <v>3417166.4319863743</v>
      </c>
      <c r="U63" s="22"/>
      <c r="V63" s="22"/>
    </row>
    <row r="64" spans="5:22" x14ac:dyDescent="0.2">
      <c r="E64" s="13">
        <v>2015</v>
      </c>
      <c r="F64" s="61">
        <v>1614</v>
      </c>
      <c r="G64" s="61"/>
      <c r="H64" s="61"/>
      <c r="I64" s="36"/>
      <c r="J64" s="36"/>
      <c r="K64" s="64"/>
      <c r="L64" s="64"/>
      <c r="M64" s="64"/>
      <c r="N64" s="65"/>
      <c r="P64" t="s">
        <v>136</v>
      </c>
      <c r="Q64" s="26">
        <f>Q63*eggToParrSthd</f>
        <v>424182.84732845007</v>
      </c>
      <c r="R64" s="26">
        <f>R63*eggToParrSthd</f>
        <v>592343.9311196733</v>
      </c>
      <c r="S64" s="26">
        <f>S63*eggToParrSthd</f>
        <v>367003.67479533661</v>
      </c>
      <c r="T64" s="26">
        <f>T63*eggToParrSthd</f>
        <v>458754.59349417075</v>
      </c>
      <c r="U64" s="26">
        <f>'Capacity Tables'!$M$92</f>
        <v>225291</v>
      </c>
      <c r="V64" s="26">
        <f>IF(T64&lt;U64,0,T64-U64)</f>
        <v>233463.59349417075</v>
      </c>
    </row>
    <row r="65" spans="5:22" x14ac:dyDescent="0.2">
      <c r="E65" s="2" t="s">
        <v>176</v>
      </c>
      <c r="F65" s="29">
        <f>AVERAGE(F60:F64)</f>
        <v>1155.8</v>
      </c>
      <c r="G65" s="29"/>
      <c r="H65" s="29"/>
      <c r="I65" s="30"/>
      <c r="J65" s="30"/>
      <c r="K65" s="29"/>
      <c r="L65" s="29"/>
      <c r="M65" s="29"/>
      <c r="N65" s="29"/>
      <c r="P65" s="3" t="s">
        <v>184</v>
      </c>
      <c r="Q65" s="27">
        <f>Q64*parrToPresmoltSthd</f>
        <v>152123.6697116429</v>
      </c>
      <c r="R65" s="27">
        <f>R64*parrToPresmoltSthd</f>
        <v>212430.87291451084</v>
      </c>
      <c r="S65" s="27">
        <f>S64*parrToPresmoltSthd</f>
        <v>131617.64121097326</v>
      </c>
      <c r="T65" s="27">
        <f>T64*parrToPresmoltSthd</f>
        <v>164522.05151371658</v>
      </c>
      <c r="U65" s="23" t="s">
        <v>185</v>
      </c>
      <c r="V65" s="23" t="s">
        <v>185</v>
      </c>
    </row>
    <row r="66" spans="5:22" x14ac:dyDescent="0.2">
      <c r="E66" s="15" t="s">
        <v>186</v>
      </c>
      <c r="F66" s="29">
        <f>MAX(F60:F64)</f>
        <v>1614</v>
      </c>
      <c r="G66" s="29"/>
      <c r="H66" s="29"/>
      <c r="I66" s="30"/>
      <c r="J66" s="30"/>
      <c r="K66" s="29"/>
      <c r="L66" s="29"/>
      <c r="M66" s="29"/>
      <c r="N66" s="29"/>
    </row>
    <row r="69" spans="5:22" x14ac:dyDescent="0.2">
      <c r="E69" s="1" t="s">
        <v>234</v>
      </c>
      <c r="F69" s="14"/>
      <c r="G69" s="14"/>
      <c r="H69" s="14"/>
      <c r="I69" s="14"/>
      <c r="J69" s="14"/>
      <c r="K69" s="14"/>
      <c r="L69" s="14"/>
      <c r="M69" s="14"/>
      <c r="N69" s="14"/>
      <c r="P69" s="20" t="s">
        <v>154</v>
      </c>
    </row>
    <row r="70" spans="5:22" x14ac:dyDescent="0.2">
      <c r="E70" s="5" t="s">
        <v>163</v>
      </c>
      <c r="F70" s="5" t="s">
        <v>164</v>
      </c>
      <c r="G70" s="5" t="s">
        <v>165</v>
      </c>
      <c r="H70" s="5" t="s">
        <v>107</v>
      </c>
      <c r="I70" s="5" t="s">
        <v>166</v>
      </c>
      <c r="J70" s="5" t="s">
        <v>167</v>
      </c>
      <c r="K70" s="5" t="s">
        <v>168</v>
      </c>
      <c r="L70" s="5" t="s">
        <v>169</v>
      </c>
      <c r="M70" s="5" t="s">
        <v>170</v>
      </c>
      <c r="N70" s="5" t="s">
        <v>171</v>
      </c>
      <c r="P70" s="143" t="s">
        <v>172</v>
      </c>
      <c r="Q70" s="145" t="s">
        <v>173</v>
      </c>
      <c r="R70" s="145"/>
      <c r="S70" s="145"/>
      <c r="T70" s="145"/>
      <c r="U70" s="146" t="s">
        <v>174</v>
      </c>
      <c r="V70" s="146" t="s">
        <v>175</v>
      </c>
    </row>
    <row r="71" spans="5:22" x14ac:dyDescent="0.2">
      <c r="E71" s="11">
        <v>2010</v>
      </c>
      <c r="F71" s="28">
        <v>417</v>
      </c>
      <c r="G71" s="60"/>
      <c r="H71" s="28"/>
      <c r="I71" s="31"/>
      <c r="J71" s="31"/>
      <c r="K71" s="66"/>
      <c r="L71" s="47"/>
      <c r="M71" s="47"/>
      <c r="N71" s="47"/>
      <c r="P71" s="144"/>
      <c r="Q71" s="21" t="s">
        <v>176</v>
      </c>
      <c r="R71" s="21" t="s">
        <v>177</v>
      </c>
      <c r="S71" s="21" t="s">
        <v>178</v>
      </c>
      <c r="T71" s="21" t="s">
        <v>179</v>
      </c>
      <c r="U71" s="147"/>
      <c r="V71" s="147"/>
    </row>
    <row r="72" spans="5:22" x14ac:dyDescent="0.2">
      <c r="E72" s="11">
        <v>2011</v>
      </c>
      <c r="F72" s="28">
        <v>314</v>
      </c>
      <c r="G72" s="60"/>
      <c r="H72" s="28"/>
      <c r="I72" s="31"/>
      <c r="J72" s="31"/>
      <c r="K72" s="67"/>
      <c r="L72" s="68"/>
      <c r="M72" s="68"/>
      <c r="N72" s="25"/>
      <c r="P72" t="s">
        <v>164</v>
      </c>
      <c r="Q72" s="26">
        <f>$F$77</f>
        <v>336.66666666666669</v>
      </c>
      <c r="R72" s="26">
        <f>$F$78</f>
        <v>417</v>
      </c>
      <c r="S72" s="25">
        <v>1000</v>
      </c>
      <c r="T72" s="26">
        <f>S72*1.25</f>
        <v>1250</v>
      </c>
      <c r="U72" s="22"/>
      <c r="V72" s="22"/>
    </row>
    <row r="73" spans="5:22" x14ac:dyDescent="0.2">
      <c r="E73" s="11">
        <v>2012</v>
      </c>
      <c r="F73" s="28">
        <v>347</v>
      </c>
      <c r="G73" s="60"/>
      <c r="H73" s="28"/>
      <c r="I73" s="31"/>
      <c r="J73" s="31"/>
      <c r="K73" s="69"/>
      <c r="L73" s="25"/>
      <c r="M73" s="25"/>
      <c r="N73" s="25"/>
      <c r="P73" t="s">
        <v>137</v>
      </c>
      <c r="Q73" s="26">
        <f>Q72*femaleRatioSthd*reddsPerFemaleSthd</f>
        <v>186.84971902553787</v>
      </c>
      <c r="R73" s="26">
        <f>R72*femaleRatioSthd*reddsPerFemaleSthd</f>
        <v>231.43465198113651</v>
      </c>
      <c r="S73" s="26">
        <f>S72*femaleRatioSthd*reddsPerFemaleSthd</f>
        <v>554.99916542238964</v>
      </c>
      <c r="T73" s="26">
        <f>T72*femaleRatioSthd*reddsPerFemaleSthd</f>
        <v>693.74895677798702</v>
      </c>
      <c r="U73" s="26">
        <f>'Capacity Tables'!$O$116</f>
        <v>3163</v>
      </c>
      <c r="V73" s="26">
        <f>IF(T73&lt;U73,0,T73-U73)</f>
        <v>0</v>
      </c>
    </row>
    <row r="74" spans="5:22" x14ac:dyDescent="0.2">
      <c r="E74" s="11">
        <v>2013</v>
      </c>
      <c r="F74" s="28">
        <v>334</v>
      </c>
      <c r="G74" s="60"/>
      <c r="H74" s="28"/>
      <c r="I74" s="31"/>
      <c r="J74" s="31"/>
      <c r="K74" s="69"/>
      <c r="L74" s="25"/>
      <c r="M74" s="25"/>
      <c r="N74" s="25"/>
      <c r="P74" t="s">
        <v>183</v>
      </c>
      <c r="Q74" s="26">
        <f>Q73*fecunditySthd</f>
        <v>920356.82568166358</v>
      </c>
      <c r="R74" s="26">
        <f>R73*fecunditySthd</f>
        <v>1139966.7217106547</v>
      </c>
      <c r="S74" s="26">
        <f>S73*fecunditySthd</f>
        <v>2733733.1455890993</v>
      </c>
      <c r="T74" s="26">
        <f>T73*fecunditySthd</f>
        <v>3417166.4319863743</v>
      </c>
      <c r="U74" s="22"/>
      <c r="V74" s="22"/>
    </row>
    <row r="75" spans="5:22" x14ac:dyDescent="0.2">
      <c r="E75" s="11">
        <v>2014</v>
      </c>
      <c r="F75" s="28">
        <v>266</v>
      </c>
      <c r="G75" s="60"/>
      <c r="H75" s="28"/>
      <c r="I75" s="31"/>
      <c r="J75" s="31"/>
      <c r="K75" s="69"/>
      <c r="L75" s="25"/>
      <c r="M75" s="25"/>
      <c r="N75" s="25"/>
      <c r="P75" t="s">
        <v>136</v>
      </c>
      <c r="Q75" s="26">
        <f>Q74*eggToParrSthd</f>
        <v>123557.90384776334</v>
      </c>
      <c r="R75" s="26">
        <f>R74*eggToParrSthd</f>
        <v>153040.53238965539</v>
      </c>
      <c r="S75" s="26">
        <f>S74*eggToParrSthd</f>
        <v>367003.67479533661</v>
      </c>
      <c r="T75" s="26">
        <f>T74*eggToParrSthd</f>
        <v>458754.59349417075</v>
      </c>
      <c r="U75" s="26">
        <f>'Capacity Tables'!$M$116</f>
        <v>731592</v>
      </c>
      <c r="V75" s="26">
        <f>IF(T75&lt;U75,0,T75-U75)</f>
        <v>0</v>
      </c>
    </row>
    <row r="76" spans="5:22" x14ac:dyDescent="0.2">
      <c r="E76" s="13">
        <v>2015</v>
      </c>
      <c r="F76" s="28">
        <v>342</v>
      </c>
      <c r="G76" s="61"/>
      <c r="H76" s="65"/>
      <c r="I76" s="32"/>
      <c r="J76" s="32"/>
      <c r="K76" s="70"/>
      <c r="L76" s="71"/>
      <c r="M76" s="71"/>
      <c r="N76" s="71"/>
      <c r="P76" s="3" t="s">
        <v>184</v>
      </c>
      <c r="Q76" s="27">
        <f>Q75*parrToPresmoltSthd</f>
        <v>44311.272541027669</v>
      </c>
      <c r="R76" s="27">
        <f>R75*parrToPresmoltSthd</f>
        <v>54884.556384975862</v>
      </c>
      <c r="S76" s="27">
        <f>S75*parrToPresmoltSthd</f>
        <v>131617.64121097326</v>
      </c>
      <c r="T76" s="27">
        <f>T75*parrToPresmoltSthd</f>
        <v>164522.05151371658</v>
      </c>
      <c r="U76" s="23" t="s">
        <v>185</v>
      </c>
      <c r="V76" s="23" t="s">
        <v>185</v>
      </c>
    </row>
    <row r="77" spans="5:22" x14ac:dyDescent="0.2">
      <c r="E77" s="15" t="s">
        <v>176</v>
      </c>
      <c r="F77" s="29">
        <f>AVERAGE(F71:F76)</f>
        <v>336.66666666666669</v>
      </c>
      <c r="G77" s="29"/>
      <c r="H77" s="29"/>
      <c r="I77" s="30"/>
      <c r="J77" s="30"/>
      <c r="K77" s="29"/>
      <c r="L77" s="29"/>
      <c r="M77" s="29"/>
      <c r="N77" s="29"/>
    </row>
    <row r="78" spans="5:22" x14ac:dyDescent="0.2">
      <c r="E78" s="15" t="s">
        <v>186</v>
      </c>
      <c r="F78" s="29">
        <f>MAX(F71:F76)</f>
        <v>417</v>
      </c>
      <c r="G78" s="29"/>
      <c r="H78" s="29"/>
      <c r="I78" s="30"/>
      <c r="J78" s="30"/>
      <c r="K78" s="29"/>
      <c r="L78" s="29"/>
      <c r="M78" s="29"/>
      <c r="N78" s="29"/>
    </row>
    <row r="81" spans="5:22" x14ac:dyDescent="0.2">
      <c r="E81" s="1" t="s">
        <v>235</v>
      </c>
      <c r="F81" s="14"/>
      <c r="G81" s="14"/>
      <c r="H81" s="14"/>
      <c r="I81" s="14"/>
      <c r="J81" s="14"/>
      <c r="K81" s="14"/>
      <c r="L81" s="14"/>
      <c r="M81" s="14"/>
      <c r="N81" s="14"/>
      <c r="P81" s="20" t="s">
        <v>156</v>
      </c>
    </row>
    <row r="82" spans="5:22" x14ac:dyDescent="0.2">
      <c r="E82" s="5" t="s">
        <v>163</v>
      </c>
      <c r="F82" s="5" t="s">
        <v>164</v>
      </c>
      <c r="G82" s="5" t="s">
        <v>165</v>
      </c>
      <c r="H82" s="5" t="s">
        <v>107</v>
      </c>
      <c r="I82" s="5" t="s">
        <v>166</v>
      </c>
      <c r="J82" s="5" t="s">
        <v>167</v>
      </c>
      <c r="K82" s="5" t="s">
        <v>168</v>
      </c>
      <c r="L82" s="5" t="s">
        <v>169</v>
      </c>
      <c r="M82" s="5" t="s">
        <v>170</v>
      </c>
      <c r="N82" s="5" t="s">
        <v>171</v>
      </c>
      <c r="P82" s="143" t="s">
        <v>172</v>
      </c>
      <c r="Q82" s="145" t="s">
        <v>173</v>
      </c>
      <c r="R82" s="145"/>
      <c r="S82" s="145"/>
      <c r="T82" s="145"/>
      <c r="U82" s="146" t="s">
        <v>174</v>
      </c>
      <c r="V82" s="146" t="s">
        <v>175</v>
      </c>
    </row>
    <row r="83" spans="5:22" x14ac:dyDescent="0.2">
      <c r="E83" s="4">
        <v>2011</v>
      </c>
      <c r="F83" s="28">
        <v>279</v>
      </c>
      <c r="G83" s="57"/>
      <c r="H83" s="57"/>
      <c r="I83" s="37"/>
      <c r="J83" s="37"/>
      <c r="K83" s="57"/>
      <c r="L83" s="57"/>
      <c r="M83" s="57"/>
      <c r="N83" s="57"/>
      <c r="P83" s="144"/>
      <c r="Q83" s="21" t="s">
        <v>176</v>
      </c>
      <c r="R83" s="21" t="s">
        <v>177</v>
      </c>
      <c r="S83" s="21" t="s">
        <v>178</v>
      </c>
      <c r="T83" s="21" t="s">
        <v>179</v>
      </c>
      <c r="U83" s="147"/>
      <c r="V83" s="147"/>
    </row>
    <row r="84" spans="5:22" x14ac:dyDescent="0.2">
      <c r="E84" s="4">
        <v>2012</v>
      </c>
      <c r="F84" s="28">
        <v>293</v>
      </c>
      <c r="G84" s="57"/>
      <c r="H84" s="57"/>
      <c r="I84" s="37"/>
      <c r="J84" s="37"/>
      <c r="K84" s="57"/>
      <c r="L84" s="57"/>
      <c r="M84" s="57"/>
      <c r="N84" s="57"/>
      <c r="P84" t="s">
        <v>164</v>
      </c>
      <c r="Q84" s="26">
        <f>$F$88</f>
        <v>251.8</v>
      </c>
      <c r="R84" s="26">
        <f>$F$89</f>
        <v>349</v>
      </c>
      <c r="S84" s="25">
        <v>500</v>
      </c>
      <c r="T84" s="26">
        <f>S84*1.25</f>
        <v>625</v>
      </c>
      <c r="U84" s="22"/>
      <c r="V84" s="22"/>
    </row>
    <row r="85" spans="5:22" x14ac:dyDescent="0.2">
      <c r="E85" s="4">
        <v>2013</v>
      </c>
      <c r="F85" s="28">
        <v>171</v>
      </c>
      <c r="G85" s="57"/>
      <c r="H85" s="57"/>
      <c r="I85" s="37"/>
      <c r="J85" s="37"/>
      <c r="K85" s="57"/>
      <c r="L85" s="57"/>
      <c r="M85" s="57"/>
      <c r="N85" s="57"/>
      <c r="P85" t="s">
        <v>137</v>
      </c>
      <c r="Q85" s="26">
        <f>Q84*femaleRatioSthd*reddsPerFemaleSthd</f>
        <v>139.74878985335772</v>
      </c>
      <c r="R85" s="26">
        <f>R84*femaleRatioSthd*reddsPerFemaleSthd</f>
        <v>193.694708732414</v>
      </c>
      <c r="S85" s="26">
        <f>S84*femaleRatioSthd*reddsPerFemaleSthd</f>
        <v>277.49958271119482</v>
      </c>
      <c r="T85" s="26">
        <f>T84*femaleRatioSthd*reddsPerFemaleSthd</f>
        <v>346.87447838899351</v>
      </c>
      <c r="U85" s="26">
        <f>'Capacity Tables'!$O$129</f>
        <v>774</v>
      </c>
      <c r="V85" s="26">
        <f>IF(T85&lt;U85,0,T85-U85)</f>
        <v>0</v>
      </c>
    </row>
    <row r="86" spans="5:22" x14ac:dyDescent="0.2">
      <c r="E86" s="4">
        <v>2014</v>
      </c>
      <c r="F86" s="28">
        <v>167</v>
      </c>
      <c r="G86" s="57"/>
      <c r="H86" s="57"/>
      <c r="I86" s="37"/>
      <c r="J86" s="37"/>
      <c r="K86" s="57"/>
      <c r="L86" s="57"/>
      <c r="M86" s="57"/>
      <c r="N86" s="57"/>
      <c r="P86" t="s">
        <v>183</v>
      </c>
      <c r="Q86" s="26">
        <f>Q85*fecunditySthd</f>
        <v>688354.00605933531</v>
      </c>
      <c r="R86" s="26">
        <f>R85*fecunditySthd</f>
        <v>954072.86781059578</v>
      </c>
      <c r="S86" s="26">
        <f>S85*fecunditySthd</f>
        <v>1366866.5727945496</v>
      </c>
      <c r="T86" s="26">
        <f>T85*fecunditySthd</f>
        <v>1708583.2159931872</v>
      </c>
      <c r="U86" s="22"/>
      <c r="V86" s="22"/>
    </row>
    <row r="87" spans="5:22" x14ac:dyDescent="0.2">
      <c r="E87" s="6">
        <v>2015</v>
      </c>
      <c r="F87" s="58">
        <v>349</v>
      </c>
      <c r="G87" s="59"/>
      <c r="H87" s="59"/>
      <c r="I87" s="34"/>
      <c r="J87" s="34"/>
      <c r="K87" s="59"/>
      <c r="L87" s="59"/>
      <c r="M87" s="59"/>
      <c r="N87" s="59"/>
      <c r="P87" t="s">
        <v>136</v>
      </c>
      <c r="Q87" s="26">
        <f>Q86*eggToParrSthd</f>
        <v>92411.525313465769</v>
      </c>
      <c r="R87" s="26">
        <f>R86*eggToParrSthd</f>
        <v>128084.2825035725</v>
      </c>
      <c r="S87" s="26">
        <f>S86*eggToParrSthd</f>
        <v>183501.83739766831</v>
      </c>
      <c r="T87" s="26">
        <f>T86*eggToParrSthd</f>
        <v>229377.29674708538</v>
      </c>
      <c r="U87" s="26">
        <f>'Capacity Tables'!$M$129</f>
        <v>252126</v>
      </c>
      <c r="V87" s="26">
        <f>IF(T87&lt;U87,0,T87-U87)</f>
        <v>0</v>
      </c>
    </row>
    <row r="88" spans="5:22" x14ac:dyDescent="0.2">
      <c r="E88" s="15" t="s">
        <v>176</v>
      </c>
      <c r="F88" s="39">
        <f>AVERAGE(F83:F87)</f>
        <v>251.8</v>
      </c>
      <c r="G88" s="33"/>
      <c r="H88" s="33"/>
      <c r="I88" s="33"/>
      <c r="J88" s="33"/>
      <c r="K88" s="33"/>
      <c r="L88" s="33"/>
      <c r="M88" s="33"/>
      <c r="N88" s="33"/>
      <c r="P88" s="3" t="s">
        <v>184</v>
      </c>
      <c r="Q88" s="27">
        <f>Q87*parrToPresmoltSthd</f>
        <v>33141.322056923069</v>
      </c>
      <c r="R88" s="27">
        <f>R87*parrToPresmoltSthd</f>
        <v>45934.556782629676</v>
      </c>
      <c r="S88" s="27">
        <f>S87*parrToPresmoltSthd</f>
        <v>65808.820605486631</v>
      </c>
      <c r="T88" s="27">
        <f>T87*parrToPresmoltSthd</f>
        <v>82261.025756858289</v>
      </c>
      <c r="U88" s="23" t="s">
        <v>185</v>
      </c>
      <c r="V88" s="23" t="s">
        <v>185</v>
      </c>
    </row>
    <row r="89" spans="5:22" x14ac:dyDescent="0.2">
      <c r="E89" s="2" t="s">
        <v>186</v>
      </c>
      <c r="F89" s="119">
        <f>MAX(F83:F87)</f>
        <v>349</v>
      </c>
      <c r="G89" s="34"/>
      <c r="H89" s="34"/>
      <c r="I89" s="34"/>
      <c r="J89" s="34"/>
      <c r="K89" s="34"/>
      <c r="L89" s="34"/>
      <c r="M89" s="34"/>
      <c r="N89" s="34"/>
    </row>
    <row r="92" spans="5:22" x14ac:dyDescent="0.2">
      <c r="E92" s="1" t="s">
        <v>236</v>
      </c>
      <c r="F92" s="14"/>
      <c r="G92" s="14"/>
      <c r="H92" s="14"/>
      <c r="I92" s="14"/>
      <c r="J92" s="14"/>
      <c r="K92" s="14"/>
      <c r="L92" s="14"/>
      <c r="M92" s="14"/>
      <c r="N92" s="14"/>
      <c r="P92" s="20" t="s">
        <v>158</v>
      </c>
    </row>
    <row r="93" spans="5:22" x14ac:dyDescent="0.2">
      <c r="E93" s="5" t="s">
        <v>163</v>
      </c>
      <c r="F93" s="5" t="s">
        <v>164</v>
      </c>
      <c r="G93" s="5" t="s">
        <v>165</v>
      </c>
      <c r="H93" s="5" t="s">
        <v>107</v>
      </c>
      <c r="I93" s="5" t="s">
        <v>166</v>
      </c>
      <c r="J93" s="5" t="s">
        <v>167</v>
      </c>
      <c r="K93" s="5" t="s">
        <v>168</v>
      </c>
      <c r="L93" s="5" t="s">
        <v>169</v>
      </c>
      <c r="M93" s="5" t="s">
        <v>170</v>
      </c>
      <c r="N93" s="5" t="s">
        <v>171</v>
      </c>
      <c r="P93" s="143" t="s">
        <v>172</v>
      </c>
      <c r="Q93" s="145" t="s">
        <v>173</v>
      </c>
      <c r="R93" s="145"/>
      <c r="S93" s="145"/>
      <c r="T93" s="145"/>
      <c r="U93" s="146" t="s">
        <v>174</v>
      </c>
      <c r="V93" s="146" t="s">
        <v>175</v>
      </c>
    </row>
    <row r="94" spans="5:22" x14ac:dyDescent="0.2">
      <c r="E94" s="4">
        <v>2011</v>
      </c>
      <c r="F94" s="28">
        <v>458</v>
      </c>
      <c r="G94" s="57"/>
      <c r="H94" s="57"/>
      <c r="I94" s="37"/>
      <c r="J94" s="37"/>
      <c r="K94" s="57"/>
      <c r="L94" s="57"/>
      <c r="M94" s="57"/>
      <c r="N94" s="57"/>
      <c r="P94" s="144"/>
      <c r="Q94" s="21" t="s">
        <v>176</v>
      </c>
      <c r="R94" s="21" t="s">
        <v>177</v>
      </c>
      <c r="S94" s="21" t="s">
        <v>178</v>
      </c>
      <c r="T94" s="21" t="s">
        <v>179</v>
      </c>
      <c r="U94" s="147"/>
      <c r="V94" s="147"/>
    </row>
    <row r="95" spans="5:22" x14ac:dyDescent="0.2">
      <c r="E95" s="4">
        <v>2012</v>
      </c>
      <c r="F95" s="28">
        <v>510</v>
      </c>
      <c r="G95" s="57"/>
      <c r="H95" s="57"/>
      <c r="I95" s="37"/>
      <c r="J95" s="37"/>
      <c r="K95" s="57"/>
      <c r="L95" s="57"/>
      <c r="M95" s="57"/>
      <c r="N95" s="57"/>
      <c r="P95" t="s">
        <v>164</v>
      </c>
      <c r="Q95" s="26">
        <f>$F$99</f>
        <v>448.6</v>
      </c>
      <c r="R95" s="26">
        <f>$F$100</f>
        <v>650</v>
      </c>
      <c r="S95" s="25">
        <v>500</v>
      </c>
      <c r="T95" s="26">
        <f>S95*1.25</f>
        <v>625</v>
      </c>
      <c r="U95" s="22"/>
      <c r="V95" s="22"/>
    </row>
    <row r="96" spans="5:22" x14ac:dyDescent="0.2">
      <c r="E96" s="4">
        <v>2013</v>
      </c>
      <c r="F96" s="28">
        <v>296</v>
      </c>
      <c r="G96" s="57"/>
      <c r="H96" s="57"/>
      <c r="I96" s="37"/>
      <c r="J96" s="37"/>
      <c r="K96" s="57"/>
      <c r="L96" s="57"/>
      <c r="M96" s="57"/>
      <c r="N96" s="57"/>
      <c r="P96" t="s">
        <v>137</v>
      </c>
      <c r="Q96" s="26">
        <f>Q95*femaleRatioSthd*reddsPerFemaleSthd</f>
        <v>248.97262560848398</v>
      </c>
      <c r="R96" s="26">
        <f>R95*femaleRatioSthd*reddsPerFemaleSthd</f>
        <v>360.74945752455329</v>
      </c>
      <c r="S96" s="26">
        <f>S95*femaleRatioSthd*reddsPerFemaleSthd</f>
        <v>277.49958271119482</v>
      </c>
      <c r="T96" s="26">
        <f>T95*femaleRatioSthd*reddsPerFemaleSthd</f>
        <v>346.87447838899351</v>
      </c>
      <c r="U96" s="26">
        <f>'Capacity Tables'!$O$139</f>
        <v>983</v>
      </c>
      <c r="V96" s="26">
        <f>IF(T96&lt;U96,0,T96-U96)</f>
        <v>0</v>
      </c>
    </row>
    <row r="97" spans="5:22" x14ac:dyDescent="0.2">
      <c r="E97" s="4">
        <v>2014</v>
      </c>
      <c r="F97" s="28">
        <v>329</v>
      </c>
      <c r="G97" s="57"/>
      <c r="H97" s="57"/>
      <c r="I97" s="37"/>
      <c r="J97" s="37"/>
      <c r="K97" s="57"/>
      <c r="L97" s="57"/>
      <c r="M97" s="57"/>
      <c r="N97" s="57"/>
      <c r="P97" t="s">
        <v>183</v>
      </c>
      <c r="Q97" s="26">
        <f>Q96*fecunditySthd</f>
        <v>1226352.68911127</v>
      </c>
      <c r="R97" s="26">
        <f>R96*fecunditySthd</f>
        <v>1776926.5446329147</v>
      </c>
      <c r="S97" s="26">
        <f>S96*fecunditySthd</f>
        <v>1366866.5727945496</v>
      </c>
      <c r="T97" s="26">
        <f>T96*fecunditySthd</f>
        <v>1708583.2159931872</v>
      </c>
      <c r="U97" s="22"/>
      <c r="V97" s="22"/>
    </row>
    <row r="98" spans="5:22" x14ac:dyDescent="0.2">
      <c r="E98" s="6">
        <v>2015</v>
      </c>
      <c r="F98" s="58">
        <v>650</v>
      </c>
      <c r="G98" s="59"/>
      <c r="H98" s="59"/>
      <c r="I98" s="34"/>
      <c r="J98" s="34"/>
      <c r="K98" s="59"/>
      <c r="L98" s="59"/>
      <c r="M98" s="59"/>
      <c r="N98" s="59"/>
      <c r="P98" t="s">
        <v>136</v>
      </c>
      <c r="Q98" s="26">
        <f>Q97*eggToParrSthd</f>
        <v>164637.84851318802</v>
      </c>
      <c r="R98" s="26">
        <f>R97*eggToParrSthd</f>
        <v>238552.38861696882</v>
      </c>
      <c r="S98" s="26">
        <f>S97*eggToParrSthd</f>
        <v>183501.83739766831</v>
      </c>
      <c r="T98" s="26">
        <f>T97*eggToParrSthd</f>
        <v>229377.29674708538</v>
      </c>
      <c r="U98" s="26">
        <f>'Capacity Tables'!$M$139</f>
        <v>404108</v>
      </c>
      <c r="V98" s="26">
        <f>IF(T98&lt;U98,0,T98-U98)</f>
        <v>0</v>
      </c>
    </row>
    <row r="99" spans="5:22" x14ac:dyDescent="0.2">
      <c r="E99" s="15" t="s">
        <v>176</v>
      </c>
      <c r="F99" s="39">
        <f>AVERAGE(F94:F98)</f>
        <v>448.6</v>
      </c>
      <c r="G99" s="33"/>
      <c r="H99" s="33"/>
      <c r="I99" s="33"/>
      <c r="J99" s="33"/>
      <c r="K99" s="33"/>
      <c r="L99" s="33"/>
      <c r="M99" s="33"/>
      <c r="N99" s="33"/>
      <c r="P99" s="3" t="s">
        <v>184</v>
      </c>
      <c r="Q99" s="27">
        <f>Q98*parrToPresmoltSthd</f>
        <v>59043.673847242608</v>
      </c>
      <c r="R99" s="27">
        <f>R98*parrToPresmoltSthd</f>
        <v>85551.466787132624</v>
      </c>
      <c r="S99" s="27">
        <f>S98*parrToPresmoltSthd</f>
        <v>65808.820605486631</v>
      </c>
      <c r="T99" s="27">
        <f>T98*parrToPresmoltSthd</f>
        <v>82261.025756858289</v>
      </c>
      <c r="U99" s="23" t="s">
        <v>185</v>
      </c>
      <c r="V99" s="23" t="s">
        <v>185</v>
      </c>
    </row>
    <row r="100" spans="5:22" x14ac:dyDescent="0.2">
      <c r="E100" s="2" t="s">
        <v>186</v>
      </c>
      <c r="F100" s="119">
        <f>MAX(F94:F98)</f>
        <v>650</v>
      </c>
      <c r="G100" s="34"/>
      <c r="H100" s="34"/>
      <c r="I100" s="34"/>
      <c r="J100" s="34"/>
      <c r="K100" s="34"/>
      <c r="L100" s="34"/>
      <c r="M100" s="34"/>
      <c r="N100" s="34"/>
    </row>
  </sheetData>
  <mergeCells count="33">
    <mergeCell ref="Q59:T59"/>
    <mergeCell ref="P3:P4"/>
    <mergeCell ref="Q3:T3"/>
    <mergeCell ref="U3:U4"/>
    <mergeCell ref="V3:V4"/>
    <mergeCell ref="P15:P16"/>
    <mergeCell ref="Q15:T15"/>
    <mergeCell ref="U15:U16"/>
    <mergeCell ref="V15:V16"/>
    <mergeCell ref="P27:P28"/>
    <mergeCell ref="Q27:T27"/>
    <mergeCell ref="U27:U28"/>
    <mergeCell ref="V27:V28"/>
    <mergeCell ref="P39:P40"/>
    <mergeCell ref="Q39:T39"/>
    <mergeCell ref="U39:U40"/>
    <mergeCell ref="V39:V40"/>
    <mergeCell ref="P49:P50"/>
    <mergeCell ref="Q49:T49"/>
    <mergeCell ref="U49:U50"/>
    <mergeCell ref="V49:V50"/>
    <mergeCell ref="P93:P94"/>
    <mergeCell ref="Q93:T93"/>
    <mergeCell ref="U93:U94"/>
    <mergeCell ref="V93:V94"/>
    <mergeCell ref="P70:P71"/>
    <mergeCell ref="Q70:T70"/>
    <mergeCell ref="U70:U71"/>
    <mergeCell ref="V70:V71"/>
    <mergeCell ref="P82:P83"/>
    <mergeCell ref="Q82:T82"/>
    <mergeCell ref="U82:U83"/>
    <mergeCell ref="V82:V83"/>
  </mergeCells>
  <pageMargins left="0.7" right="0.7" top="0.75" bottom="0.75" header="0.3" footer="0.3"/>
  <pageSetup orientation="portrait" verticalDpi="0" r:id="rId1"/>
  <headerFooter>
    <oddHeader>&amp;L&amp;"Calibri"&amp;12&amp;K00B294 Proprietary&amp;1#_x000D_</oddHead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J17"/>
  <sheetViews>
    <sheetView workbookViewId="0">
      <selection activeCell="J97" sqref="J97"/>
    </sheetView>
  </sheetViews>
  <sheetFormatPr baseColWidth="10" defaultColWidth="8.83203125" defaultRowHeight="15" x14ac:dyDescent="0.2"/>
  <cols>
    <col min="1" max="1" width="16.6640625" customWidth="1"/>
    <col min="2" max="2" width="22.33203125" customWidth="1"/>
    <col min="3" max="3" width="12.5" customWidth="1"/>
    <col min="4" max="4" width="11" customWidth="1"/>
    <col min="5" max="5" width="10.83203125" customWidth="1"/>
    <col min="6" max="6" width="8.5" customWidth="1"/>
    <col min="7" max="7" width="10" customWidth="1"/>
    <col min="8" max="8" width="7.5" bestFit="1" customWidth="1"/>
    <col min="9" max="9" width="9.6640625" customWidth="1"/>
    <col min="10" max="10" width="7.6640625" bestFit="1" customWidth="1"/>
  </cols>
  <sheetData>
    <row r="1" spans="1:10" x14ac:dyDescent="0.2">
      <c r="A1" s="20" t="s">
        <v>237</v>
      </c>
    </row>
    <row r="2" spans="1:10" x14ac:dyDescent="0.2">
      <c r="B2" s="1" t="s">
        <v>193</v>
      </c>
      <c r="C2" s="1"/>
      <c r="D2" s="1"/>
      <c r="E2" s="1"/>
      <c r="F2" s="1"/>
      <c r="G2" s="1"/>
      <c r="H2" s="1"/>
      <c r="I2" s="1"/>
      <c r="J2" s="1"/>
    </row>
    <row r="3" spans="1:10" x14ac:dyDescent="0.2">
      <c r="B3" s="2"/>
      <c r="C3" s="5" t="s">
        <v>62</v>
      </c>
      <c r="D3" s="5" t="s">
        <v>83</v>
      </c>
      <c r="E3" s="5" t="s">
        <v>94</v>
      </c>
      <c r="F3" s="5" t="s">
        <v>194</v>
      </c>
      <c r="G3" s="5" t="s">
        <v>50</v>
      </c>
      <c r="H3" s="5" t="s">
        <v>30</v>
      </c>
      <c r="I3" s="5" t="s">
        <v>195</v>
      </c>
      <c r="J3" s="5" t="s">
        <v>196</v>
      </c>
    </row>
    <row r="4" spans="1:10" x14ac:dyDescent="0.2">
      <c r="B4" s="20" t="s">
        <v>197</v>
      </c>
      <c r="C4" s="26">
        <f>'Capacity Tables'!$O$27</f>
        <v>2252</v>
      </c>
      <c r="D4" s="26">
        <f>'Capacity Tables'!$O$43</f>
        <v>1444</v>
      </c>
      <c r="E4" s="26">
        <f>'Capacity Tables'!$O$64</f>
        <v>1324</v>
      </c>
      <c r="F4" s="26">
        <f>'Capacity Tables'!$O$85</f>
        <v>1687</v>
      </c>
      <c r="G4" s="26">
        <f>'Capacity Tables'!$O$92</f>
        <v>1073</v>
      </c>
      <c r="H4" s="26">
        <f>'Capacity Tables'!$O$116</f>
        <v>3163</v>
      </c>
      <c r="I4" s="26">
        <f>'Capacity Tables'!$O$129</f>
        <v>774</v>
      </c>
      <c r="J4" s="26">
        <f>'Capacity Tables'!$O$139</f>
        <v>983</v>
      </c>
    </row>
    <row r="5" spans="1:10" x14ac:dyDescent="0.2">
      <c r="B5" s="20" t="s">
        <v>198</v>
      </c>
      <c r="C5" s="26">
        <f>'Escapement Data - Steelhead'!$Q$18</f>
        <v>51.152423079763587</v>
      </c>
      <c r="D5" s="26">
        <f>'Escapement Data - Steelhead'!$Q$30</f>
        <v>106.83733934381</v>
      </c>
      <c r="E5" s="26">
        <f>'Escapement Data - Steelhead'!$Q$42</f>
        <v>52.863670506482613</v>
      </c>
      <c r="F5" s="26">
        <f>'Escapement Data - Steelhead'!$Q$52</f>
        <v>16.788724754027289</v>
      </c>
      <c r="G5" s="26">
        <f>'Escapement Data - Steelhead'!$Q$62</f>
        <v>641.46803539519794</v>
      </c>
      <c r="H5" s="26">
        <f>'Escapement Data - Steelhead'!$Q$73</f>
        <v>186.84971902553787</v>
      </c>
      <c r="I5" s="26">
        <f>'Escapement Data - Steelhead'!$Q$85</f>
        <v>139.74878985335772</v>
      </c>
      <c r="J5" s="26">
        <f>'Escapement Data - Steelhead'!$Q$96</f>
        <v>248.97262560848398</v>
      </c>
    </row>
    <row r="6" spans="1:10" x14ac:dyDescent="0.2">
      <c r="B6" s="20" t="s">
        <v>199</v>
      </c>
      <c r="C6" s="26">
        <f>'Escapement Data - Steelhead'!$R$18</f>
        <v>85.469871475048009</v>
      </c>
      <c r="D6" s="26">
        <f>'Escapement Data - Steelhead'!$R$30</f>
        <v>154.28976798742431</v>
      </c>
      <c r="E6" s="26">
        <f>'Escapement Data - Steelhead'!$R$42</f>
        <v>118.21482223496901</v>
      </c>
      <c r="F6" s="26">
        <f>'Escapement Data - Steelhead'!$R$52</f>
        <v>29.969954932809042</v>
      </c>
      <c r="G6" s="26">
        <f>'Escapement Data - Steelhead'!$R$62</f>
        <v>895.76865299173687</v>
      </c>
      <c r="H6" s="26">
        <f>'Escapement Data - Steelhead'!$R$73</f>
        <v>231.43465198113651</v>
      </c>
      <c r="I6" s="26">
        <f>'Escapement Data - Steelhead'!$R$85</f>
        <v>193.694708732414</v>
      </c>
      <c r="J6" s="26">
        <f>'Escapement Data - Steelhead'!$R$96</f>
        <v>360.74945752455329</v>
      </c>
    </row>
    <row r="7" spans="1:10" x14ac:dyDescent="0.2">
      <c r="B7" s="20" t="s">
        <v>178</v>
      </c>
      <c r="C7" s="26">
        <f>'Escapement Data - Steelhead'!$S$18</f>
        <v>268.03001238128763</v>
      </c>
      <c r="D7" s="26">
        <f>'Escapement Data - Steelhead'!$S$30</f>
        <v>137.10290955909181</v>
      </c>
      <c r="E7" s="26">
        <f>'Escapement Data - Steelhead'!$S$42</f>
        <v>149.86624348201025</v>
      </c>
      <c r="F7" s="26">
        <f>'Escapement Data - Steelhead'!$S$52</f>
        <v>554.99916542238964</v>
      </c>
      <c r="G7" s="26">
        <f>'Escapement Data - Steelhead'!$S$62</f>
        <v>554.99916542238964</v>
      </c>
      <c r="H7" s="26">
        <f>'Escapement Data - Steelhead'!$S$73</f>
        <v>554.99916542238964</v>
      </c>
      <c r="I7" s="26">
        <f>'Escapement Data - Steelhead'!$S$85</f>
        <v>277.49958271119482</v>
      </c>
      <c r="J7" s="26">
        <f>'Escapement Data - Steelhead'!$S$96</f>
        <v>277.49958271119482</v>
      </c>
    </row>
    <row r="8" spans="1:10" x14ac:dyDescent="0.2">
      <c r="B8" s="2" t="s">
        <v>179</v>
      </c>
      <c r="C8" s="27">
        <f>'Escapement Data - Steelhead'!$T$18</f>
        <v>335.03751547660954</v>
      </c>
      <c r="D8" s="27">
        <f>'Escapement Data - Steelhead'!$T$30</f>
        <v>171.37863694886477</v>
      </c>
      <c r="E8" s="27">
        <f>'Escapement Data - Steelhead'!$T$42</f>
        <v>187.33280435251282</v>
      </c>
      <c r="F8" s="27">
        <f>'Escapement Data - Steelhead'!$T$52</f>
        <v>693.74895677798702</v>
      </c>
      <c r="G8" s="27">
        <f>'Escapement Data - Steelhead'!$T$62</f>
        <v>693.74895677798702</v>
      </c>
      <c r="H8" s="27">
        <f>'Escapement Data - Steelhead'!$T$73</f>
        <v>693.74895677798702</v>
      </c>
      <c r="I8" s="27">
        <f>'Escapement Data - Steelhead'!$T$85</f>
        <v>346.87447838899351</v>
      </c>
      <c r="J8" s="27">
        <f>'Escapement Data - Steelhead'!$T$96</f>
        <v>346.87447838899351</v>
      </c>
    </row>
    <row r="11" spans="1:10" x14ac:dyDescent="0.2">
      <c r="B11" s="1" t="s">
        <v>200</v>
      </c>
      <c r="C11" s="1"/>
      <c r="D11" s="1"/>
      <c r="E11" s="1"/>
      <c r="F11" s="1"/>
      <c r="G11" s="1"/>
      <c r="H11" s="1"/>
      <c r="I11" s="1"/>
      <c r="J11" s="1"/>
    </row>
    <row r="12" spans="1:10" x14ac:dyDescent="0.2">
      <c r="B12" s="2"/>
      <c r="C12" s="5" t="s">
        <v>62</v>
      </c>
      <c r="D12" s="5" t="s">
        <v>83</v>
      </c>
      <c r="E12" s="5" t="s">
        <v>94</v>
      </c>
      <c r="F12" s="5" t="s">
        <v>194</v>
      </c>
      <c r="G12" s="5" t="s">
        <v>50</v>
      </c>
      <c r="H12" s="5" t="s">
        <v>30</v>
      </c>
      <c r="I12" s="5" t="s">
        <v>195</v>
      </c>
      <c r="J12" s="5" t="s">
        <v>196</v>
      </c>
    </row>
    <row r="13" spans="1:10" x14ac:dyDescent="0.2">
      <c r="B13" s="20" t="s">
        <v>197</v>
      </c>
      <c r="C13" s="26">
        <f>'Capacity Tables'!$M$27</f>
        <v>400522</v>
      </c>
      <c r="D13" s="26">
        <f>'Capacity Tables'!$N$43</f>
        <v>29908</v>
      </c>
      <c r="E13" s="26">
        <f>'Capacity Tables'!$M$64</f>
        <v>283811</v>
      </c>
      <c r="F13" s="26">
        <f>'Capacity Tables'!$M$85</f>
        <v>305434</v>
      </c>
      <c r="G13" s="26">
        <f>'Capacity Tables'!$M$92</f>
        <v>225291</v>
      </c>
      <c r="H13" s="26">
        <f>'Capacity Tables'!$M$116</f>
        <v>731592</v>
      </c>
      <c r="I13" s="26">
        <f>'Capacity Tables'!$M$129</f>
        <v>252126</v>
      </c>
      <c r="J13" s="26">
        <f>'Capacity Tables'!$M$139</f>
        <v>404108</v>
      </c>
    </row>
    <row r="14" spans="1:10" x14ac:dyDescent="0.2">
      <c r="B14" s="20" t="s">
        <v>198</v>
      </c>
      <c r="C14" s="26">
        <f>'Escapement Data - Steelhead'!$Q$20</f>
        <v>33825.505360303534</v>
      </c>
      <c r="D14" s="26">
        <f>'Escapement Data - Steelhead'!$Q$32</f>
        <v>70648.207398102299</v>
      </c>
      <c r="E14" s="26">
        <f>'Escapement Data - Steelhead'!$Q$44</f>
        <v>34957.100024255815</v>
      </c>
      <c r="F14" s="26">
        <f>'Escapement Data - Steelhead'!$Q$54</f>
        <v>11101.861162558935</v>
      </c>
      <c r="G14" s="26">
        <f>'Escapement Data - Steelhead'!$Q$64</f>
        <v>424182.84732845007</v>
      </c>
      <c r="H14" s="26">
        <f>'Escapement Data - Steelhead'!$Q$75</f>
        <v>123557.90384776334</v>
      </c>
      <c r="I14" s="26">
        <f>'Escapement Data - Steelhead'!$Q$87</f>
        <v>92411.525313465769</v>
      </c>
      <c r="J14" s="26">
        <f>'Escapement Data - Steelhead'!$Q$98</f>
        <v>164637.84851318802</v>
      </c>
    </row>
    <row r="15" spans="1:10" x14ac:dyDescent="0.2">
      <c r="B15" s="20" t="s">
        <v>199</v>
      </c>
      <c r="C15" s="26">
        <f>'Escapement Data - Steelhead'!$R$20</f>
        <v>56518.565918481843</v>
      </c>
      <c r="D15" s="26">
        <f>'Escapement Data - Steelhead'!$R$32</f>
        <v>102027.02159310358</v>
      </c>
      <c r="E15" s="26">
        <f>'Escapement Data - Steelhead'!$R$44</f>
        <v>78171.782731406711</v>
      </c>
      <c r="F15" s="26">
        <f>'Escapement Data - Steelhead'!$R$54</f>
        <v>19818.198438948177</v>
      </c>
      <c r="G15" s="26">
        <f>'Escapement Data - Steelhead'!$R$64</f>
        <v>592343.9311196733</v>
      </c>
      <c r="H15" s="26">
        <f>'Escapement Data - Steelhead'!$R$75</f>
        <v>153040.53238965539</v>
      </c>
      <c r="I15" s="26">
        <f>'Escapement Data - Steelhead'!$R$87</f>
        <v>128084.2825035725</v>
      </c>
      <c r="J15" s="26">
        <f>'Escapement Data - Steelhead'!$R$98</f>
        <v>238552.38861696882</v>
      </c>
    </row>
    <row r="16" spans="1:10" x14ac:dyDescent="0.2">
      <c r="B16" s="20" t="s">
        <v>178</v>
      </c>
      <c r="C16" s="26">
        <f>'Escapement Data - Steelhead'!$S$20</f>
        <v>177239.90526095268</v>
      </c>
      <c r="D16" s="26">
        <f>'Escapement Data - Steelhead'!$S$32</f>
        <v>90661.887022883617</v>
      </c>
      <c r="E16" s="26">
        <f>'Escapement Data - Steelhead'!$S$44</f>
        <v>99101.882511500386</v>
      </c>
      <c r="F16" s="26">
        <f>'Escapement Data - Steelhead'!$S$54</f>
        <v>367003.67479533661</v>
      </c>
      <c r="G16" s="26">
        <f>'Escapement Data - Steelhead'!$S$64</f>
        <v>367003.67479533661</v>
      </c>
      <c r="H16" s="26">
        <f>'Escapement Data - Steelhead'!$S$75</f>
        <v>367003.67479533661</v>
      </c>
      <c r="I16" s="26">
        <f>'Escapement Data - Steelhead'!$S$87</f>
        <v>183501.83739766831</v>
      </c>
      <c r="J16" s="26">
        <f>'Escapement Data - Steelhead'!$S$98</f>
        <v>183501.83739766831</v>
      </c>
    </row>
    <row r="17" spans="2:10" x14ac:dyDescent="0.2">
      <c r="B17" s="2" t="s">
        <v>179</v>
      </c>
      <c r="C17" s="27">
        <f>'Escapement Data - Steelhead'!$T$20</f>
        <v>221549.88157619082</v>
      </c>
      <c r="D17" s="27">
        <f>'Escapement Data - Steelhead'!$T$32</f>
        <v>113327.35877860452</v>
      </c>
      <c r="E17" s="27">
        <f>'Escapement Data - Steelhead'!$T$44</f>
        <v>123877.35313937548</v>
      </c>
      <c r="F17" s="27">
        <f>'Escapement Data - Steelhead'!$T$54</f>
        <v>458754.59349417075</v>
      </c>
      <c r="G17" s="27">
        <f>'Escapement Data - Steelhead'!$T$64</f>
        <v>458754.59349417075</v>
      </c>
      <c r="H17" s="27">
        <f>'Escapement Data - Steelhead'!$T$75</f>
        <v>458754.59349417075</v>
      </c>
      <c r="I17" s="27">
        <f>'Escapement Data - Steelhead'!$T$87</f>
        <v>229377.29674708538</v>
      </c>
      <c r="J17" s="27">
        <f>'Escapement Data - Steelhead'!$T$98</f>
        <v>229377.29674708538</v>
      </c>
    </row>
  </sheetData>
  <pageMargins left="0.7" right="0.7" top="0.75" bottom="0.75" header="0.3" footer="0.3"/>
  <headerFooter>
    <oddHeader>&amp;L&amp;"Calibri"&amp;12&amp;K00B294 Proprietary&amp;1#_x000D_</oddHead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B1:AR52"/>
  <sheetViews>
    <sheetView topLeftCell="S1" workbookViewId="0">
      <selection activeCell="AR8" sqref="AR8"/>
    </sheetView>
  </sheetViews>
  <sheetFormatPr baseColWidth="10" defaultColWidth="8.83203125" defaultRowHeight="15" x14ac:dyDescent="0.2"/>
  <cols>
    <col min="2" max="2" width="16.33203125" bestFit="1" customWidth="1"/>
    <col min="3" max="3" width="17.33203125" bestFit="1" customWidth="1"/>
    <col min="4" max="4" width="11.33203125" bestFit="1" customWidth="1"/>
    <col min="5" max="5" width="10.6640625" bestFit="1" customWidth="1"/>
    <col min="14" max="14" width="35.1640625" style="94" bestFit="1" customWidth="1"/>
    <col min="15" max="15" width="20.1640625" style="93" customWidth="1"/>
    <col min="16" max="16" width="8.83203125" style="93"/>
    <col min="17" max="17" width="13.6640625" style="93" bestFit="1" customWidth="1"/>
    <col min="18" max="22" width="8.83203125" style="93"/>
    <col min="24" max="24" width="10.1640625" bestFit="1" customWidth="1"/>
    <col min="25" max="25" width="9.83203125" bestFit="1" customWidth="1"/>
    <col min="26" max="27" width="7.5" bestFit="1" customWidth="1"/>
    <col min="28" max="28" width="6.5" bestFit="1" customWidth="1"/>
    <col min="29" max="29" width="6.6640625" bestFit="1" customWidth="1"/>
    <col min="30" max="30" width="7.5" bestFit="1" customWidth="1"/>
    <col min="31" max="31" width="6.6640625" bestFit="1" customWidth="1"/>
    <col min="32" max="32" width="12.5" bestFit="1" customWidth="1"/>
    <col min="33" max="33" width="11" bestFit="1" customWidth="1"/>
    <col min="34" max="37" width="6" bestFit="1" customWidth="1"/>
    <col min="38" max="38" width="7" bestFit="1" customWidth="1"/>
    <col min="40" max="43" width="6" style="4" bestFit="1" customWidth="1"/>
    <col min="44" max="44" width="24.6640625" bestFit="1" customWidth="1"/>
  </cols>
  <sheetData>
    <row r="1" spans="2:44" ht="44.5" customHeight="1" thickBot="1" x14ac:dyDescent="0.25">
      <c r="N1" s="97"/>
      <c r="O1" s="98"/>
      <c r="P1" s="98"/>
      <c r="Q1" s="98"/>
      <c r="R1" s="98"/>
      <c r="S1" s="98"/>
      <c r="T1" s="98"/>
      <c r="U1" s="98"/>
      <c r="V1" s="98"/>
      <c r="X1" s="159" t="s">
        <v>238</v>
      </c>
      <c r="Y1" s="159"/>
      <c r="Z1" s="159"/>
      <c r="AA1" s="159"/>
      <c r="AB1" s="159"/>
      <c r="AC1" s="159"/>
      <c r="AD1" s="159"/>
      <c r="AE1" s="159"/>
      <c r="AF1" s="159"/>
      <c r="AG1" s="159"/>
      <c r="AH1" s="159"/>
      <c r="AI1" s="159"/>
      <c r="AJ1" s="159"/>
      <c r="AK1" s="159"/>
      <c r="AL1" s="159"/>
    </row>
    <row r="2" spans="2:44" x14ac:dyDescent="0.2">
      <c r="B2" s="85"/>
      <c r="C2" s="85" t="s">
        <v>165</v>
      </c>
      <c r="D2" s="85" t="s">
        <v>239</v>
      </c>
      <c r="E2" s="85" t="s">
        <v>240</v>
      </c>
      <c r="F2" s="85" t="s">
        <v>241</v>
      </c>
      <c r="G2" s="85" t="s">
        <v>242</v>
      </c>
      <c r="H2" s="85" t="s">
        <v>243</v>
      </c>
      <c r="I2" s="85" t="s">
        <v>244</v>
      </c>
      <c r="J2" s="85" t="s">
        <v>245</v>
      </c>
      <c r="K2" s="90" t="s">
        <v>246</v>
      </c>
      <c r="L2" s="90"/>
      <c r="N2" s="138" t="s">
        <v>201</v>
      </c>
      <c r="O2" s="138" t="s">
        <v>202</v>
      </c>
      <c r="P2" s="138" t="s">
        <v>163</v>
      </c>
      <c r="Q2" s="138" t="s">
        <v>203</v>
      </c>
      <c r="R2" s="138" t="s">
        <v>204</v>
      </c>
      <c r="S2" s="138" t="s">
        <v>205</v>
      </c>
      <c r="T2" s="138" t="s">
        <v>206</v>
      </c>
      <c r="U2" s="138" t="s">
        <v>207</v>
      </c>
      <c r="V2" s="138" t="s">
        <v>208</v>
      </c>
      <c r="Y2" s="157" t="s">
        <v>247</v>
      </c>
      <c r="Z2" s="157"/>
      <c r="AA2" s="157"/>
      <c r="AB2" s="157"/>
      <c r="AC2" s="157"/>
      <c r="AD2" s="157"/>
      <c r="AE2" s="157"/>
      <c r="AF2" s="158" t="s">
        <v>248</v>
      </c>
      <c r="AG2" s="158"/>
      <c r="AH2" s="158"/>
      <c r="AI2" s="158"/>
      <c r="AJ2" s="158"/>
      <c r="AK2" s="158"/>
      <c r="AL2" s="158"/>
    </row>
    <row r="3" spans="2:44" ht="35" thickBot="1" x14ac:dyDescent="0.3">
      <c r="B3" s="86" t="s">
        <v>163</v>
      </c>
      <c r="C3" s="86" t="s">
        <v>249</v>
      </c>
      <c r="D3" s="86" t="s">
        <v>249</v>
      </c>
      <c r="E3" s="86" t="s">
        <v>250</v>
      </c>
      <c r="F3" s="86" t="s">
        <v>251</v>
      </c>
      <c r="G3" s="86" t="s">
        <v>252</v>
      </c>
      <c r="H3" s="86" t="s">
        <v>137</v>
      </c>
      <c r="I3" s="86" t="s">
        <v>253</v>
      </c>
      <c r="J3" s="86" t="s">
        <v>254</v>
      </c>
      <c r="K3" s="90" t="s">
        <v>255</v>
      </c>
      <c r="L3" s="90"/>
      <c r="N3" s="163" t="s">
        <v>209</v>
      </c>
      <c r="O3" s="160" t="s">
        <v>256</v>
      </c>
      <c r="P3" s="93">
        <v>2010</v>
      </c>
      <c r="Q3" s="93">
        <v>31</v>
      </c>
      <c r="R3" s="93">
        <v>14</v>
      </c>
      <c r="S3" s="93">
        <v>17</v>
      </c>
      <c r="T3" s="93">
        <v>0</v>
      </c>
      <c r="U3" s="100">
        <f>R3/(R3+S3)</f>
        <v>0.45161290322580644</v>
      </c>
      <c r="V3" s="100">
        <f>1-U3</f>
        <v>0.54838709677419351</v>
      </c>
      <c r="X3" s="3" t="s">
        <v>257</v>
      </c>
      <c r="Y3" s="6" t="s">
        <v>258</v>
      </c>
      <c r="Z3" s="6" t="s">
        <v>259</v>
      </c>
      <c r="AA3" s="6" t="s">
        <v>260</v>
      </c>
      <c r="AB3" s="6" t="s">
        <v>261</v>
      </c>
      <c r="AC3" s="6" t="s">
        <v>262</v>
      </c>
      <c r="AD3" s="6" t="s">
        <v>263</v>
      </c>
      <c r="AE3" s="6" t="s">
        <v>264</v>
      </c>
      <c r="AF3" s="123" t="s">
        <v>265</v>
      </c>
      <c r="AG3" s="6" t="s">
        <v>266</v>
      </c>
      <c r="AH3" s="6" t="s">
        <v>267</v>
      </c>
      <c r="AI3" s="6" t="s">
        <v>268</v>
      </c>
      <c r="AJ3" s="6" t="s">
        <v>269</v>
      </c>
      <c r="AK3" s="6" t="s">
        <v>270</v>
      </c>
      <c r="AL3" s="6" t="s">
        <v>271</v>
      </c>
      <c r="AN3" s="113" t="s">
        <v>272</v>
      </c>
      <c r="AO3" s="113" t="s">
        <v>273</v>
      </c>
      <c r="AP3" s="113" t="s">
        <v>274</v>
      </c>
      <c r="AQ3" s="113" t="s">
        <v>275</v>
      </c>
      <c r="AR3" s="113" t="s">
        <v>276</v>
      </c>
    </row>
    <row r="4" spans="2:44" x14ac:dyDescent="0.2">
      <c r="B4" s="87">
        <v>2002</v>
      </c>
      <c r="C4" s="87">
        <v>120</v>
      </c>
      <c r="D4" s="87">
        <v>89</v>
      </c>
      <c r="E4" s="88">
        <v>209</v>
      </c>
      <c r="F4" s="88">
        <v>84</v>
      </c>
      <c r="G4" s="88">
        <v>2.4900000000000002</v>
      </c>
      <c r="H4" s="88">
        <v>1.43</v>
      </c>
      <c r="I4" s="88">
        <v>70</v>
      </c>
      <c r="J4" s="88">
        <v>8.4</v>
      </c>
      <c r="K4" s="92">
        <f>F4/C4</f>
        <v>0.7</v>
      </c>
      <c r="L4" s="92"/>
      <c r="M4" s="91"/>
      <c r="N4" s="163"/>
      <c r="O4" s="160"/>
      <c r="P4" s="93">
        <v>2011</v>
      </c>
      <c r="Q4" s="93">
        <v>38</v>
      </c>
      <c r="R4" s="93">
        <v>18</v>
      </c>
      <c r="S4" s="93">
        <v>19</v>
      </c>
      <c r="T4" s="93">
        <v>1</v>
      </c>
      <c r="U4" s="100">
        <f t="shared" ref="U4:U44" si="0">R4/(R4+S4)</f>
        <v>0.48648648648648651</v>
      </c>
      <c r="V4" s="100">
        <f t="shared" ref="V4:V45" si="1">1-U4</f>
        <v>0.51351351351351349</v>
      </c>
      <c r="X4" s="4">
        <v>2008</v>
      </c>
      <c r="Y4" s="120">
        <v>2163072</v>
      </c>
      <c r="Z4" s="10">
        <v>99329</v>
      </c>
      <c r="AA4" s="10">
        <v>25284</v>
      </c>
      <c r="AB4" s="10">
        <v>3243</v>
      </c>
      <c r="AC4" s="120">
        <v>237</v>
      </c>
      <c r="AD4" s="120">
        <v>16520</v>
      </c>
      <c r="AE4" s="120">
        <v>3243</v>
      </c>
      <c r="AF4" s="114">
        <v>9.1999999999999998E-2</v>
      </c>
      <c r="AG4" s="121">
        <v>0.501</v>
      </c>
      <c r="AH4" s="121">
        <v>0.255</v>
      </c>
      <c r="AI4" s="121">
        <v>0.37</v>
      </c>
      <c r="AJ4" s="114">
        <v>2E-3</v>
      </c>
      <c r="AK4" s="114">
        <v>0.65300000000000002</v>
      </c>
      <c r="AL4" s="121">
        <v>1</v>
      </c>
      <c r="AN4" s="122">
        <f>AG4</f>
        <v>0.501</v>
      </c>
      <c r="AO4" s="122">
        <f>AG4*AH4</f>
        <v>0.12775500000000001</v>
      </c>
      <c r="AP4" s="122">
        <f>AK4</f>
        <v>0.65300000000000002</v>
      </c>
      <c r="AQ4" s="122">
        <f>1-AK4</f>
        <v>0.34699999999999998</v>
      </c>
      <c r="AR4" s="114">
        <f>SUMPRODUCT(AN4:AO4,AP4:AQ4)</f>
        <v>0.37148398500000002</v>
      </c>
    </row>
    <row r="5" spans="2:44" x14ac:dyDescent="0.2">
      <c r="B5" s="87">
        <v>2003</v>
      </c>
      <c r="C5" s="87">
        <v>92</v>
      </c>
      <c r="D5" s="87">
        <v>48</v>
      </c>
      <c r="E5" s="88">
        <v>140</v>
      </c>
      <c r="F5" s="88">
        <v>64</v>
      </c>
      <c r="G5" s="88">
        <v>2.19</v>
      </c>
      <c r="H5" s="88">
        <v>1.44</v>
      </c>
      <c r="I5" s="88">
        <v>70</v>
      </c>
      <c r="J5" s="88">
        <v>6.4</v>
      </c>
      <c r="K5" s="92">
        <f t="shared" ref="K5:K19" si="2">F5/C5</f>
        <v>0.69565217391304346</v>
      </c>
      <c r="L5" s="92"/>
      <c r="N5" s="163"/>
      <c r="O5" s="160"/>
      <c r="P5" s="93">
        <v>2012</v>
      </c>
      <c r="Q5" s="93">
        <v>45</v>
      </c>
      <c r="R5" s="93">
        <v>27</v>
      </c>
      <c r="S5" s="93">
        <v>17</v>
      </c>
      <c r="T5" s="93">
        <v>1</v>
      </c>
      <c r="U5" s="100">
        <f t="shared" si="0"/>
        <v>0.61363636363636365</v>
      </c>
      <c r="V5" s="100">
        <f t="shared" si="1"/>
        <v>0.38636363636363635</v>
      </c>
      <c r="X5" s="4">
        <v>2009</v>
      </c>
      <c r="Y5" s="120">
        <v>5723283</v>
      </c>
      <c r="Z5" s="10">
        <v>102196</v>
      </c>
      <c r="AA5" s="10">
        <v>43056</v>
      </c>
      <c r="AB5" s="10">
        <v>5005</v>
      </c>
      <c r="AC5" s="120">
        <v>5071</v>
      </c>
      <c r="AD5" s="120">
        <v>31787</v>
      </c>
      <c r="AE5" s="120">
        <v>5005</v>
      </c>
      <c r="AF5" s="114">
        <v>2.8000000000000001E-2</v>
      </c>
      <c r="AG5" s="121">
        <v>0.64600000000000002</v>
      </c>
      <c r="AH5" s="121">
        <v>0.443</v>
      </c>
      <c r="AI5" s="121">
        <v>0.44400000000000001</v>
      </c>
      <c r="AJ5" s="114">
        <v>0.05</v>
      </c>
      <c r="AK5" s="114">
        <v>0.73799999999999999</v>
      </c>
      <c r="AL5" s="121">
        <v>1</v>
      </c>
      <c r="AN5" s="122">
        <f t="shared" ref="AN5:AN7" si="3">AG5</f>
        <v>0.64600000000000002</v>
      </c>
      <c r="AO5" s="122">
        <f t="shared" ref="AO5:AO7" si="4">AG5*AH5</f>
        <v>0.28617799999999999</v>
      </c>
      <c r="AP5" s="122">
        <f t="shared" ref="AP5:AP7" si="5">AK5</f>
        <v>0.73799999999999999</v>
      </c>
      <c r="AQ5" s="122">
        <f t="shared" ref="AQ5:AQ7" si="6">1-AK5</f>
        <v>0.26200000000000001</v>
      </c>
      <c r="AR5" s="114">
        <f t="shared" ref="AR5:AR7" si="7">SUMPRODUCT(AN5:AO5,AP5:AQ5)</f>
        <v>0.55172663600000005</v>
      </c>
    </row>
    <row r="6" spans="2:44" x14ac:dyDescent="0.2">
      <c r="B6" s="87">
        <v>2004</v>
      </c>
      <c r="C6" s="87">
        <v>47</v>
      </c>
      <c r="D6" s="87">
        <v>20</v>
      </c>
      <c r="E6" s="88">
        <v>67</v>
      </c>
      <c r="F6" s="88">
        <v>46</v>
      </c>
      <c r="G6" s="88">
        <v>1.46</v>
      </c>
      <c r="H6" s="88">
        <v>1.02</v>
      </c>
      <c r="I6" s="88">
        <v>98</v>
      </c>
      <c r="J6" s="88">
        <v>4.5999999999999996</v>
      </c>
      <c r="K6" s="92">
        <f t="shared" si="2"/>
        <v>0.97872340425531912</v>
      </c>
      <c r="L6" s="92"/>
      <c r="N6" s="163"/>
      <c r="O6" s="160"/>
      <c r="P6" s="93">
        <v>2013</v>
      </c>
      <c r="Q6" s="93">
        <v>105</v>
      </c>
      <c r="R6" s="93">
        <v>66</v>
      </c>
      <c r="S6" s="93">
        <v>38</v>
      </c>
      <c r="T6" s="93">
        <v>1</v>
      </c>
      <c r="U6" s="100">
        <f t="shared" si="0"/>
        <v>0.63461538461538458</v>
      </c>
      <c r="V6" s="100">
        <f t="shared" si="1"/>
        <v>0.36538461538461542</v>
      </c>
      <c r="X6" s="4">
        <v>2010</v>
      </c>
      <c r="Y6" s="120">
        <v>5984947</v>
      </c>
      <c r="Z6" s="10">
        <v>578760</v>
      </c>
      <c r="AA6" s="10">
        <v>197379</v>
      </c>
      <c r="AB6" s="10">
        <v>38224</v>
      </c>
      <c r="AC6" s="120">
        <v>5620</v>
      </c>
      <c r="AD6" s="120">
        <v>94043</v>
      </c>
      <c r="AE6" s="120">
        <v>38224</v>
      </c>
      <c r="AF6" s="114">
        <v>0.248</v>
      </c>
      <c r="AG6" s="121">
        <v>0.39</v>
      </c>
      <c r="AH6" s="121">
        <v>0.34399999999999997</v>
      </c>
      <c r="AI6" s="121">
        <v>0.37</v>
      </c>
      <c r="AJ6" s="114">
        <v>0.01</v>
      </c>
      <c r="AK6" s="114">
        <v>0.47599999999999998</v>
      </c>
      <c r="AL6" s="121">
        <v>1</v>
      </c>
      <c r="AN6" s="122">
        <f t="shared" si="3"/>
        <v>0.39</v>
      </c>
      <c r="AO6" s="122">
        <f t="shared" si="4"/>
        <v>0.13416</v>
      </c>
      <c r="AP6" s="122">
        <f t="shared" si="5"/>
        <v>0.47599999999999998</v>
      </c>
      <c r="AQ6" s="122">
        <f t="shared" si="6"/>
        <v>0.52400000000000002</v>
      </c>
      <c r="AR6" s="114">
        <f t="shared" si="7"/>
        <v>0.25593984000000003</v>
      </c>
    </row>
    <row r="7" spans="2:44" x14ac:dyDescent="0.2">
      <c r="B7" s="87" t="s">
        <v>277</v>
      </c>
      <c r="C7" s="87">
        <v>41</v>
      </c>
      <c r="D7" s="87">
        <v>35</v>
      </c>
      <c r="E7" s="88">
        <v>76</v>
      </c>
      <c r="F7" s="88">
        <v>35</v>
      </c>
      <c r="G7" s="88">
        <v>2.17</v>
      </c>
      <c r="H7" s="88">
        <v>1.17</v>
      </c>
      <c r="I7" s="88">
        <v>85</v>
      </c>
      <c r="J7" s="88">
        <v>3.5</v>
      </c>
      <c r="K7" s="92">
        <f t="shared" si="2"/>
        <v>0.85365853658536583</v>
      </c>
      <c r="L7" s="92"/>
      <c r="N7" s="163"/>
      <c r="O7" s="160"/>
      <c r="P7" s="93">
        <v>2014</v>
      </c>
      <c r="Q7" s="93">
        <v>96</v>
      </c>
      <c r="R7" s="93">
        <v>55</v>
      </c>
      <c r="S7" s="93">
        <v>41</v>
      </c>
      <c r="T7" s="93">
        <v>0</v>
      </c>
      <c r="U7" s="100">
        <f t="shared" si="0"/>
        <v>0.57291666666666663</v>
      </c>
      <c r="V7" s="100">
        <f t="shared" si="1"/>
        <v>0.42708333333333337</v>
      </c>
      <c r="X7" s="6">
        <v>2011</v>
      </c>
      <c r="Y7" s="124">
        <v>10799681</v>
      </c>
      <c r="Z7" s="125">
        <v>757838</v>
      </c>
      <c r="AA7" s="125">
        <v>242805</v>
      </c>
      <c r="AB7" s="125">
        <v>32702</v>
      </c>
      <c r="AC7" s="124">
        <v>24334</v>
      </c>
      <c r="AD7" s="124">
        <v>103107</v>
      </c>
      <c r="AE7" s="124">
        <v>32702</v>
      </c>
      <c r="AF7" s="115">
        <v>0.16900000000000001</v>
      </c>
      <c r="AG7" s="126">
        <v>0.41499999999999998</v>
      </c>
      <c r="AH7" s="126">
        <v>0.33100000000000002</v>
      </c>
      <c r="AI7" s="126">
        <v>0.23400000000000001</v>
      </c>
      <c r="AJ7" s="115">
        <v>3.2000000000000001E-2</v>
      </c>
      <c r="AK7" s="115">
        <v>0.42499999999999999</v>
      </c>
      <c r="AL7" s="126">
        <v>1</v>
      </c>
      <c r="AN7" s="122">
        <f t="shared" si="3"/>
        <v>0.41499999999999998</v>
      </c>
      <c r="AO7" s="122">
        <f t="shared" si="4"/>
        <v>0.13736499999999999</v>
      </c>
      <c r="AP7" s="122">
        <f t="shared" si="5"/>
        <v>0.42499999999999999</v>
      </c>
      <c r="AQ7" s="122">
        <f t="shared" si="6"/>
        <v>0.57499999999999996</v>
      </c>
      <c r="AR7" s="114">
        <f t="shared" si="7"/>
        <v>0.25535987499999996</v>
      </c>
    </row>
    <row r="8" spans="2:44" x14ac:dyDescent="0.2">
      <c r="B8" s="87" t="s">
        <v>278</v>
      </c>
      <c r="C8" s="87">
        <v>55</v>
      </c>
      <c r="D8" s="87">
        <v>41</v>
      </c>
      <c r="E8" s="88">
        <v>96</v>
      </c>
      <c r="F8" s="88">
        <v>58</v>
      </c>
      <c r="G8" s="88">
        <v>1.66</v>
      </c>
      <c r="H8" s="88">
        <v>0.95</v>
      </c>
      <c r="I8" s="88">
        <v>105</v>
      </c>
      <c r="J8" s="88">
        <v>5.8</v>
      </c>
      <c r="K8" s="92">
        <f t="shared" si="2"/>
        <v>1.0545454545454545</v>
      </c>
      <c r="L8" s="92"/>
      <c r="N8" s="163"/>
      <c r="O8" s="160"/>
      <c r="P8" s="93">
        <v>2015</v>
      </c>
      <c r="Q8" s="93">
        <v>109</v>
      </c>
      <c r="R8" s="93">
        <v>71</v>
      </c>
      <c r="S8" s="93">
        <v>36</v>
      </c>
      <c r="T8" s="93">
        <v>2</v>
      </c>
      <c r="U8" s="100">
        <f t="shared" si="0"/>
        <v>0.66355140186915884</v>
      </c>
      <c r="V8" s="100">
        <f t="shared" si="1"/>
        <v>0.33644859813084116</v>
      </c>
      <c r="AE8" t="s">
        <v>279</v>
      </c>
      <c r="AF8" s="122">
        <f>AVERAGE(AF4:AF7)</f>
        <v>0.13425000000000001</v>
      </c>
      <c r="AG8" s="122">
        <f t="shared" ref="AG8:AL8" si="8">AVERAGE(AG4:AG7)</f>
        <v>0.48799999999999999</v>
      </c>
      <c r="AH8" s="122">
        <f t="shared" si="8"/>
        <v>0.34324999999999994</v>
      </c>
      <c r="AI8" s="122">
        <f t="shared" si="8"/>
        <v>0.35450000000000004</v>
      </c>
      <c r="AJ8" s="122">
        <f t="shared" si="8"/>
        <v>2.35E-2</v>
      </c>
      <c r="AK8" s="122">
        <f t="shared" si="8"/>
        <v>0.57299999999999995</v>
      </c>
      <c r="AL8" s="122">
        <f t="shared" si="8"/>
        <v>1</v>
      </c>
      <c r="AR8" s="122">
        <f>AVERAGE(AR4:AR7)</f>
        <v>0.358627584</v>
      </c>
    </row>
    <row r="9" spans="2:44" x14ac:dyDescent="0.2">
      <c r="B9" s="87">
        <v>2007</v>
      </c>
      <c r="C9" s="87">
        <v>27</v>
      </c>
      <c r="D9" s="87">
        <v>21</v>
      </c>
      <c r="E9" s="88">
        <v>48</v>
      </c>
      <c r="F9" s="88">
        <v>41</v>
      </c>
      <c r="G9" s="88">
        <v>1.17</v>
      </c>
      <c r="H9" s="88">
        <v>0.66</v>
      </c>
      <c r="I9" s="88">
        <v>152</v>
      </c>
      <c r="J9" s="88">
        <v>4.0999999999999996</v>
      </c>
      <c r="K9" s="92">
        <f t="shared" si="2"/>
        <v>1.5185185185185186</v>
      </c>
      <c r="L9" s="92"/>
      <c r="N9" s="162" t="s">
        <v>211</v>
      </c>
      <c r="O9" s="160" t="s">
        <v>280</v>
      </c>
      <c r="P9" s="93">
        <v>2010</v>
      </c>
      <c r="Q9" s="93">
        <v>12</v>
      </c>
      <c r="R9" s="93">
        <v>5</v>
      </c>
      <c r="S9" s="93">
        <v>7</v>
      </c>
      <c r="T9" s="93">
        <v>0</v>
      </c>
      <c r="U9" s="100">
        <f t="shared" si="0"/>
        <v>0.41666666666666669</v>
      </c>
      <c r="V9" s="100">
        <f t="shared" si="1"/>
        <v>0.58333333333333326</v>
      </c>
      <c r="X9" s="3"/>
      <c r="Y9" s="3"/>
      <c r="Z9" s="3"/>
      <c r="AA9" s="3"/>
      <c r="AB9" s="3"/>
      <c r="AC9" s="3"/>
      <c r="AD9" s="3"/>
      <c r="AE9" s="3" t="s">
        <v>281</v>
      </c>
      <c r="AF9" s="128">
        <v>0.71</v>
      </c>
      <c r="AG9" s="129">
        <v>0.24</v>
      </c>
      <c r="AH9" s="129">
        <v>0.23</v>
      </c>
      <c r="AI9" s="129">
        <v>0.25</v>
      </c>
      <c r="AJ9" s="130">
        <v>0.92</v>
      </c>
      <c r="AK9" s="130">
        <v>0.26</v>
      </c>
      <c r="AL9" s="129">
        <v>0</v>
      </c>
    </row>
    <row r="10" spans="2:44" x14ac:dyDescent="0.2">
      <c r="B10" s="87">
        <v>2008</v>
      </c>
      <c r="C10" s="87">
        <v>23</v>
      </c>
      <c r="D10" s="87">
        <v>38</v>
      </c>
      <c r="E10" s="88">
        <v>61</v>
      </c>
      <c r="F10" s="88">
        <v>15</v>
      </c>
      <c r="G10" s="88">
        <v>4.07</v>
      </c>
      <c r="H10" s="88">
        <v>1.53</v>
      </c>
      <c r="I10" s="88">
        <v>65</v>
      </c>
      <c r="J10" s="88">
        <v>1.5</v>
      </c>
      <c r="K10" s="92">
        <f t="shared" si="2"/>
        <v>0.65217391304347827</v>
      </c>
      <c r="L10" s="92"/>
      <c r="N10" s="162"/>
      <c r="O10" s="160"/>
      <c r="P10" s="93">
        <v>2011</v>
      </c>
      <c r="Q10" s="93">
        <v>7</v>
      </c>
      <c r="R10" s="93">
        <v>6</v>
      </c>
      <c r="S10" s="93">
        <v>1</v>
      </c>
      <c r="T10" s="93">
        <v>0</v>
      </c>
      <c r="U10" s="100">
        <f t="shared" si="0"/>
        <v>0.8571428571428571</v>
      </c>
      <c r="V10" s="100">
        <f t="shared" si="1"/>
        <v>0.1428571428571429</v>
      </c>
    </row>
    <row r="11" spans="2:44" x14ac:dyDescent="0.2">
      <c r="B11" s="87">
        <v>2009</v>
      </c>
      <c r="C11" s="87">
        <v>42</v>
      </c>
      <c r="D11" s="87">
        <v>38</v>
      </c>
      <c r="E11" s="88">
        <v>80</v>
      </c>
      <c r="F11" s="88">
        <v>21</v>
      </c>
      <c r="G11" s="88">
        <v>3.81</v>
      </c>
      <c r="H11" s="88">
        <v>2</v>
      </c>
      <c r="I11" s="88">
        <v>50</v>
      </c>
      <c r="J11" s="88">
        <v>2.1</v>
      </c>
      <c r="K11" s="92">
        <f t="shared" si="2"/>
        <v>0.5</v>
      </c>
      <c r="L11" s="92"/>
      <c r="N11" s="162"/>
      <c r="O11" s="160"/>
      <c r="P11" s="93">
        <v>2012</v>
      </c>
      <c r="Q11" s="93">
        <v>9</v>
      </c>
      <c r="R11" s="93">
        <v>6</v>
      </c>
      <c r="S11" s="93">
        <v>3</v>
      </c>
      <c r="T11" s="93">
        <v>0</v>
      </c>
      <c r="U11" s="100">
        <f t="shared" si="0"/>
        <v>0.66666666666666663</v>
      </c>
      <c r="V11" s="100">
        <f t="shared" si="1"/>
        <v>0.33333333333333337</v>
      </c>
      <c r="AF11" s="140"/>
    </row>
    <row r="12" spans="2:44" x14ac:dyDescent="0.2">
      <c r="B12" s="87">
        <v>2010</v>
      </c>
      <c r="C12" s="87">
        <v>85</v>
      </c>
      <c r="D12" s="87">
        <v>49</v>
      </c>
      <c r="E12" s="88">
        <v>134</v>
      </c>
      <c r="F12" s="88">
        <v>84</v>
      </c>
      <c r="G12" s="88">
        <v>1.6</v>
      </c>
      <c r="H12" s="88">
        <v>1.01</v>
      </c>
      <c r="I12" s="88">
        <v>99</v>
      </c>
      <c r="J12" s="88">
        <v>8.4</v>
      </c>
      <c r="K12" s="92">
        <f t="shared" si="2"/>
        <v>0.9882352941176471</v>
      </c>
      <c r="L12" s="92"/>
      <c r="N12" s="162"/>
      <c r="O12" s="160"/>
      <c r="P12" s="93">
        <v>2013</v>
      </c>
      <c r="Q12" s="93">
        <v>6</v>
      </c>
      <c r="R12" s="93">
        <v>3</v>
      </c>
      <c r="S12" s="93">
        <v>3</v>
      </c>
      <c r="T12" s="93">
        <v>0</v>
      </c>
      <c r="U12" s="100">
        <f t="shared" si="0"/>
        <v>0.5</v>
      </c>
      <c r="V12" s="100">
        <f t="shared" si="1"/>
        <v>0.5</v>
      </c>
    </row>
    <row r="13" spans="2:44" x14ac:dyDescent="0.2">
      <c r="B13" s="87">
        <v>2011</v>
      </c>
      <c r="C13" s="87">
        <v>75</v>
      </c>
      <c r="D13" s="87">
        <v>58</v>
      </c>
      <c r="E13" s="88">
        <v>133</v>
      </c>
      <c r="F13" s="88">
        <v>28</v>
      </c>
      <c r="G13" s="88">
        <v>4.75</v>
      </c>
      <c r="H13" s="88">
        <v>2.68</v>
      </c>
      <c r="I13" s="88">
        <v>37</v>
      </c>
      <c r="J13" s="88">
        <v>2.8</v>
      </c>
      <c r="K13" s="92">
        <f t="shared" si="2"/>
        <v>0.37333333333333335</v>
      </c>
      <c r="L13" s="92"/>
      <c r="N13" s="162"/>
      <c r="O13" s="160"/>
      <c r="P13" s="93">
        <v>2014</v>
      </c>
      <c r="Q13" s="93">
        <v>8</v>
      </c>
      <c r="R13" s="93">
        <v>3</v>
      </c>
      <c r="S13" s="93">
        <v>5</v>
      </c>
      <c r="T13" s="93">
        <v>0</v>
      </c>
      <c r="U13" s="100">
        <f t="shared" si="0"/>
        <v>0.375</v>
      </c>
      <c r="V13" s="100">
        <f t="shared" si="1"/>
        <v>0.625</v>
      </c>
      <c r="AG13" s="139"/>
    </row>
    <row r="14" spans="2:44" x14ac:dyDescent="0.2">
      <c r="B14" s="87" t="s">
        <v>282</v>
      </c>
      <c r="C14" s="87">
        <v>35</v>
      </c>
      <c r="D14" s="87">
        <v>34</v>
      </c>
      <c r="E14" s="88">
        <v>69</v>
      </c>
      <c r="F14" s="88">
        <v>22</v>
      </c>
      <c r="G14" s="88">
        <v>3.14</v>
      </c>
      <c r="H14" s="88">
        <v>1.59</v>
      </c>
      <c r="I14" s="88">
        <v>63</v>
      </c>
      <c r="J14" s="88">
        <v>2.2000000000000002</v>
      </c>
      <c r="K14" s="92">
        <f t="shared" si="2"/>
        <v>0.62857142857142856</v>
      </c>
      <c r="L14" s="92"/>
      <c r="N14" s="162"/>
      <c r="O14" s="160"/>
      <c r="P14" s="93">
        <v>2015</v>
      </c>
      <c r="Q14" s="93">
        <v>5</v>
      </c>
      <c r="R14" s="93">
        <v>4</v>
      </c>
      <c r="S14" s="93">
        <v>1</v>
      </c>
      <c r="T14" s="93">
        <v>0</v>
      </c>
      <c r="U14" s="100">
        <f t="shared" si="0"/>
        <v>0.8</v>
      </c>
      <c r="V14" s="100">
        <f t="shared" si="1"/>
        <v>0.19999999999999996</v>
      </c>
    </row>
    <row r="15" spans="2:44" x14ac:dyDescent="0.2">
      <c r="B15" s="87">
        <v>2013</v>
      </c>
      <c r="C15" s="87">
        <v>41</v>
      </c>
      <c r="D15" s="87">
        <v>22</v>
      </c>
      <c r="E15" s="88">
        <v>63</v>
      </c>
      <c r="F15" s="88">
        <v>33</v>
      </c>
      <c r="G15" s="88">
        <v>1.91</v>
      </c>
      <c r="H15" s="88">
        <v>1.24</v>
      </c>
      <c r="I15" s="88">
        <v>80</v>
      </c>
      <c r="J15" s="88">
        <v>3.3</v>
      </c>
      <c r="K15" s="92">
        <f t="shared" si="2"/>
        <v>0.80487804878048785</v>
      </c>
      <c r="L15" s="92"/>
      <c r="N15" s="162" t="s">
        <v>283</v>
      </c>
      <c r="O15" s="160" t="s">
        <v>284</v>
      </c>
      <c r="P15" s="93">
        <v>2010</v>
      </c>
      <c r="Q15" s="93">
        <v>31</v>
      </c>
      <c r="R15" s="93">
        <v>14</v>
      </c>
      <c r="S15" s="93">
        <v>17</v>
      </c>
      <c r="T15" s="93">
        <v>0</v>
      </c>
      <c r="U15" s="100">
        <f t="shared" si="0"/>
        <v>0.45161290322580644</v>
      </c>
      <c r="V15" s="100">
        <f t="shared" si="1"/>
        <v>0.54838709677419351</v>
      </c>
    </row>
    <row r="16" spans="2:44" x14ac:dyDescent="0.2">
      <c r="B16" s="87" t="s">
        <v>285</v>
      </c>
      <c r="C16" s="87">
        <v>18</v>
      </c>
      <c r="D16" s="87">
        <v>30</v>
      </c>
      <c r="E16" s="88">
        <v>48</v>
      </c>
      <c r="F16" s="87">
        <v>18</v>
      </c>
      <c r="G16" s="88">
        <v>2.67</v>
      </c>
      <c r="H16" s="87">
        <v>1</v>
      </c>
      <c r="I16" s="87">
        <v>100</v>
      </c>
      <c r="J16" s="87">
        <v>1.8</v>
      </c>
      <c r="K16" s="92">
        <f t="shared" si="2"/>
        <v>1</v>
      </c>
      <c r="L16" s="92"/>
      <c r="N16" s="162"/>
      <c r="O16" s="160"/>
      <c r="P16" s="93">
        <v>2011</v>
      </c>
      <c r="Q16" s="93">
        <v>30</v>
      </c>
      <c r="R16" s="93">
        <v>14</v>
      </c>
      <c r="S16" s="93">
        <v>15</v>
      </c>
      <c r="T16" s="93">
        <v>1</v>
      </c>
      <c r="U16" s="100">
        <f t="shared" si="0"/>
        <v>0.48275862068965519</v>
      </c>
      <c r="V16" s="100">
        <f t="shared" si="1"/>
        <v>0.51724137931034475</v>
      </c>
    </row>
    <row r="17" spans="2:22" x14ac:dyDescent="0.2">
      <c r="B17" s="87" t="s">
        <v>286</v>
      </c>
      <c r="C17" s="87">
        <v>34</v>
      </c>
      <c r="D17" s="87">
        <v>33</v>
      </c>
      <c r="E17" s="88">
        <v>67</v>
      </c>
      <c r="F17" s="87">
        <v>49</v>
      </c>
      <c r="G17" s="88">
        <v>1.37</v>
      </c>
      <c r="H17" s="87">
        <v>0.69</v>
      </c>
      <c r="I17" s="87">
        <v>144</v>
      </c>
      <c r="J17" s="87">
        <v>4.9000000000000004</v>
      </c>
      <c r="K17" s="92">
        <f t="shared" si="2"/>
        <v>1.4411764705882353</v>
      </c>
      <c r="L17" s="92"/>
      <c r="N17" s="162"/>
      <c r="O17" s="160"/>
      <c r="P17" s="93">
        <v>2012</v>
      </c>
      <c r="Q17" s="93">
        <v>34</v>
      </c>
      <c r="R17" s="93">
        <v>18</v>
      </c>
      <c r="S17" s="93">
        <v>16</v>
      </c>
      <c r="T17" s="93">
        <v>0</v>
      </c>
      <c r="U17" s="100">
        <f t="shared" si="0"/>
        <v>0.52941176470588236</v>
      </c>
      <c r="V17" s="100">
        <f t="shared" si="1"/>
        <v>0.47058823529411764</v>
      </c>
    </row>
    <row r="18" spans="2:22" x14ac:dyDescent="0.2">
      <c r="B18" s="87">
        <v>2016</v>
      </c>
      <c r="C18" s="87">
        <v>53</v>
      </c>
      <c r="D18" s="87">
        <v>29</v>
      </c>
      <c r="E18" s="88">
        <v>82</v>
      </c>
      <c r="F18" s="87">
        <v>63</v>
      </c>
      <c r="G18" s="88">
        <v>1.3</v>
      </c>
      <c r="H18" s="87">
        <v>0.84</v>
      </c>
      <c r="I18" s="87">
        <v>119</v>
      </c>
      <c r="J18" s="87">
        <v>6.3</v>
      </c>
      <c r="K18" s="92">
        <f t="shared" si="2"/>
        <v>1.1886792452830188</v>
      </c>
      <c r="L18" s="92"/>
      <c r="N18" s="162"/>
      <c r="O18" s="160"/>
      <c r="P18" s="93">
        <v>2013</v>
      </c>
      <c r="Q18" s="93">
        <v>28</v>
      </c>
      <c r="R18" s="93">
        <v>14</v>
      </c>
      <c r="S18" s="93">
        <v>14</v>
      </c>
      <c r="T18" s="93">
        <v>0</v>
      </c>
      <c r="U18" s="100">
        <f t="shared" si="0"/>
        <v>0.5</v>
      </c>
      <c r="V18" s="100">
        <f t="shared" si="1"/>
        <v>0.5</v>
      </c>
    </row>
    <row r="19" spans="2:22" ht="16" thickBot="1" x14ac:dyDescent="0.25">
      <c r="B19" s="86">
        <v>2017</v>
      </c>
      <c r="C19" s="86" t="s">
        <v>185</v>
      </c>
      <c r="D19" s="86" t="s">
        <v>185</v>
      </c>
      <c r="E19" s="86" t="s">
        <v>185</v>
      </c>
      <c r="F19" s="86" t="s">
        <v>185</v>
      </c>
      <c r="G19" s="89">
        <v>3.51</v>
      </c>
      <c r="H19" s="86" t="s">
        <v>185</v>
      </c>
      <c r="I19" s="86" t="s">
        <v>185</v>
      </c>
      <c r="J19" s="86" t="s">
        <v>185</v>
      </c>
      <c r="K19" s="92" t="e">
        <f t="shared" si="2"/>
        <v>#VALUE!</v>
      </c>
      <c r="L19" s="92"/>
      <c r="N19" s="162"/>
      <c r="O19" s="160"/>
      <c r="P19" s="93">
        <v>2014</v>
      </c>
      <c r="Q19" s="93">
        <v>18</v>
      </c>
      <c r="R19" s="93">
        <v>8</v>
      </c>
      <c r="S19" s="93">
        <v>10</v>
      </c>
      <c r="T19" s="93">
        <v>0</v>
      </c>
      <c r="U19" s="100">
        <f t="shared" si="0"/>
        <v>0.44444444444444442</v>
      </c>
      <c r="V19" s="100">
        <f t="shared" si="1"/>
        <v>0.55555555555555558</v>
      </c>
    </row>
    <row r="20" spans="2:22" x14ac:dyDescent="0.2">
      <c r="J20" t="s">
        <v>287</v>
      </c>
      <c r="K20" s="92">
        <f>AVERAGE(K4:K18)</f>
        <v>0.89187638810235537</v>
      </c>
      <c r="L20" s="92"/>
      <c r="N20" s="162"/>
      <c r="O20" s="160"/>
      <c r="P20" s="93">
        <v>2015</v>
      </c>
      <c r="Q20" s="93">
        <v>32</v>
      </c>
      <c r="R20" s="93">
        <v>21</v>
      </c>
      <c r="S20" s="93">
        <v>11</v>
      </c>
      <c r="T20" s="93">
        <v>0</v>
      </c>
      <c r="U20" s="100">
        <f t="shared" si="0"/>
        <v>0.65625</v>
      </c>
      <c r="V20" s="100">
        <f t="shared" si="1"/>
        <v>0.34375</v>
      </c>
    </row>
    <row r="21" spans="2:22" x14ac:dyDescent="0.2">
      <c r="J21" t="s">
        <v>288</v>
      </c>
      <c r="K21" s="92">
        <f>MEDIAN(K4:K18)</f>
        <v>0.85365853658536583</v>
      </c>
      <c r="L21" s="92"/>
      <c r="N21" s="162" t="s">
        <v>83</v>
      </c>
      <c r="O21" s="160" t="s">
        <v>289</v>
      </c>
      <c r="P21" s="93">
        <v>2010</v>
      </c>
      <c r="Q21" s="93">
        <v>19</v>
      </c>
      <c r="R21" s="93">
        <v>9</v>
      </c>
      <c r="S21" s="93">
        <v>10</v>
      </c>
      <c r="T21" s="93">
        <v>0</v>
      </c>
      <c r="U21" s="100">
        <f t="shared" si="0"/>
        <v>0.47368421052631576</v>
      </c>
      <c r="V21" s="100">
        <f t="shared" si="1"/>
        <v>0.52631578947368429</v>
      </c>
    </row>
    <row r="22" spans="2:22" x14ac:dyDescent="0.2">
      <c r="N22" s="162"/>
      <c r="O22" s="160"/>
      <c r="P22" s="93">
        <v>2011</v>
      </c>
      <c r="Q22" s="93">
        <v>23</v>
      </c>
      <c r="R22" s="93">
        <v>8</v>
      </c>
      <c r="S22" s="93">
        <v>14</v>
      </c>
      <c r="T22" s="93">
        <v>1</v>
      </c>
      <c r="U22" s="100">
        <f t="shared" si="0"/>
        <v>0.36363636363636365</v>
      </c>
      <c r="V22" s="100">
        <f t="shared" si="1"/>
        <v>0.63636363636363635</v>
      </c>
    </row>
    <row r="23" spans="2:22" x14ac:dyDescent="0.2">
      <c r="N23" s="162"/>
      <c r="O23" s="160"/>
      <c r="P23" s="93">
        <v>2012</v>
      </c>
      <c r="Q23" s="93">
        <v>20</v>
      </c>
      <c r="R23" s="93">
        <v>10</v>
      </c>
      <c r="S23" s="93">
        <v>10</v>
      </c>
      <c r="T23" s="93">
        <v>0</v>
      </c>
      <c r="U23" s="100">
        <f t="shared" si="0"/>
        <v>0.5</v>
      </c>
      <c r="V23" s="100">
        <f t="shared" si="1"/>
        <v>0.5</v>
      </c>
    </row>
    <row r="24" spans="2:22" x14ac:dyDescent="0.2">
      <c r="N24" s="162"/>
      <c r="O24" s="160"/>
      <c r="P24" s="93">
        <v>2013</v>
      </c>
      <c r="Q24" s="93">
        <v>18</v>
      </c>
      <c r="R24" s="93">
        <v>9</v>
      </c>
      <c r="S24" s="93">
        <v>9</v>
      </c>
      <c r="T24" s="93">
        <v>0</v>
      </c>
      <c r="U24" s="100">
        <f t="shared" si="0"/>
        <v>0.5</v>
      </c>
      <c r="V24" s="100">
        <f t="shared" si="1"/>
        <v>0.5</v>
      </c>
    </row>
    <row r="25" spans="2:22" x14ac:dyDescent="0.2">
      <c r="N25" s="162"/>
      <c r="O25" s="160"/>
      <c r="P25" s="93">
        <v>2014</v>
      </c>
      <c r="Q25" s="93">
        <v>6</v>
      </c>
      <c r="R25" s="93">
        <v>1</v>
      </c>
      <c r="S25" s="93">
        <v>5</v>
      </c>
      <c r="T25" s="93">
        <v>0</v>
      </c>
      <c r="U25" s="100">
        <f t="shared" si="0"/>
        <v>0.16666666666666666</v>
      </c>
      <c r="V25" s="100">
        <f t="shared" si="1"/>
        <v>0.83333333333333337</v>
      </c>
    </row>
    <row r="26" spans="2:22" x14ac:dyDescent="0.2">
      <c r="N26" s="162"/>
      <c r="O26" s="160"/>
      <c r="P26" s="93">
        <v>2015</v>
      </c>
      <c r="Q26" s="93">
        <v>19</v>
      </c>
      <c r="R26" s="93">
        <v>12</v>
      </c>
      <c r="S26" s="93">
        <v>7</v>
      </c>
      <c r="T26" s="93">
        <v>0</v>
      </c>
      <c r="U26" s="100">
        <f t="shared" si="0"/>
        <v>0.63157894736842102</v>
      </c>
      <c r="V26" s="100">
        <f t="shared" si="1"/>
        <v>0.36842105263157898</v>
      </c>
    </row>
    <row r="27" spans="2:22" x14ac:dyDescent="0.2">
      <c r="N27" s="161" t="s">
        <v>214</v>
      </c>
      <c r="O27" s="160" t="s">
        <v>215</v>
      </c>
      <c r="P27" s="93">
        <v>2012</v>
      </c>
      <c r="Q27" s="93">
        <v>5</v>
      </c>
      <c r="R27" s="93">
        <v>2</v>
      </c>
      <c r="S27" s="93">
        <v>3</v>
      </c>
      <c r="T27" s="93">
        <v>0</v>
      </c>
      <c r="U27" s="100">
        <f t="shared" si="0"/>
        <v>0.4</v>
      </c>
      <c r="V27" s="100">
        <f t="shared" si="1"/>
        <v>0.6</v>
      </c>
    </row>
    <row r="28" spans="2:22" x14ac:dyDescent="0.2">
      <c r="N28" s="161"/>
      <c r="O28" s="160"/>
      <c r="P28" s="93">
        <v>2013</v>
      </c>
      <c r="Q28" s="93">
        <v>4</v>
      </c>
      <c r="R28" s="93">
        <v>2</v>
      </c>
      <c r="S28" s="93">
        <v>2</v>
      </c>
      <c r="T28" s="93">
        <v>0</v>
      </c>
      <c r="U28" s="100">
        <f t="shared" si="0"/>
        <v>0.5</v>
      </c>
      <c r="V28" s="100">
        <f t="shared" si="1"/>
        <v>0.5</v>
      </c>
    </row>
    <row r="29" spans="2:22" x14ac:dyDescent="0.2">
      <c r="B29" s="107" t="s">
        <v>290</v>
      </c>
      <c r="C29" s="107"/>
      <c r="D29" s="107"/>
      <c r="E29" s="2"/>
      <c r="N29" s="161"/>
      <c r="O29" s="160"/>
      <c r="P29" s="93">
        <v>2014</v>
      </c>
      <c r="Q29" s="93">
        <v>4</v>
      </c>
      <c r="R29" s="93">
        <v>4</v>
      </c>
      <c r="S29" s="93">
        <v>0</v>
      </c>
      <c r="T29" s="93">
        <v>0</v>
      </c>
      <c r="U29" s="100">
        <f t="shared" si="0"/>
        <v>1</v>
      </c>
      <c r="V29" s="100">
        <f t="shared" si="1"/>
        <v>0</v>
      </c>
    </row>
    <row r="30" spans="2:22" x14ac:dyDescent="0.2">
      <c r="B30" s="108" t="s">
        <v>257</v>
      </c>
      <c r="C30" s="108" t="s">
        <v>291</v>
      </c>
      <c r="D30" s="108" t="s">
        <v>292</v>
      </c>
      <c r="E30" s="108" t="s">
        <v>293</v>
      </c>
      <c r="N30" s="161"/>
      <c r="O30" s="160"/>
      <c r="P30" s="93">
        <v>2015</v>
      </c>
      <c r="Q30" s="93">
        <v>8</v>
      </c>
      <c r="R30" s="93">
        <v>5</v>
      </c>
      <c r="S30" s="93">
        <v>3</v>
      </c>
      <c r="T30" s="93">
        <v>0</v>
      </c>
      <c r="U30" s="100">
        <f t="shared" si="0"/>
        <v>0.625</v>
      </c>
      <c r="V30" s="100">
        <f t="shared" si="1"/>
        <v>0.375</v>
      </c>
    </row>
    <row r="31" spans="2:22" ht="14.5" customHeight="1" x14ac:dyDescent="0.2">
      <c r="B31" s="4">
        <v>2017</v>
      </c>
      <c r="C31" s="4">
        <v>6431</v>
      </c>
      <c r="D31" s="4">
        <v>0.93100000000000005</v>
      </c>
      <c r="E31" s="103">
        <f>C31*D31</f>
        <v>5987.2610000000004</v>
      </c>
      <c r="N31" s="161" t="s">
        <v>18</v>
      </c>
      <c r="O31" s="160" t="s">
        <v>216</v>
      </c>
      <c r="P31" s="93">
        <v>2013</v>
      </c>
      <c r="Q31" s="93">
        <v>4</v>
      </c>
      <c r="R31" s="93">
        <v>3</v>
      </c>
      <c r="S31" s="93">
        <v>1</v>
      </c>
      <c r="T31" s="93">
        <v>0</v>
      </c>
      <c r="U31" s="100">
        <f t="shared" si="0"/>
        <v>0.75</v>
      </c>
      <c r="V31" s="100">
        <f t="shared" si="1"/>
        <v>0.25</v>
      </c>
    </row>
    <row r="32" spans="2:22" x14ac:dyDescent="0.2">
      <c r="B32" s="4">
        <v>2016</v>
      </c>
      <c r="C32" s="4">
        <v>5113</v>
      </c>
      <c r="D32" s="4">
        <v>0.96499999999999997</v>
      </c>
      <c r="E32" s="103">
        <f t="shared" ref="E32:E37" si="9">C32*D32</f>
        <v>4934.0450000000001</v>
      </c>
      <c r="N32" s="161"/>
      <c r="O32" s="160"/>
      <c r="P32" s="93">
        <v>2015</v>
      </c>
      <c r="Q32" s="93">
        <v>5</v>
      </c>
      <c r="R32" s="93">
        <v>4</v>
      </c>
      <c r="S32" s="93">
        <v>1</v>
      </c>
      <c r="T32" s="93">
        <v>0</v>
      </c>
      <c r="U32" s="100">
        <f t="shared" si="0"/>
        <v>0.8</v>
      </c>
      <c r="V32" s="100">
        <f t="shared" si="1"/>
        <v>0.19999999999999996</v>
      </c>
    </row>
    <row r="33" spans="2:22" x14ac:dyDescent="0.2">
      <c r="B33" s="4">
        <v>2015</v>
      </c>
      <c r="C33" s="4">
        <v>5215</v>
      </c>
      <c r="D33" s="4">
        <v>0.92200000000000004</v>
      </c>
      <c r="E33" s="103">
        <f t="shared" si="9"/>
        <v>4808.2300000000005</v>
      </c>
      <c r="N33" s="161" t="s">
        <v>51</v>
      </c>
      <c r="O33" s="160" t="s">
        <v>294</v>
      </c>
      <c r="P33" s="93">
        <v>2011</v>
      </c>
      <c r="Q33" s="93">
        <v>8</v>
      </c>
      <c r="R33" s="93">
        <v>4</v>
      </c>
      <c r="S33" s="93">
        <v>4</v>
      </c>
      <c r="T33" s="93">
        <v>0</v>
      </c>
      <c r="U33" s="100">
        <f t="shared" si="0"/>
        <v>0.5</v>
      </c>
      <c r="V33" s="100">
        <f t="shared" si="1"/>
        <v>0.5</v>
      </c>
    </row>
    <row r="34" spans="2:22" x14ac:dyDescent="0.2">
      <c r="B34" s="4">
        <v>2014</v>
      </c>
      <c r="C34" s="4">
        <v>4982</v>
      </c>
      <c r="D34" s="4">
        <v>0.94099999999999995</v>
      </c>
      <c r="E34" s="103">
        <f t="shared" si="9"/>
        <v>4688.0619999999999</v>
      </c>
      <c r="N34" s="161"/>
      <c r="O34" s="160"/>
      <c r="P34" s="93">
        <v>2012</v>
      </c>
      <c r="Q34" s="93">
        <v>11</v>
      </c>
      <c r="R34" s="93">
        <v>9</v>
      </c>
      <c r="S34" s="93">
        <v>1</v>
      </c>
      <c r="T34" s="93">
        <v>1</v>
      </c>
      <c r="U34" s="100">
        <f t="shared" si="0"/>
        <v>0.9</v>
      </c>
      <c r="V34" s="100">
        <f t="shared" si="1"/>
        <v>9.9999999999999978E-2</v>
      </c>
    </row>
    <row r="35" spans="2:22" ht="14.5" customHeight="1" x14ac:dyDescent="0.2">
      <c r="B35" s="4">
        <v>2013</v>
      </c>
      <c r="C35" s="4">
        <v>5594</v>
      </c>
      <c r="D35" s="4">
        <v>0.94699999999999995</v>
      </c>
      <c r="E35" s="103">
        <f t="shared" si="9"/>
        <v>5297.518</v>
      </c>
      <c r="N35" s="161"/>
      <c r="O35" s="160"/>
      <c r="P35" s="93">
        <v>2013</v>
      </c>
      <c r="Q35" s="93">
        <v>6</v>
      </c>
      <c r="R35" s="93">
        <v>4</v>
      </c>
      <c r="S35" s="93">
        <v>2</v>
      </c>
      <c r="T35" s="93">
        <v>0</v>
      </c>
      <c r="U35" s="100">
        <f t="shared" si="0"/>
        <v>0.66666666666666663</v>
      </c>
      <c r="V35" s="100">
        <f t="shared" si="1"/>
        <v>0.33333333333333337</v>
      </c>
    </row>
    <row r="36" spans="2:22" x14ac:dyDescent="0.2">
      <c r="B36" s="4">
        <v>2012</v>
      </c>
      <c r="C36" s="4">
        <v>5158</v>
      </c>
      <c r="D36" s="4">
        <v>0.95299999999999996</v>
      </c>
      <c r="E36" s="103">
        <f t="shared" si="9"/>
        <v>4915.5739999999996</v>
      </c>
      <c r="N36" s="161"/>
      <c r="O36" s="160"/>
      <c r="P36" s="93">
        <v>2014</v>
      </c>
      <c r="Q36" s="93">
        <v>18</v>
      </c>
      <c r="R36" s="93">
        <v>13</v>
      </c>
      <c r="S36" s="93">
        <v>5</v>
      </c>
      <c r="T36" s="93">
        <v>0</v>
      </c>
      <c r="U36" s="100">
        <f t="shared" si="0"/>
        <v>0.72222222222222221</v>
      </c>
      <c r="V36" s="100">
        <f t="shared" si="1"/>
        <v>0.27777777777777779</v>
      </c>
    </row>
    <row r="37" spans="2:22" x14ac:dyDescent="0.2">
      <c r="B37" s="6">
        <v>2011</v>
      </c>
      <c r="C37" s="6">
        <v>5248</v>
      </c>
      <c r="D37" s="6">
        <v>0.90100000000000002</v>
      </c>
      <c r="E37" s="104">
        <f t="shared" si="9"/>
        <v>4728.4480000000003</v>
      </c>
      <c r="N37" s="161"/>
      <c r="O37" s="160"/>
      <c r="P37" s="93">
        <v>2015</v>
      </c>
      <c r="Q37" s="93">
        <v>11</v>
      </c>
      <c r="R37" s="93">
        <v>9</v>
      </c>
      <c r="S37" s="93">
        <v>1</v>
      </c>
      <c r="T37" s="93">
        <v>1</v>
      </c>
      <c r="U37" s="100">
        <f t="shared" si="0"/>
        <v>0.9</v>
      </c>
      <c r="V37" s="100">
        <f t="shared" si="1"/>
        <v>9.9999999999999978E-2</v>
      </c>
    </row>
    <row r="38" spans="2:22" x14ac:dyDescent="0.2">
      <c r="B38" s="20" t="s">
        <v>287</v>
      </c>
      <c r="C38" s="105">
        <f>AVERAGE(C31:C37)</f>
        <v>5391.5714285714284</v>
      </c>
      <c r="D38" s="106">
        <f t="shared" ref="D38:E38" si="10">AVERAGE(D31:D37)</f>
        <v>0.93714285714285706</v>
      </c>
      <c r="E38" s="105">
        <f t="shared" si="10"/>
        <v>5051.3054285714288</v>
      </c>
      <c r="N38" s="161" t="s">
        <v>39</v>
      </c>
      <c r="O38" s="160" t="s">
        <v>295</v>
      </c>
      <c r="P38" s="93">
        <v>2010</v>
      </c>
      <c r="Q38" s="93">
        <v>44</v>
      </c>
      <c r="R38" s="93">
        <v>22</v>
      </c>
      <c r="S38" s="93">
        <v>21</v>
      </c>
      <c r="T38" s="93">
        <v>1</v>
      </c>
      <c r="U38" s="100">
        <f t="shared" si="0"/>
        <v>0.51162790697674421</v>
      </c>
      <c r="V38" s="100">
        <f t="shared" si="1"/>
        <v>0.48837209302325579</v>
      </c>
    </row>
    <row r="39" spans="2:22" x14ac:dyDescent="0.2">
      <c r="N39" s="161"/>
      <c r="O39" s="160"/>
      <c r="P39" s="93">
        <v>2011</v>
      </c>
      <c r="Q39" s="93">
        <v>33</v>
      </c>
      <c r="R39" s="93">
        <v>20</v>
      </c>
      <c r="S39" s="93">
        <v>13</v>
      </c>
      <c r="T39" s="93">
        <v>0</v>
      </c>
      <c r="U39" s="100">
        <f t="shared" si="0"/>
        <v>0.60606060606060608</v>
      </c>
      <c r="V39" s="100">
        <f t="shared" si="1"/>
        <v>0.39393939393939392</v>
      </c>
    </row>
    <row r="40" spans="2:22" x14ac:dyDescent="0.2">
      <c r="B40" s="107" t="s">
        <v>50</v>
      </c>
      <c r="C40" s="3"/>
      <c r="D40" s="3"/>
      <c r="E40" s="3"/>
      <c r="N40" s="161"/>
      <c r="O40" s="160"/>
      <c r="P40" s="93">
        <v>2012</v>
      </c>
      <c r="Q40" s="93">
        <v>36</v>
      </c>
      <c r="R40" s="93">
        <v>26</v>
      </c>
      <c r="S40" s="93">
        <v>10</v>
      </c>
      <c r="T40" s="93">
        <v>0</v>
      </c>
      <c r="U40" s="100">
        <f t="shared" si="0"/>
        <v>0.72222222222222221</v>
      </c>
      <c r="V40" s="100">
        <f t="shared" si="1"/>
        <v>0.27777777777777779</v>
      </c>
    </row>
    <row r="41" spans="2:22" x14ac:dyDescent="0.2">
      <c r="B41" s="20" t="s">
        <v>287</v>
      </c>
      <c r="C41" s="105"/>
      <c r="D41" s="105"/>
      <c r="E41" s="105">
        <v>4800</v>
      </c>
      <c r="N41" s="161"/>
      <c r="O41" s="160"/>
      <c r="P41" s="93">
        <v>2013</v>
      </c>
      <c r="Q41" s="93">
        <v>51</v>
      </c>
      <c r="R41" s="93">
        <v>33</v>
      </c>
      <c r="S41" s="93">
        <v>18</v>
      </c>
      <c r="T41" s="93">
        <v>0</v>
      </c>
      <c r="U41" s="100">
        <f t="shared" si="0"/>
        <v>0.6470588235294118</v>
      </c>
      <c r="V41" s="100">
        <f t="shared" si="1"/>
        <v>0.3529411764705882</v>
      </c>
    </row>
    <row r="42" spans="2:22" x14ac:dyDescent="0.2">
      <c r="N42" s="161"/>
      <c r="O42" s="160"/>
      <c r="P42" s="93">
        <v>2014</v>
      </c>
      <c r="Q42" s="93">
        <v>33</v>
      </c>
      <c r="R42" s="93">
        <v>22</v>
      </c>
      <c r="S42" s="93">
        <v>11</v>
      </c>
      <c r="T42" s="93">
        <v>0</v>
      </c>
      <c r="U42" s="100">
        <f t="shared" si="0"/>
        <v>0.66666666666666663</v>
      </c>
      <c r="V42" s="100">
        <f t="shared" si="1"/>
        <v>0.33333333333333337</v>
      </c>
    </row>
    <row r="43" spans="2:22" x14ac:dyDescent="0.2">
      <c r="N43" s="161"/>
      <c r="O43" s="160"/>
      <c r="P43" s="93">
        <v>2015</v>
      </c>
      <c r="Q43" s="93">
        <v>31</v>
      </c>
      <c r="R43" s="93">
        <v>20</v>
      </c>
      <c r="S43" s="93">
        <v>11</v>
      </c>
      <c r="T43" s="93">
        <v>0</v>
      </c>
      <c r="U43" s="100">
        <f t="shared" si="0"/>
        <v>0.64516129032258063</v>
      </c>
      <c r="V43" s="100">
        <f t="shared" si="1"/>
        <v>0.35483870967741937</v>
      </c>
    </row>
    <row r="44" spans="2:22" x14ac:dyDescent="0.2">
      <c r="N44" s="102" t="s">
        <v>296</v>
      </c>
      <c r="O44" s="99" t="s">
        <v>297</v>
      </c>
      <c r="P44" s="98">
        <v>2014</v>
      </c>
      <c r="Q44" s="98">
        <v>8</v>
      </c>
      <c r="R44" s="98">
        <v>5</v>
      </c>
      <c r="S44" s="98">
        <v>3</v>
      </c>
      <c r="T44" s="98">
        <v>0</v>
      </c>
      <c r="U44" s="101">
        <f t="shared" si="0"/>
        <v>0.625</v>
      </c>
      <c r="V44" s="101">
        <f t="shared" si="1"/>
        <v>0.375</v>
      </c>
    </row>
    <row r="45" spans="2:22" x14ac:dyDescent="0.2">
      <c r="N45" s="95"/>
      <c r="O45" s="96"/>
      <c r="P45" s="93" t="s">
        <v>298</v>
      </c>
      <c r="Q45" s="93">
        <f>SUM(Q3:Q8,Q27:Q44)</f>
        <v>744</v>
      </c>
      <c r="R45" s="93">
        <f t="shared" ref="R45:T45" si="11">SUM(R3:R8,R27:R44)</f>
        <v>458</v>
      </c>
      <c r="S45" s="93">
        <f t="shared" si="11"/>
        <v>278</v>
      </c>
      <c r="T45" s="93">
        <f t="shared" si="11"/>
        <v>8</v>
      </c>
      <c r="U45" s="118">
        <f>R45/(R45+S45)</f>
        <v>0.62228260869565222</v>
      </c>
      <c r="V45" s="100">
        <f t="shared" si="1"/>
        <v>0.37771739130434778</v>
      </c>
    </row>
    <row r="46" spans="2:22" x14ac:dyDescent="0.2">
      <c r="N46" s="95"/>
      <c r="O46" s="96"/>
    </row>
    <row r="47" spans="2:22" x14ac:dyDescent="0.2">
      <c r="N47" s="95"/>
      <c r="O47" s="96"/>
    </row>
    <row r="48" spans="2:22" x14ac:dyDescent="0.2">
      <c r="N48" s="95"/>
      <c r="O48" s="96"/>
    </row>
    <row r="49" spans="14:15" x14ac:dyDescent="0.2">
      <c r="N49" s="95"/>
      <c r="O49" s="96"/>
    </row>
    <row r="50" spans="14:15" x14ac:dyDescent="0.2">
      <c r="N50" s="95"/>
      <c r="O50" s="96"/>
    </row>
    <row r="51" spans="14:15" x14ac:dyDescent="0.2">
      <c r="N51" s="95"/>
      <c r="O51" s="96"/>
    </row>
    <row r="52" spans="14:15" x14ac:dyDescent="0.2">
      <c r="N52" s="95"/>
      <c r="O52" s="96"/>
    </row>
  </sheetData>
  <mergeCells count="19">
    <mergeCell ref="N9:N14"/>
    <mergeCell ref="N15:N20"/>
    <mergeCell ref="O15:O20"/>
    <mergeCell ref="Y2:AE2"/>
    <mergeCell ref="AF2:AL2"/>
    <mergeCell ref="X1:AL1"/>
    <mergeCell ref="O38:O43"/>
    <mergeCell ref="N38:N43"/>
    <mergeCell ref="O21:O26"/>
    <mergeCell ref="N21:N26"/>
    <mergeCell ref="N27:N30"/>
    <mergeCell ref="O27:O30"/>
    <mergeCell ref="N31:N32"/>
    <mergeCell ref="N33:N37"/>
    <mergeCell ref="O33:O37"/>
    <mergeCell ref="O31:O32"/>
    <mergeCell ref="N3:N8"/>
    <mergeCell ref="O3:O8"/>
    <mergeCell ref="O9:O14"/>
  </mergeCells>
  <pageMargins left="0.7" right="0.7" top="0.75" bottom="0.75" header="0.3" footer="0.3"/>
  <pageSetup orientation="portrait" verticalDpi="0" r:id="rId1"/>
  <headerFooter>
    <oddHeader>&amp;L&amp;"Calibri"&amp;12&amp;K00B294 Proprietary&amp;1#_x000D_</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5DA33B5306FF44B225B1A8568BE4A5" ma:contentTypeVersion="10" ma:contentTypeDescription="Create a new document." ma:contentTypeScope="" ma:versionID="25ca1fc91eca435011c282998a411934">
  <xsd:schema xmlns:xsd="http://www.w3.org/2001/XMLSchema" xmlns:xs="http://www.w3.org/2001/XMLSchema" xmlns:p="http://schemas.microsoft.com/office/2006/metadata/properties" xmlns:ns2="ce4a08ac-a37b-4486-b445-9eea6f881a7b" targetNamespace="http://schemas.microsoft.com/office/2006/metadata/properties" ma:root="true" ma:fieldsID="73a5505463a5e839614c65d673c2f025" ns2:_="">
    <xsd:import namespace="ce4a08ac-a37b-4486-b445-9eea6f881a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4a08ac-a37b-4486-b445-9eea6f881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807216-6EB3-4E60-A120-03DCA4EAA1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4a08ac-a37b-4486-b445-9eea6f881a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8CD428-1A01-4F64-BF77-E66C65F3C736}">
  <ds:schemaRefs>
    <ds:schemaRef ds:uri="http://schemas.microsoft.com/sharepoint/v3/contenttype/forms"/>
  </ds:schemaRefs>
</ds:datastoreItem>
</file>

<file path=customXml/itemProps3.xml><?xml version="1.0" encoding="utf-8"?>
<ds:datastoreItem xmlns:ds="http://schemas.openxmlformats.org/officeDocument/2006/customXml" ds:itemID="{CE198F89-5225-4459-B47D-AC9B5D2A13D3}">
  <ds:schemaRefs>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 ds:uri="http://purl.org/dc/terms/"/>
    <ds:schemaRef ds:uri="ce4a08ac-a37b-4486-b445-9eea6f881a7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Capacity Estimates</vt:lpstr>
      <vt:lpstr>Capacity Estimates (Totals)</vt:lpstr>
      <vt:lpstr>Capacity Tables</vt:lpstr>
      <vt:lpstr>Escapement Data - Chinook</vt:lpstr>
      <vt:lpstr>Graphs - Chinook</vt:lpstr>
      <vt:lpstr>Chinook Parameters</vt:lpstr>
      <vt:lpstr>Escapement Data - Steelhead</vt:lpstr>
      <vt:lpstr>Graphs - Steelhead</vt:lpstr>
      <vt:lpstr>Steelhead Parameters</vt:lpstr>
      <vt:lpstr>eggsToParrSthd</vt:lpstr>
      <vt:lpstr>eggToParr</vt:lpstr>
      <vt:lpstr>eggToParrSthd</vt:lpstr>
      <vt:lpstr>fecundity</vt:lpstr>
      <vt:lpstr>fecunditySthd</vt:lpstr>
      <vt:lpstr>femaleRatio</vt:lpstr>
      <vt:lpstr>femaleRatioSthd</vt:lpstr>
      <vt:lpstr>parrToPresmolt</vt:lpstr>
      <vt:lpstr>parrToPresmoltSthd</vt:lpstr>
      <vt:lpstr>reddsPerFemale</vt:lpstr>
      <vt:lpstr>reddsPerFemaleSthd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2021-04-14T00:05:18Z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0x010100E85DA33B5306FF44B225B1A8568BE4A5</vt:lpwstr>
  </property>
  <property fmtid="{D5CDD505-2E9C-101B-9397-08002B2CF9AE}" pid="3" name="MSIP_Label_927fd646-07cb-4c4e-a107-4e4d6b30ba1b_Enabled">
    <vt:lpwstr>true</vt:lpwstr>
  </property>
  <property fmtid="{D5CDD505-2E9C-101B-9397-08002B2CF9AE}" pid="4" name="MSIP_Label_927fd646-07cb-4c4e-a107-4e4d6b30ba1b_SetDate">
    <vt:lpwstr>2021-04-14T00:05:06Z</vt:lpwstr>
  </property>
  <property fmtid="{D5CDD505-2E9C-101B-9397-08002B2CF9AE}" pid="5" name="MSIP_Label_927fd646-07cb-4c4e-a107-4e4d6b30ba1b_Method">
    <vt:lpwstr>Privileged</vt:lpwstr>
  </property>
  <property fmtid="{D5CDD505-2E9C-101B-9397-08002B2CF9AE}" pid="6" name="MSIP_Label_927fd646-07cb-4c4e-a107-4e4d6b30ba1b_Name">
    <vt:lpwstr>927fd646-07cb-4c4e-a107-4e4d6b30ba1b</vt:lpwstr>
  </property>
  <property fmtid="{D5CDD505-2E9C-101B-9397-08002B2CF9AE}" pid="7" name="MSIP_Label_927fd646-07cb-4c4e-a107-4e4d6b30ba1b_SiteId">
    <vt:lpwstr>a00de4ec-48a8-43a6-be74-e31274e2060d</vt:lpwstr>
  </property>
  <property fmtid="{D5CDD505-2E9C-101B-9397-08002B2CF9AE}" pid="8" name="MSIP_Label_927fd646-07cb-4c4e-a107-4e4d6b30ba1b_ActionId">
    <vt:lpwstr>30c7d8ea-c155-4dba-a9a7-497f9d21c91b</vt:lpwstr>
  </property>
  <property fmtid="{D5CDD505-2E9C-101B-9397-08002B2CF9AE}" pid="9" name="MSIP_Label_927fd646-07cb-4c4e-a107-4e4d6b30ba1b_ContentBits">
    <vt:lpwstr>1</vt:lpwstr>
  </property>
</Properties>
</file>