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A3A87C46-B8C5-41DE-84B6-46B4F186A283}" xr6:coauthVersionLast="47" xr6:coauthVersionMax="47" xr10:uidLastSave="{00000000-0000-0000-0000-000000000000}"/>
  <bookViews>
    <workbookView xWindow="-120" yWindow="-120" windowWidth="20640" windowHeight="11160" activeTab="1" xr2:uid="{DD605425-F008-4902-A0C6-331E79255E53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6" l="1"/>
  <c r="C19" i="6"/>
  <c r="C16" i="6"/>
  <c r="D10" i="6"/>
  <c r="E10" i="6"/>
  <c r="F10" i="6"/>
  <c r="C10" i="6"/>
  <c r="B12" i="5"/>
  <c r="G5" i="4"/>
  <c r="G6" i="4"/>
  <c r="G7" i="4"/>
  <c r="G8" i="4"/>
  <c r="G9" i="4"/>
  <c r="G10" i="4"/>
  <c r="G11" i="4"/>
  <c r="G12" i="4"/>
  <c r="G13" i="4"/>
  <c r="G14" i="4"/>
  <c r="G15" i="4"/>
  <c r="G16" i="4"/>
  <c r="F5" i="4"/>
  <c r="F6" i="4"/>
  <c r="F7" i="4"/>
  <c r="F8" i="4"/>
  <c r="F9" i="4"/>
  <c r="F10" i="4"/>
  <c r="F11" i="4"/>
  <c r="F12" i="4"/>
  <c r="F13" i="4"/>
  <c r="F14" i="4"/>
  <c r="F15" i="4"/>
  <c r="F16" i="4"/>
  <c r="F4" i="4"/>
  <c r="G4" i="4" s="1"/>
  <c r="E16" i="4"/>
  <c r="E15" i="4"/>
  <c r="E14" i="4"/>
  <c r="E13" i="4"/>
  <c r="E12" i="4"/>
  <c r="E11" i="4"/>
  <c r="E10" i="4"/>
  <c r="E9" i="4"/>
  <c r="E8" i="4"/>
  <c r="E7" i="4"/>
  <c r="E6" i="4"/>
  <c r="E5" i="4"/>
  <c r="E4" i="4"/>
  <c r="H6" i="3"/>
  <c r="H7" i="3"/>
  <c r="H8" i="3"/>
  <c r="H9" i="3"/>
  <c r="H10" i="3"/>
  <c r="H5" i="3"/>
  <c r="G6" i="3"/>
  <c r="G7" i="3"/>
  <c r="G8" i="3"/>
  <c r="G9" i="3"/>
  <c r="G10" i="3"/>
  <c r="G5" i="3"/>
  <c r="F5" i="3"/>
  <c r="F6" i="3"/>
  <c r="F7" i="3"/>
  <c r="F8" i="3"/>
  <c r="F9" i="3"/>
  <c r="F10" i="3"/>
  <c r="E10" i="3"/>
  <c r="E9" i="3"/>
  <c r="E8" i="3"/>
  <c r="E7" i="3"/>
  <c r="E6" i="3"/>
  <c r="E5" i="3"/>
  <c r="D10" i="3"/>
  <c r="D9" i="3"/>
  <c r="D8" i="3"/>
  <c r="D7" i="3"/>
  <c r="D6" i="3"/>
  <c r="D5" i="3"/>
  <c r="C10" i="3"/>
  <c r="C9" i="3"/>
  <c r="C8" i="3"/>
  <c r="C7" i="3"/>
  <c r="C6" i="3"/>
  <c r="C5" i="3"/>
  <c r="B17" i="2"/>
  <c r="B19" i="2"/>
  <c r="B18" i="2"/>
  <c r="G10" i="1"/>
  <c r="G9" i="1"/>
  <c r="G8" i="1"/>
  <c r="F3" i="2"/>
  <c r="F9" i="2"/>
  <c r="F8" i="2"/>
  <c r="F7" i="2"/>
  <c r="F6" i="2"/>
  <c r="F5" i="2"/>
  <c r="E4" i="2"/>
  <c r="F4" i="2" s="1"/>
  <c r="E5" i="2"/>
  <c r="E6" i="2"/>
  <c r="E7" i="2"/>
  <c r="E8" i="2"/>
  <c r="E9" i="2"/>
  <c r="E3" i="2"/>
</calcChain>
</file>

<file path=xl/sharedStrings.xml><?xml version="1.0" encoding="utf-8"?>
<sst xmlns="http://schemas.openxmlformats.org/spreadsheetml/2006/main" count="154" uniqueCount="140">
  <si>
    <t>REGISTRO</t>
  </si>
  <si>
    <t>SALÁRIO</t>
  </si>
  <si>
    <t>NOME</t>
  </si>
  <si>
    <t>CARGO</t>
  </si>
  <si>
    <t>MARIA</t>
  </si>
  <si>
    <t>JOANA</t>
  </si>
  <si>
    <t>PEDRO</t>
  </si>
  <si>
    <t>PAULO</t>
  </si>
  <si>
    <t>JOSÉ</t>
  </si>
  <si>
    <t>MARIO</t>
  </si>
  <si>
    <t>ANA</t>
  </si>
  <si>
    <t>LIGIA</t>
  </si>
  <si>
    <t>LUIZA</t>
  </si>
  <si>
    <t>DANIEL</t>
  </si>
  <si>
    <t>JOAQUIM</t>
  </si>
  <si>
    <t>SALVADOR</t>
  </si>
  <si>
    <t>JULIA</t>
  </si>
  <si>
    <t>FERNANDO</t>
  </si>
  <si>
    <t>AUX.ADMINISTRATIVA</t>
  </si>
  <si>
    <t>SECRETÁRIA</t>
  </si>
  <si>
    <t>AUX.CONTÁBIL</t>
  </si>
  <si>
    <t>GERENTE</t>
  </si>
  <si>
    <t>OP.DE MICRO</t>
  </si>
  <si>
    <t>ANALISTA DE SUPORTE</t>
  </si>
  <si>
    <t>ASSISTENTE DE VENDAS</t>
  </si>
  <si>
    <t>ASSISTENTE PESSOAL</t>
  </si>
  <si>
    <t xml:space="preserve">PROMOTORA </t>
  </si>
  <si>
    <t>SUPERVISOR</t>
  </si>
  <si>
    <t>FAXINEIRO</t>
  </si>
  <si>
    <t>RECURSOS HUMANOS</t>
  </si>
  <si>
    <t>PROGRAMADOR</t>
  </si>
  <si>
    <t>TRADUTORA</t>
  </si>
  <si>
    <t>ENGENHEIRO</t>
  </si>
  <si>
    <t>DIGITE O REGISTRO</t>
  </si>
  <si>
    <t>código</t>
  </si>
  <si>
    <t>descrição</t>
  </si>
  <si>
    <t>quantidade</t>
  </si>
  <si>
    <t>Valor unitário</t>
  </si>
  <si>
    <t>Valor Total</t>
  </si>
  <si>
    <t>Valor em dolar</t>
  </si>
  <si>
    <t>Manga</t>
  </si>
  <si>
    <t>Uva</t>
  </si>
  <si>
    <t>Goiaba</t>
  </si>
  <si>
    <t>Morango</t>
  </si>
  <si>
    <t>Acerola</t>
  </si>
  <si>
    <t>Laranja</t>
  </si>
  <si>
    <t>cotação dólar</t>
  </si>
  <si>
    <t>Formulário</t>
  </si>
  <si>
    <t>de Exportação</t>
  </si>
  <si>
    <t>digite o codigo</t>
  </si>
  <si>
    <t>Fruta</t>
  </si>
  <si>
    <t>Valor em reais</t>
  </si>
  <si>
    <t>valor em dolar</t>
  </si>
  <si>
    <t>salário minimo
paulista</t>
  </si>
  <si>
    <t>Funcionários</t>
  </si>
  <si>
    <t>Cargo</t>
  </si>
  <si>
    <t>Nr.Sal</t>
  </si>
  <si>
    <t>Sal Bruto</t>
  </si>
  <si>
    <t>INSS</t>
  </si>
  <si>
    <t>Sal.Liquido</t>
  </si>
  <si>
    <t>Fabio</t>
  </si>
  <si>
    <t>Simone</t>
  </si>
  <si>
    <t>Vera</t>
  </si>
  <si>
    <t>Cristina</t>
  </si>
  <si>
    <t>Edgar</t>
  </si>
  <si>
    <t>Lucio</t>
  </si>
  <si>
    <t>IRRF</t>
  </si>
  <si>
    <t>Código</t>
  </si>
  <si>
    <t>cargo</t>
  </si>
  <si>
    <t>salário</t>
  </si>
  <si>
    <t>Gerenete Comercial</t>
  </si>
  <si>
    <t>Gerente Administrativo</t>
  </si>
  <si>
    <t>Vendedor</t>
  </si>
  <si>
    <t>Caixa</t>
  </si>
  <si>
    <t>Diarista</t>
  </si>
  <si>
    <t>Relatório de vendas de veículos</t>
  </si>
  <si>
    <t>Modelo do Carro</t>
  </si>
  <si>
    <t>Final da Placa</t>
  </si>
  <si>
    <t>Ano de Fabricação</t>
  </si>
  <si>
    <t>Valor do Licenciamento</t>
  </si>
  <si>
    <t>Mês de pagto</t>
  </si>
  <si>
    <t>Desconto em R$</t>
  </si>
  <si>
    <t>Valor a Pagar</t>
  </si>
  <si>
    <t>Corola</t>
  </si>
  <si>
    <t>Volvo</t>
  </si>
  <si>
    <t>T-Cross</t>
  </si>
  <si>
    <t>Jeep</t>
  </si>
  <si>
    <t>Yaris Cross</t>
  </si>
  <si>
    <t>BYD</t>
  </si>
  <si>
    <t>Kardian</t>
  </si>
  <si>
    <t>BMW X2</t>
  </si>
  <si>
    <t>Amarok</t>
  </si>
  <si>
    <t>Nivus</t>
  </si>
  <si>
    <t>Mustang</t>
  </si>
  <si>
    <t>Blazer EV</t>
  </si>
  <si>
    <t>Fiat Titano</t>
  </si>
  <si>
    <t>PROCV</t>
  </si>
  <si>
    <t>SE simples</t>
  </si>
  <si>
    <t>Placa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</si>
  <si>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</si>
  <si>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</si>
  <si>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</si>
  <si>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</si>
  <si>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</si>
  <si>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</si>
  <si>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</si>
  <si>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</si>
  <si>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</si>
  <si>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</si>
  <si>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</si>
  <si>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Pesquisa de Vendas</t>
  </si>
  <si>
    <t>Empresa</t>
  </si>
  <si>
    <t>Romão</t>
  </si>
  <si>
    <t>Extra</t>
  </si>
  <si>
    <t>Casas Bahia</t>
  </si>
  <si>
    <t>Americanas</t>
  </si>
  <si>
    <t>Jan</t>
  </si>
  <si>
    <t>Fev</t>
  </si>
  <si>
    <t>Mar</t>
  </si>
  <si>
    <t>Abr</t>
  </si>
  <si>
    <t>Mai</t>
  </si>
  <si>
    <t>Jun</t>
  </si>
  <si>
    <t>Total</t>
  </si>
  <si>
    <t>Digite aqui ao lado o nome da empresa</t>
  </si>
  <si>
    <t>monte sua fórmula de PROCH - PROCURA
 HORIZONTAL -(LINHAS)</t>
  </si>
  <si>
    <t>nº da empresa</t>
  </si>
  <si>
    <t>Meses</t>
  </si>
  <si>
    <t xml:space="preserve">Jan </t>
  </si>
  <si>
    <t>Total do semestre</t>
  </si>
  <si>
    <t>CARGIL</t>
  </si>
  <si>
    <t>ULTRAPAR</t>
  </si>
  <si>
    <t>COSAN</t>
  </si>
  <si>
    <t>AYMORE</t>
  </si>
  <si>
    <t>digite o código</t>
  </si>
  <si>
    <t>Valor JAN</t>
  </si>
  <si>
    <t>VALOR MAR</t>
  </si>
  <si>
    <t>FÓRMULA PROCH</t>
  </si>
  <si>
    <t>TOTAL SEMESTRE</t>
  </si>
  <si>
    <t>romão</t>
  </si>
  <si>
    <t>Marcujá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</si>
</sst>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R$&quot;\ #,##0;[Red]\-&quot;R$&quot;\ #,##0"/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  <numFmt numFmtId="165" formatCode="[$$-409]#,##0.00"/>
    <numFmt numFmtId="166" formatCode="_-[$$-409]* #,##0.00_ ;_-[$$-409]* \-#,##0.00\ ;_-[$$-409]* &quot;-&quot;??_ ;_-@_ 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12"/>
      <color theme="0"/>
      <name val="Arial"/>
      <family val="2"/>
    </font>
    <font>
      <b/>
      <sz val="12"/>
      <color rgb="FF0070C0"/>
      <name val="Arial"/>
      <family val="2"/>
    </font>
    <font>
      <sz val="12"/>
      <color rgb="FF0070C0"/>
      <name val="Arial"/>
      <family val="2"/>
    </font>
    <font>
      <b/>
      <sz val="16"/>
      <color rgb="FFFF0000"/>
      <name val="Arial"/>
      <family val="2"/>
    </font>
    <font>
      <b/>
      <sz val="12"/>
      <color theme="8" tint="-0.249977111117893"/>
      <name val="Arial"/>
      <family val="2"/>
    </font>
    <font>
      <b/>
      <sz val="11"/>
      <color theme="8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/>
      <diagonal/>
    </border>
    <border>
      <left/>
      <right style="thin">
        <color rgb="FFFFFF00"/>
      </right>
      <top style="thin">
        <color rgb="FFFFFF00"/>
      </top>
      <bottom/>
      <diagonal/>
    </border>
    <border>
      <left/>
      <right style="thin">
        <color rgb="FFFFFF00"/>
      </right>
      <top/>
      <bottom/>
      <diagonal/>
    </border>
    <border>
      <left/>
      <right/>
      <top/>
      <bottom style="thin">
        <color rgb="FFFFFF00"/>
      </bottom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 style="thin">
        <color rgb="FFFFFF00"/>
      </right>
      <top/>
      <bottom/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/>
      <right/>
      <top/>
      <bottom style="dashed">
        <color rgb="FFFF0000"/>
      </bottom>
      <diagonal/>
    </border>
    <border>
      <left/>
      <right style="dashed">
        <color rgb="FFFF0000"/>
      </right>
      <top style="dashed">
        <color rgb="FFFF0000"/>
      </top>
      <bottom style="dashed">
        <color rgb="FFFF0000"/>
      </bottom>
      <diagonal/>
    </border>
    <border>
      <left/>
      <right/>
      <top style="dashed">
        <color rgb="FFFF0000"/>
      </top>
      <bottom/>
      <diagonal/>
    </border>
    <border>
      <left/>
      <right style="dashed">
        <color rgb="FFFF0000"/>
      </right>
      <top/>
      <bottom style="dashed">
        <color rgb="FFFF0000"/>
      </bottom>
      <diagonal/>
    </border>
    <border>
      <left/>
      <right style="thin">
        <color theme="8" tint="0.39997558519241921"/>
      </right>
      <top/>
      <bottom/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dashed">
        <color rgb="FFFF0000"/>
      </right>
      <top style="dashed">
        <color rgb="FFFF0000"/>
      </top>
      <bottom style="thin">
        <color rgb="FFFF0000"/>
      </bottom>
      <diagonal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/>
    </border>
    <border>
      <left style="dashed">
        <color rgb="FFFF0000"/>
      </left>
      <right style="dashed">
        <color rgb="FFFF0000"/>
      </right>
      <top/>
      <bottom style="dashed">
        <color rgb="FFFF00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8" fontId="1" fillId="4" borderId="2" xfId="0" applyNumberFormat="1" applyFont="1" applyFill="1" applyBorder="1" applyAlignment="1">
      <alignment horizontal="center" vertical="center"/>
    </xf>
    <xf numFmtId="8" fontId="1" fillId="3" borderId="2" xfId="0" applyNumberFormat="1" applyFont="1" applyFill="1" applyBorder="1" applyAlignment="1">
      <alignment horizontal="center" vertical="center"/>
    </xf>
    <xf numFmtId="8" fontId="1" fillId="3" borderId="3" xfId="0" applyNumberFormat="1" applyFont="1" applyFill="1" applyBorder="1" applyAlignment="1">
      <alignment horizontal="center" vertical="center"/>
    </xf>
    <xf numFmtId="8" fontId="1" fillId="4" borderId="3" xfId="0" applyNumberFormat="1" applyFont="1" applyFill="1" applyBorder="1" applyAlignment="1">
      <alignment horizontal="center" vertical="center"/>
    </xf>
    <xf numFmtId="8" fontId="1" fillId="4" borderId="6" xfId="0" applyNumberFormat="1" applyFont="1" applyFill="1" applyBorder="1" applyAlignment="1">
      <alignment horizontal="center" vertical="center"/>
    </xf>
    <xf numFmtId="8" fontId="1" fillId="3" borderId="6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3" xfId="0" applyFont="1" applyFill="1" applyBorder="1"/>
    <xf numFmtId="0" fontId="1" fillId="5" borderId="9" xfId="0" applyFont="1" applyFill="1" applyBorder="1"/>
    <xf numFmtId="0" fontId="1" fillId="5" borderId="4" xfId="0" applyFont="1" applyFill="1" applyBorder="1"/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8" fontId="1" fillId="0" borderId="2" xfId="0" applyNumberFormat="1" applyFont="1" applyBorder="1" applyAlignment="1">
      <alignment horizontal="center" vertical="center"/>
    </xf>
    <xf numFmtId="8" fontId="1" fillId="0" borderId="10" xfId="0" applyNumberFormat="1" applyFont="1" applyBorder="1" applyAlignment="1">
      <alignment horizontal="center" vertical="center"/>
    </xf>
    <xf numFmtId="8" fontId="1" fillId="0" borderId="3" xfId="0" applyNumberFormat="1" applyFont="1" applyBorder="1" applyAlignment="1">
      <alignment horizontal="center" vertical="center"/>
    </xf>
    <xf numFmtId="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8" fontId="1" fillId="0" borderId="6" xfId="0" applyNumberFormat="1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0" fillId="0" borderId="2" xfId="0" applyBorder="1"/>
    <xf numFmtId="0" fontId="0" fillId="2" borderId="6" xfId="0" applyFill="1" applyBorder="1"/>
    <xf numFmtId="0" fontId="0" fillId="0" borderId="4" xfId="0" applyBorder="1"/>
    <xf numFmtId="0" fontId="1" fillId="0" borderId="4" xfId="0" applyFont="1" applyBorder="1"/>
    <xf numFmtId="0" fontId="1" fillId="6" borderId="6" xfId="0" applyFont="1" applyFill="1" applyBorder="1"/>
    <xf numFmtId="0" fontId="1" fillId="0" borderId="11" xfId="0" applyFont="1" applyBorder="1"/>
    <xf numFmtId="0" fontId="0" fillId="0" borderId="6" xfId="0" applyBorder="1"/>
    <xf numFmtId="0" fontId="1" fillId="4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1" fillId="5" borderId="9" xfId="0" applyNumberFormat="1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64" fontId="0" fillId="2" borderId="2" xfId="0" applyNumberFormat="1" applyFill="1" applyBorder="1"/>
    <xf numFmtId="166" fontId="0" fillId="2" borderId="6" xfId="1" applyNumberFormat="1" applyFont="1" applyFill="1" applyBorder="1"/>
    <xf numFmtId="8" fontId="1" fillId="0" borderId="14" xfId="0" applyNumberFormat="1" applyFont="1" applyBorder="1"/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wrapText="1"/>
    </xf>
    <xf numFmtId="8" fontId="1" fillId="0" borderId="23" xfId="0" applyNumberFormat="1" applyFont="1" applyBorder="1" applyAlignment="1">
      <alignment horizontal="center" vertical="center"/>
    </xf>
    <xf numFmtId="8" fontId="1" fillId="0" borderId="14" xfId="0" applyNumberFormat="1" applyFont="1" applyBorder="1" applyAlignment="1">
      <alignment horizontal="center" vertical="center"/>
    </xf>
    <xf numFmtId="8" fontId="1" fillId="0" borderId="24" xfId="0" applyNumberFormat="1" applyFont="1" applyBorder="1" applyAlignment="1">
      <alignment horizontal="center" vertical="center"/>
    </xf>
    <xf numFmtId="10" fontId="1" fillId="0" borderId="23" xfId="0" applyNumberFormat="1" applyFont="1" applyBorder="1" applyAlignment="1">
      <alignment horizontal="center" vertical="center"/>
    </xf>
    <xf numFmtId="9" fontId="1" fillId="0" borderId="23" xfId="2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164" fontId="1" fillId="9" borderId="4" xfId="0" applyNumberFormat="1" applyFont="1" applyFill="1" applyBorder="1" applyAlignment="1">
      <alignment horizontal="center" vertical="center"/>
    </xf>
    <xf numFmtId="164" fontId="1" fillId="9" borderId="6" xfId="0" applyNumberFormat="1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164" fontId="1" fillId="9" borderId="9" xfId="0" applyNumberFormat="1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164" fontId="1" fillId="10" borderId="9" xfId="0" applyNumberFormat="1" applyFont="1" applyFill="1" applyBorder="1" applyAlignment="1">
      <alignment horizontal="center" vertical="center"/>
    </xf>
    <xf numFmtId="164" fontId="1" fillId="10" borderId="4" xfId="0" applyNumberFormat="1" applyFont="1" applyFill="1" applyBorder="1" applyAlignment="1">
      <alignment horizontal="center" vertical="center"/>
    </xf>
    <xf numFmtId="164" fontId="1" fillId="10" borderId="6" xfId="0" applyNumberFormat="1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164" fontId="1" fillId="10" borderId="8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0" fillId="0" borderId="27" xfId="0" applyBorder="1"/>
    <xf numFmtId="164" fontId="1" fillId="0" borderId="29" xfId="0" applyNumberFormat="1" applyFont="1" applyBorder="1" applyAlignment="1">
      <alignment horizontal="center" vertical="center"/>
    </xf>
    <xf numFmtId="164" fontId="1" fillId="0" borderId="30" xfId="0" applyNumberFormat="1" applyFont="1" applyBorder="1" applyAlignment="1">
      <alignment horizontal="center" vertical="center"/>
    </xf>
    <xf numFmtId="164" fontId="1" fillId="0" borderId="31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33" xfId="0" applyBorder="1"/>
    <xf numFmtId="164" fontId="0" fillId="0" borderId="34" xfId="0" applyNumberFormat="1" applyBorder="1"/>
    <xf numFmtId="0" fontId="10" fillId="5" borderId="38" xfId="0" applyFont="1" applyFill="1" applyBorder="1" applyAlignment="1">
      <alignment horizontal="center" vertical="center"/>
    </xf>
    <xf numFmtId="0" fontId="10" fillId="5" borderId="39" xfId="0" applyFont="1" applyFill="1" applyBorder="1" applyAlignment="1">
      <alignment horizontal="center" vertical="center"/>
    </xf>
    <xf numFmtId="164" fontId="1" fillId="0" borderId="39" xfId="0" applyNumberFormat="1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center" vertical="center"/>
    </xf>
    <xf numFmtId="0" fontId="10" fillId="5" borderId="35" xfId="0" applyFont="1" applyFill="1" applyBorder="1" applyAlignment="1">
      <alignment horizontal="center" vertical="center"/>
    </xf>
    <xf numFmtId="164" fontId="1" fillId="0" borderId="35" xfId="0" applyNumberFormat="1" applyFont="1" applyBorder="1" applyAlignment="1">
      <alignment horizontal="center" vertical="center"/>
    </xf>
    <xf numFmtId="164" fontId="1" fillId="0" borderId="40" xfId="0" applyNumberFormat="1" applyFont="1" applyBorder="1" applyAlignment="1">
      <alignment horizontal="center" vertical="center"/>
    </xf>
    <xf numFmtId="0" fontId="1" fillId="11" borderId="35" xfId="0" applyFont="1" applyFill="1" applyBorder="1" applyAlignment="1">
      <alignment horizontal="center" vertical="center"/>
    </xf>
    <xf numFmtId="0" fontId="1" fillId="11" borderId="40" xfId="0" applyFont="1" applyFill="1" applyBorder="1" applyAlignment="1">
      <alignment horizontal="center" vertical="center"/>
    </xf>
    <xf numFmtId="0" fontId="2" fillId="12" borderId="36" xfId="0" applyFont="1" applyFill="1" applyBorder="1" applyAlignment="1">
      <alignment horizontal="center" vertical="center"/>
    </xf>
    <xf numFmtId="0" fontId="2" fillId="12" borderId="38" xfId="0" applyFont="1" applyFill="1" applyBorder="1" applyAlignment="1">
      <alignment horizontal="center" vertical="center"/>
    </xf>
    <xf numFmtId="0" fontId="2" fillId="12" borderId="35" xfId="0" applyFont="1" applyFill="1" applyBorder="1" applyAlignment="1">
      <alignment horizontal="center" vertical="center"/>
    </xf>
    <xf numFmtId="164" fontId="1" fillId="13" borderId="35" xfId="0" applyNumberFormat="1" applyFont="1" applyFill="1" applyBorder="1" applyAlignment="1">
      <alignment horizontal="center" vertical="center"/>
    </xf>
    <xf numFmtId="164" fontId="1" fillId="13" borderId="40" xfId="0" applyNumberFormat="1" applyFont="1" applyFill="1" applyBorder="1" applyAlignment="1">
      <alignment horizontal="center" vertical="center"/>
    </xf>
    <xf numFmtId="164" fontId="1" fillId="13" borderId="36" xfId="0" applyNumberFormat="1" applyFont="1" applyFill="1" applyBorder="1" applyAlignment="1">
      <alignment horizontal="center" vertical="center"/>
    </xf>
    <xf numFmtId="164" fontId="1" fillId="13" borderId="38" xfId="0" applyNumberFormat="1" applyFont="1" applyFill="1" applyBorder="1" applyAlignment="1">
      <alignment horizontal="center" vertical="center"/>
    </xf>
    <xf numFmtId="164" fontId="1" fillId="13" borderId="39" xfId="0" applyNumberFormat="1" applyFont="1" applyFill="1" applyBorder="1" applyAlignment="1">
      <alignment horizontal="center" vertical="center"/>
    </xf>
    <xf numFmtId="164" fontId="1" fillId="13" borderId="37" xfId="0" applyNumberFormat="1" applyFont="1" applyFill="1" applyBorder="1" applyAlignment="1">
      <alignment horizontal="center" vertical="center"/>
    </xf>
    <xf numFmtId="0" fontId="2" fillId="0" borderId="0" xfId="0" applyFont="1"/>
    <xf numFmtId="0" fontId="1" fillId="0" borderId="42" xfId="0" applyFont="1" applyBorder="1"/>
    <xf numFmtId="0" fontId="2" fillId="12" borderId="41" xfId="0" applyFont="1" applyFill="1" applyBorder="1"/>
    <xf numFmtId="0" fontId="0" fillId="0" borderId="44" xfId="0" applyBorder="1"/>
    <xf numFmtId="0" fontId="10" fillId="0" borderId="41" xfId="0" applyFont="1" applyBorder="1"/>
    <xf numFmtId="0" fontId="10" fillId="0" borderId="0" xfId="0" applyFont="1"/>
    <xf numFmtId="0" fontId="10" fillId="0" borderId="43" xfId="0" applyFont="1" applyBorder="1"/>
    <xf numFmtId="0" fontId="11" fillId="0" borderId="0" xfId="0" applyFont="1"/>
    <xf numFmtId="164" fontId="1" fillId="0" borderId="42" xfId="0" applyNumberFormat="1" applyFont="1" applyBorder="1"/>
    <xf numFmtId="164" fontId="1" fillId="0" borderId="0" xfId="0" applyNumberFormat="1" applyFont="1"/>
    <xf numFmtId="164" fontId="1" fillId="0" borderId="41" xfId="0" applyNumberFormat="1" applyFont="1" applyBorder="1"/>
    <xf numFmtId="164" fontId="0" fillId="0" borderId="0" xfId="0" applyNumberFormat="1"/>
    <xf numFmtId="164" fontId="0" fillId="0" borderId="42" xfId="0" applyNumberFormat="1" applyBorder="1"/>
    <xf numFmtId="0" fontId="6" fillId="2" borderId="31" xfId="0" applyFont="1" applyFill="1" applyBorder="1" applyAlignment="1">
      <alignment horizontal="center" vertical="center"/>
    </xf>
    <xf numFmtId="0" fontId="1" fillId="0" borderId="20" xfId="0" applyFont="1" applyBorder="1"/>
    <xf numFmtId="10" fontId="1" fillId="0" borderId="14" xfId="0" applyNumberFormat="1" applyFont="1" applyBorder="1"/>
    <xf numFmtId="0" fontId="1" fillId="0" borderId="15" xfId="0" applyFont="1" applyBorder="1"/>
    <xf numFmtId="10" fontId="1" fillId="0" borderId="16" xfId="0" applyNumberFormat="1" applyFont="1" applyBorder="1"/>
    <xf numFmtId="10" fontId="1" fillId="0" borderId="24" xfId="0" applyNumberFormat="1" applyFont="1" applyBorder="1"/>
    <xf numFmtId="0" fontId="1" fillId="0" borderId="21" xfId="0" applyFont="1" applyBorder="1"/>
    <xf numFmtId="0" fontId="1" fillId="0" borderId="24" xfId="0" applyFont="1" applyBorder="1"/>
    <xf numFmtId="10" fontId="1" fillId="0" borderId="21" xfId="0" applyNumberFormat="1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26F4-D381-4DE3-8A9E-A9FD206CB5B4}">
  <dimension ref="A1:H51"/>
  <sheetViews>
    <sheetView workbookViewId="0">
      <selection activeCell="G8" sqref="G8"/>
    </sheetView>
  </sheetViews>
  <sheetFormatPr defaultRowHeight="15" x14ac:dyDescent="0.25"/>
  <cols>
    <col min="1" max="2" width="14" customWidth="1"/>
    <col min="3" max="3" width="13.7109375" customWidth="1"/>
    <col min="4" max="4" width="29.5703125" customWidth="1"/>
    <col min="6" max="6" width="22.85546875" customWidth="1"/>
    <col min="7" max="7" width="24.5703125" customWidth="1"/>
  </cols>
  <sheetData>
    <row r="1" spans="1:8" ht="33.6" customHeight="1" x14ac:dyDescent="0.25">
      <c r="A1" s="56" t="s">
        <v>0</v>
      </c>
      <c r="B1" s="3" t="s">
        <v>2</v>
      </c>
      <c r="C1" s="3" t="s">
        <v>1</v>
      </c>
      <c r="D1" s="4" t="s">
        <v>3</v>
      </c>
    </row>
    <row r="2" spans="1:8" x14ac:dyDescent="0.25">
      <c r="A2" s="5">
        <v>1</v>
      </c>
      <c r="B2" s="5" t="s">
        <v>4</v>
      </c>
      <c r="C2" s="11">
        <v>320</v>
      </c>
      <c r="D2" s="17" t="s">
        <v>18</v>
      </c>
    </row>
    <row r="3" spans="1:8" x14ac:dyDescent="0.25">
      <c r="A3" s="16">
        <v>2</v>
      </c>
      <c r="B3" s="12" t="s">
        <v>5</v>
      </c>
      <c r="C3" s="6">
        <v>400</v>
      </c>
      <c r="D3" s="18" t="s">
        <v>19</v>
      </c>
    </row>
    <row r="4" spans="1:8" x14ac:dyDescent="0.25">
      <c r="A4" s="15">
        <v>3</v>
      </c>
      <c r="B4" s="13" t="s">
        <v>6</v>
      </c>
      <c r="C4" s="7">
        <v>450</v>
      </c>
      <c r="D4" s="19" t="s">
        <v>20</v>
      </c>
    </row>
    <row r="5" spans="1:8" x14ac:dyDescent="0.25">
      <c r="A5" s="16">
        <v>4</v>
      </c>
      <c r="B5" s="55" t="s">
        <v>7</v>
      </c>
      <c r="C5" s="10">
        <v>2100</v>
      </c>
      <c r="D5" s="14" t="s">
        <v>21</v>
      </c>
    </row>
    <row r="6" spans="1:8" x14ac:dyDescent="0.25">
      <c r="A6" s="15">
        <v>5</v>
      </c>
      <c r="B6" s="13" t="s">
        <v>8</v>
      </c>
      <c r="C6" s="7">
        <v>654</v>
      </c>
      <c r="D6" s="19" t="s">
        <v>22</v>
      </c>
    </row>
    <row r="7" spans="1:8" ht="15.75" x14ac:dyDescent="0.25">
      <c r="A7" s="16">
        <v>6</v>
      </c>
      <c r="B7" s="55" t="s">
        <v>9</v>
      </c>
      <c r="C7" s="10">
        <v>800</v>
      </c>
      <c r="D7" s="14" t="s">
        <v>23</v>
      </c>
      <c r="F7" s="14" t="s">
        <v>33</v>
      </c>
      <c r="G7" s="24">
        <v>1</v>
      </c>
      <c r="H7" s="2"/>
    </row>
    <row r="8" spans="1:8" ht="15.75" x14ac:dyDescent="0.25">
      <c r="A8" s="15">
        <v>7</v>
      </c>
      <c r="B8" s="15" t="s">
        <v>10</v>
      </c>
      <c r="C8" s="8">
        <v>580</v>
      </c>
      <c r="D8" s="20" t="s">
        <v>24</v>
      </c>
      <c r="F8" s="14" t="s">
        <v>2</v>
      </c>
      <c r="G8" s="23" t="str">
        <f>VLOOKUP(G7,A2:D16,2,0)</f>
        <v>MARIA</v>
      </c>
      <c r="H8" s="2"/>
    </row>
    <row r="9" spans="1:8" ht="15.75" x14ac:dyDescent="0.25">
      <c r="A9" s="16">
        <v>8</v>
      </c>
      <c r="B9" s="16" t="s">
        <v>11</v>
      </c>
      <c r="C9" s="9">
        <v>7851</v>
      </c>
      <c r="D9" s="21" t="s">
        <v>25</v>
      </c>
      <c r="F9" s="21" t="s">
        <v>1</v>
      </c>
      <c r="G9" s="57">
        <f>VLOOKUP(G7,A2:D16,3,0)</f>
        <v>320</v>
      </c>
      <c r="H9" s="2"/>
    </row>
    <row r="10" spans="1:8" ht="15.75" x14ac:dyDescent="0.25">
      <c r="A10" s="15">
        <v>9</v>
      </c>
      <c r="B10" s="15" t="s">
        <v>12</v>
      </c>
      <c r="C10" s="8">
        <v>600</v>
      </c>
      <c r="D10" s="20" t="s">
        <v>26</v>
      </c>
      <c r="F10" s="21" t="s">
        <v>3</v>
      </c>
      <c r="G10" s="22" t="str">
        <f>VLOOKUP(G7,A2:D16,4,0)</f>
        <v>AUX.ADMINISTRATIVA</v>
      </c>
      <c r="H10" s="2"/>
    </row>
    <row r="11" spans="1:8" ht="15.75" x14ac:dyDescent="0.25">
      <c r="A11" s="16">
        <v>10</v>
      </c>
      <c r="B11" s="16" t="s">
        <v>13</v>
      </c>
      <c r="C11" s="9">
        <v>1500</v>
      </c>
      <c r="D11" s="21" t="s">
        <v>27</v>
      </c>
      <c r="F11" s="2"/>
      <c r="G11" s="2"/>
      <c r="H11" s="2"/>
    </row>
    <row r="12" spans="1:8" ht="15.75" x14ac:dyDescent="0.25">
      <c r="A12" s="15">
        <v>11</v>
      </c>
      <c r="B12" s="15" t="s">
        <v>14</v>
      </c>
      <c r="C12" s="8">
        <v>584</v>
      </c>
      <c r="D12" s="20" t="s">
        <v>28</v>
      </c>
      <c r="F12" s="2"/>
      <c r="G12" s="2"/>
      <c r="H12" s="2"/>
    </row>
    <row r="13" spans="1:8" ht="15.75" x14ac:dyDescent="0.25">
      <c r="A13" s="16">
        <v>12</v>
      </c>
      <c r="B13" s="16" t="s">
        <v>12</v>
      </c>
      <c r="C13" s="9">
        <v>6320</v>
      </c>
      <c r="D13" s="21" t="s">
        <v>29</v>
      </c>
      <c r="F13" s="2"/>
      <c r="G13" s="2"/>
      <c r="H13" s="2"/>
    </row>
    <row r="14" spans="1:8" x14ac:dyDescent="0.25">
      <c r="A14" s="15">
        <v>13</v>
      </c>
      <c r="B14" s="15" t="s">
        <v>15</v>
      </c>
      <c r="C14" s="8">
        <v>1500</v>
      </c>
      <c r="D14" s="20" t="s">
        <v>30</v>
      </c>
    </row>
    <row r="15" spans="1:8" x14ac:dyDescent="0.25">
      <c r="A15" s="16">
        <v>14</v>
      </c>
      <c r="B15" s="16" t="s">
        <v>16</v>
      </c>
      <c r="C15" s="9">
        <v>781</v>
      </c>
      <c r="D15" s="21" t="s">
        <v>31</v>
      </c>
    </row>
    <row r="16" spans="1:8" x14ac:dyDescent="0.25">
      <c r="A16" s="15">
        <v>15</v>
      </c>
      <c r="B16" s="15" t="s">
        <v>17</v>
      </c>
      <c r="C16" s="8">
        <v>5893</v>
      </c>
      <c r="D16" s="20" t="s">
        <v>32</v>
      </c>
    </row>
    <row r="17" spans="1:4" ht="15.75" x14ac:dyDescent="0.25">
      <c r="A17" s="2"/>
      <c r="B17" s="2"/>
      <c r="C17" s="2"/>
      <c r="D17" s="2"/>
    </row>
    <row r="18" spans="1:4" ht="15.75" x14ac:dyDescent="0.25">
      <c r="A18" s="2"/>
      <c r="B18" s="2"/>
      <c r="C18" s="2"/>
      <c r="D18" s="2"/>
    </row>
    <row r="19" spans="1:4" ht="15.75" x14ac:dyDescent="0.25">
      <c r="A19" s="2"/>
      <c r="B19" s="2"/>
      <c r="C19" s="2"/>
      <c r="D19" s="2"/>
    </row>
    <row r="20" spans="1:4" ht="15.75" x14ac:dyDescent="0.25">
      <c r="A20" s="2"/>
      <c r="B20" s="2"/>
      <c r="C20" s="2"/>
      <c r="D20" s="2"/>
    </row>
    <row r="21" spans="1:4" ht="15.75" x14ac:dyDescent="0.25">
      <c r="A21" s="2"/>
      <c r="B21" s="2"/>
      <c r="C21" s="2"/>
      <c r="D21" s="2"/>
    </row>
    <row r="22" spans="1:4" ht="15.75" x14ac:dyDescent="0.25">
      <c r="A22" s="2"/>
      <c r="B22" s="2"/>
      <c r="C22" s="2"/>
      <c r="D22" s="2"/>
    </row>
    <row r="23" spans="1:4" ht="15.75" x14ac:dyDescent="0.25">
      <c r="A23" s="2"/>
      <c r="B23" s="2"/>
      <c r="C23" s="2"/>
      <c r="D23" s="2"/>
    </row>
    <row r="24" spans="1:4" ht="15.75" x14ac:dyDescent="0.25">
      <c r="A24" s="2"/>
      <c r="B24" s="2"/>
      <c r="C24" s="2"/>
      <c r="D24" s="2"/>
    </row>
    <row r="25" spans="1:4" ht="15.75" x14ac:dyDescent="0.25">
      <c r="A25" s="2"/>
      <c r="B25" s="2"/>
      <c r="C25" s="2"/>
      <c r="D25" s="2"/>
    </row>
    <row r="26" spans="1:4" ht="15.75" x14ac:dyDescent="0.25">
      <c r="A26" s="2"/>
      <c r="B26" s="2"/>
      <c r="C26" s="2"/>
      <c r="D26" s="2"/>
    </row>
    <row r="27" spans="1:4" ht="15.75" x14ac:dyDescent="0.25">
      <c r="A27" s="2"/>
      <c r="B27" s="2"/>
      <c r="C27" s="2"/>
      <c r="D27" s="2"/>
    </row>
    <row r="28" spans="1:4" ht="15.75" x14ac:dyDescent="0.25">
      <c r="A28" s="2"/>
      <c r="B28" s="2"/>
      <c r="C28" s="2"/>
      <c r="D28" s="2"/>
    </row>
    <row r="29" spans="1:4" ht="15.75" x14ac:dyDescent="0.25">
      <c r="A29" s="2"/>
      <c r="B29" s="2"/>
      <c r="C29" s="2"/>
      <c r="D29" s="2"/>
    </row>
    <row r="30" spans="1:4" ht="15.75" x14ac:dyDescent="0.25">
      <c r="A30" s="2"/>
      <c r="B30" s="2"/>
      <c r="C30" s="2"/>
      <c r="D30" s="2"/>
    </row>
    <row r="31" spans="1:4" ht="15.75" x14ac:dyDescent="0.25">
      <c r="A31" s="2"/>
      <c r="B31" s="2"/>
      <c r="C31" s="2"/>
      <c r="D31" s="2"/>
    </row>
    <row r="32" spans="1:4" ht="15.75" x14ac:dyDescent="0.25">
      <c r="A32" s="2"/>
      <c r="B32" s="2"/>
      <c r="C32" s="2"/>
      <c r="D32" s="2"/>
    </row>
    <row r="33" spans="1:4" ht="15.75" x14ac:dyDescent="0.25">
      <c r="A33" s="2"/>
      <c r="B33" s="2"/>
      <c r="C33" s="2"/>
      <c r="D33" s="2"/>
    </row>
    <row r="34" spans="1:4" ht="15.75" x14ac:dyDescent="0.25">
      <c r="A34" s="2"/>
      <c r="B34" s="2"/>
      <c r="C34" s="2"/>
      <c r="D34" s="2"/>
    </row>
    <row r="35" spans="1:4" ht="15.75" x14ac:dyDescent="0.25">
      <c r="A35" s="2"/>
      <c r="B35" s="2"/>
      <c r="C35" s="2"/>
      <c r="D35" s="2"/>
    </row>
    <row r="36" spans="1:4" ht="15.75" x14ac:dyDescent="0.25">
      <c r="A36" s="2"/>
      <c r="B36" s="2"/>
      <c r="C36" s="2"/>
      <c r="D36" s="2"/>
    </row>
    <row r="37" spans="1:4" ht="15.75" x14ac:dyDescent="0.25">
      <c r="A37" s="2"/>
      <c r="B37" s="2"/>
      <c r="C37" s="2"/>
      <c r="D37" s="2"/>
    </row>
    <row r="38" spans="1:4" ht="15.75" x14ac:dyDescent="0.25">
      <c r="A38" s="2"/>
      <c r="B38" s="2"/>
      <c r="C38" s="2"/>
      <c r="D38" s="2"/>
    </row>
    <row r="39" spans="1:4" ht="15.75" x14ac:dyDescent="0.25">
      <c r="A39" s="2"/>
      <c r="B39" s="2"/>
      <c r="C39" s="2"/>
      <c r="D39" s="2"/>
    </row>
    <row r="40" spans="1:4" ht="15.75" x14ac:dyDescent="0.25">
      <c r="A40" s="2"/>
      <c r="B40" s="2"/>
      <c r="C40" s="2"/>
      <c r="D40" s="2"/>
    </row>
    <row r="41" spans="1:4" ht="15.75" x14ac:dyDescent="0.25">
      <c r="A41" s="2"/>
      <c r="B41" s="2"/>
      <c r="C41" s="2"/>
      <c r="D41" s="2"/>
    </row>
    <row r="42" spans="1:4" ht="15.75" x14ac:dyDescent="0.25">
      <c r="A42" s="2"/>
      <c r="B42" s="2"/>
      <c r="C42" s="2"/>
      <c r="D42" s="2"/>
    </row>
    <row r="43" spans="1:4" ht="15.75" x14ac:dyDescent="0.25">
      <c r="A43" s="2"/>
      <c r="B43" s="2"/>
      <c r="C43" s="2"/>
      <c r="D43" s="2"/>
    </row>
    <row r="44" spans="1:4" ht="15.75" x14ac:dyDescent="0.25">
      <c r="A44" s="2"/>
      <c r="B44" s="2"/>
      <c r="C44" s="2"/>
      <c r="D44" s="2"/>
    </row>
    <row r="45" spans="1:4" ht="15.75" x14ac:dyDescent="0.25">
      <c r="A45" s="2"/>
      <c r="B45" s="2"/>
      <c r="C45" s="2"/>
      <c r="D45" s="2"/>
    </row>
    <row r="46" spans="1:4" ht="15.75" x14ac:dyDescent="0.25">
      <c r="A46" s="2"/>
      <c r="B46" s="2"/>
      <c r="C46" s="2"/>
      <c r="D46" s="2"/>
    </row>
    <row r="47" spans="1:4" ht="15.75" x14ac:dyDescent="0.25">
      <c r="A47" s="2"/>
      <c r="B47" s="2"/>
      <c r="C47" s="2"/>
      <c r="D47" s="2"/>
    </row>
    <row r="48" spans="1:4" ht="15.75" x14ac:dyDescent="0.25">
      <c r="A48" s="2"/>
      <c r="B48" s="2"/>
      <c r="C48" s="2"/>
      <c r="D48" s="2"/>
    </row>
    <row r="49" spans="1:4" ht="15.75" x14ac:dyDescent="0.25">
      <c r="A49" s="2"/>
      <c r="B49" s="2"/>
      <c r="C49" s="2"/>
      <c r="D49" s="2"/>
    </row>
    <row r="50" spans="1:4" ht="15.75" x14ac:dyDescent="0.25">
      <c r="A50" s="2"/>
      <c r="B50" s="2"/>
      <c r="C50" s="2"/>
      <c r="D50" s="2"/>
    </row>
    <row r="51" spans="1:4" ht="15.75" x14ac:dyDescent="0.25">
      <c r="A51" s="2"/>
      <c r="B51" s="2"/>
      <c r="C51" s="2"/>
      <c r="D5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7E09-04A5-42BD-94B0-9E5F53DB2FB2}">
  <dimension ref="A1:F19"/>
  <sheetViews>
    <sheetView tabSelected="1" workbookViewId="0">
      <selection activeCell="B6" sqref="B6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5.85546875" customWidth="1"/>
    <col min="5" max="5" width="17.42578125" customWidth="1"/>
    <col min="6" max="6" width="17.5703125" customWidth="1"/>
  </cols>
  <sheetData>
    <row r="1" spans="1:6" x14ac:dyDescent="0.25">
      <c r="A1" s="155"/>
      <c r="B1" s="155"/>
      <c r="C1" s="155"/>
      <c r="D1" s="155"/>
      <c r="E1" s="155"/>
      <c r="F1" s="156"/>
    </row>
    <row r="2" spans="1:6" x14ac:dyDescent="0.25">
      <c r="A2" s="45" t="s">
        <v>34</v>
      </c>
      <c r="B2" s="58" t="s">
        <v>35</v>
      </c>
      <c r="C2" s="37" t="s">
        <v>36</v>
      </c>
      <c r="D2" s="58" t="s">
        <v>37</v>
      </c>
      <c r="E2" s="59" t="s">
        <v>38</v>
      </c>
      <c r="F2" s="30" t="s">
        <v>39</v>
      </c>
    </row>
    <row r="3" spans="1:6" x14ac:dyDescent="0.25">
      <c r="A3" s="41">
        <v>15</v>
      </c>
      <c r="B3" s="42" t="s">
        <v>40</v>
      </c>
      <c r="C3" s="41">
        <v>35</v>
      </c>
      <c r="D3" s="43">
        <v>4</v>
      </c>
      <c r="E3" s="43">
        <f xml:space="preserve"> D3 * C3</f>
        <v>140</v>
      </c>
      <c r="F3" s="44">
        <f>E3 / C12</f>
        <v>26.465028355387524</v>
      </c>
    </row>
    <row r="4" spans="1:6" x14ac:dyDescent="0.25">
      <c r="A4" s="36">
        <v>20</v>
      </c>
      <c r="B4" s="1" t="s">
        <v>41</v>
      </c>
      <c r="C4" s="38">
        <v>48</v>
      </c>
      <c r="D4" s="35">
        <v>3</v>
      </c>
      <c r="E4" s="32">
        <f t="shared" ref="E4:E9" si="0" xml:space="preserve"> D4 * C4</f>
        <v>144</v>
      </c>
      <c r="F4" s="31">
        <f>E4 / C12</f>
        <v>27.221172022684311</v>
      </c>
    </row>
    <row r="5" spans="1:6" x14ac:dyDescent="0.25">
      <c r="A5" s="41">
        <v>25</v>
      </c>
      <c r="B5" s="42" t="s">
        <v>139</v>
      </c>
      <c r="C5" s="41">
        <v>93</v>
      </c>
      <c r="D5" s="43">
        <v>8</v>
      </c>
      <c r="E5" s="43">
        <f t="shared" si="0"/>
        <v>744</v>
      </c>
      <c r="F5" s="44">
        <f>E5 / C12</f>
        <v>140.64272211720225</v>
      </c>
    </row>
    <row r="6" spans="1:6" x14ac:dyDescent="0.25">
      <c r="A6" s="39">
        <v>30</v>
      </c>
      <c r="B6" s="25" t="s">
        <v>42</v>
      </c>
      <c r="C6" s="39">
        <v>21</v>
      </c>
      <c r="D6" s="33">
        <v>6</v>
      </c>
      <c r="E6" s="33">
        <f t="shared" si="0"/>
        <v>126</v>
      </c>
      <c r="F6" s="27">
        <f>E6 / C12</f>
        <v>23.81852551984877</v>
      </c>
    </row>
    <row r="7" spans="1:6" x14ac:dyDescent="0.25">
      <c r="A7" s="41">
        <v>35</v>
      </c>
      <c r="B7" s="42" t="s">
        <v>43</v>
      </c>
      <c r="C7" s="41">
        <v>63</v>
      </c>
      <c r="D7" s="43">
        <v>7</v>
      </c>
      <c r="E7" s="43">
        <f t="shared" si="0"/>
        <v>441</v>
      </c>
      <c r="F7" s="44">
        <f>E7 / C12</f>
        <v>83.364839319470704</v>
      </c>
    </row>
    <row r="8" spans="1:6" x14ac:dyDescent="0.25">
      <c r="A8" s="41">
        <v>40</v>
      </c>
      <c r="B8" s="42" t="s">
        <v>44</v>
      </c>
      <c r="C8" s="41">
        <v>46</v>
      </c>
      <c r="D8" s="43">
        <v>9</v>
      </c>
      <c r="E8" s="43">
        <f t="shared" si="0"/>
        <v>414</v>
      </c>
      <c r="F8" s="44">
        <f>E8 / C12</f>
        <v>78.260869565217391</v>
      </c>
    </row>
    <row r="9" spans="1:6" x14ac:dyDescent="0.25">
      <c r="A9" s="40">
        <v>45</v>
      </c>
      <c r="B9" s="28" t="s">
        <v>45</v>
      </c>
      <c r="C9" s="40">
        <v>87</v>
      </c>
      <c r="D9" s="34">
        <v>3</v>
      </c>
      <c r="E9" s="34">
        <f t="shared" si="0"/>
        <v>261</v>
      </c>
      <c r="F9" s="29">
        <f>E9 / C12</f>
        <v>49.338374291115315</v>
      </c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46" t="s">
        <v>46</v>
      </c>
      <c r="C12" s="47">
        <v>5.29</v>
      </c>
      <c r="D12" s="26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ht="15.75" x14ac:dyDescent="0.25">
      <c r="A14" s="157" t="s">
        <v>47</v>
      </c>
      <c r="B14" s="158"/>
      <c r="C14" s="2"/>
      <c r="D14" s="2"/>
      <c r="E14" s="2"/>
      <c r="F14" s="2"/>
    </row>
    <row r="15" spans="1:6" ht="15.75" x14ac:dyDescent="0.25">
      <c r="A15" s="159" t="s">
        <v>48</v>
      </c>
      <c r="B15" s="159"/>
      <c r="C15" s="53"/>
      <c r="D15" s="2"/>
      <c r="E15" s="2"/>
      <c r="F15" s="2"/>
    </row>
    <row r="16" spans="1:6" ht="15.75" x14ac:dyDescent="0.25">
      <c r="A16" s="51" t="s">
        <v>49</v>
      </c>
      <c r="B16" s="52">
        <v>25</v>
      </c>
      <c r="C16" s="2"/>
      <c r="D16" s="2"/>
      <c r="E16" s="2"/>
      <c r="F16" s="2"/>
    </row>
    <row r="17" spans="1:2" x14ac:dyDescent="0.25">
      <c r="A17" s="54" t="s">
        <v>50</v>
      </c>
      <c r="B17" s="49" t="str">
        <f>VLOOKUP(B16,A3:F9,2,0)</f>
        <v>Marcujá</v>
      </c>
    </row>
    <row r="18" spans="1:2" x14ac:dyDescent="0.25">
      <c r="A18" s="48" t="s">
        <v>51</v>
      </c>
      <c r="B18" s="60">
        <f>VLOOKUP(B16,A3:F9,5,0)</f>
        <v>744</v>
      </c>
    </row>
    <row r="19" spans="1:2" x14ac:dyDescent="0.25">
      <c r="A19" s="50" t="s">
        <v>52</v>
      </c>
      <c r="B19" s="61">
        <f>VLOOKUP(B16,A3:F9,6,0)</f>
        <v>140.64272211720225</v>
      </c>
    </row>
  </sheetData>
  <mergeCells count="3">
    <mergeCell ref="A1:F1"/>
    <mergeCell ref="A14:B14"/>
    <mergeCell ref="A15:B1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AAA8-DD21-4AD7-8A07-F71B2E5998B8}">
  <dimension ref="A1:M19"/>
  <sheetViews>
    <sheetView workbookViewId="0">
      <selection activeCell="B2" sqref="B2"/>
    </sheetView>
  </sheetViews>
  <sheetFormatPr defaultRowHeight="15" x14ac:dyDescent="0.25"/>
  <cols>
    <col min="1" max="1" width="17.140625" customWidth="1"/>
    <col min="2" max="2" width="13.28515625" customWidth="1"/>
    <col min="3" max="3" width="23.140625" customWidth="1"/>
    <col min="5" max="5" width="16.5703125" customWidth="1"/>
    <col min="6" max="6" width="13.7109375" customWidth="1"/>
    <col min="8" max="8" width="15.140625" customWidth="1"/>
    <col min="12" max="12" width="24.42578125" customWidth="1"/>
  </cols>
  <sheetData>
    <row r="1" spans="1:13" x14ac:dyDescent="0.25">
      <c r="A1" s="155"/>
      <c r="B1" s="155"/>
      <c r="C1" s="155"/>
      <c r="D1" s="155"/>
      <c r="E1" s="155"/>
      <c r="F1" s="155"/>
      <c r="G1" s="155"/>
      <c r="H1" s="155"/>
    </row>
    <row r="2" spans="1:13" ht="33" customHeight="1" x14ac:dyDescent="0.25">
      <c r="A2" s="71" t="s">
        <v>53</v>
      </c>
      <c r="B2" s="62">
        <v>1640</v>
      </c>
      <c r="C2" s="2"/>
      <c r="D2" s="2"/>
      <c r="E2" s="2"/>
      <c r="F2" s="2"/>
      <c r="G2" s="2"/>
      <c r="H2" s="2"/>
    </row>
    <row r="3" spans="1:13" ht="15.75" x14ac:dyDescent="0.25">
      <c r="A3" s="2"/>
      <c r="B3" s="2"/>
      <c r="C3" s="2"/>
      <c r="D3" s="2"/>
      <c r="E3" s="2"/>
      <c r="F3" s="2"/>
      <c r="G3" s="2"/>
      <c r="H3" s="2"/>
    </row>
    <row r="4" spans="1:13" ht="15.75" x14ac:dyDescent="0.25">
      <c r="A4" s="69" t="s">
        <v>54</v>
      </c>
      <c r="B4" s="69" t="s">
        <v>34</v>
      </c>
      <c r="C4" s="69" t="s">
        <v>55</v>
      </c>
      <c r="D4" s="69" t="s">
        <v>56</v>
      </c>
      <c r="E4" s="69" t="s">
        <v>57</v>
      </c>
      <c r="F4" s="69" t="s">
        <v>58</v>
      </c>
      <c r="G4" s="69" t="s">
        <v>66</v>
      </c>
      <c r="H4" s="70" t="s">
        <v>59</v>
      </c>
    </row>
    <row r="5" spans="1:13" x14ac:dyDescent="0.25">
      <c r="A5" s="64" t="s">
        <v>60</v>
      </c>
      <c r="B5" s="64">
        <v>3</v>
      </c>
      <c r="C5" s="64" t="str">
        <f>VLOOKUP(B5,K14:M18,2,0)</f>
        <v>Vendedor</v>
      </c>
      <c r="D5" s="64">
        <f>VLOOKUP(B5,K14:M18,3,0)</f>
        <v>7</v>
      </c>
      <c r="E5" s="72">
        <f>B2*D5</f>
        <v>11480</v>
      </c>
      <c r="F5" s="75">
        <f>IF(D5&lt;6,0.085,IF(AND(D5&gt;=6,D5&lt;8),0.09,IF(AND(D5&gt;=8,D5&lt;10),0.095,IF(D5&gt;=10,0.01))))</f>
        <v>0.09</v>
      </c>
      <c r="G5" s="76">
        <f>IF(D5&lt;4,0,IF(AND(D5&gt;=4,D5&lt;8),0.03,IF(AND(D5&gt;=8,D5&lt;12),0.06,IF(AND(D5&gt;=12,D5&lt;16),0.09,IF(AND(D5&gt;=16,D5&lt;20),0.012,IF(D5&gt;=20,0.015))))))</f>
        <v>0.03</v>
      </c>
      <c r="H5" s="77">
        <f xml:space="preserve"> E5*(1-(F5+G5))</f>
        <v>10102.4</v>
      </c>
    </row>
    <row r="6" spans="1:13" x14ac:dyDescent="0.25">
      <c r="A6" s="66" t="s">
        <v>61</v>
      </c>
      <c r="B6" s="66">
        <v>4</v>
      </c>
      <c r="C6" s="66" t="str">
        <f>VLOOKUP(B6,K14:M18,2,0)</f>
        <v>Caixa</v>
      </c>
      <c r="D6" s="66">
        <f>VLOOKUP(B6,K14:M18,3,0)</f>
        <v>4</v>
      </c>
      <c r="E6" s="73">
        <f>B2*D6</f>
        <v>6560</v>
      </c>
      <c r="F6" s="75">
        <f t="shared" ref="F6:F10" si="0">IF(D6&lt;6,0.085,IF(AND(D6&gt;=6,D6&lt;8),0.09,IF(AND(D6&gt;=8,D6&lt;10),0.095,IF(D6&gt;=10,0.01))))</f>
        <v>8.5000000000000006E-2</v>
      </c>
      <c r="G6" s="76">
        <f t="shared" ref="G6:G10" si="1">IF(D6&lt;4,0,IF(AND(D6&gt;=4,D6&lt;8),0.03,IF(AND(D6&gt;=8,D6&lt;12),0.06,IF(AND(D6&gt;=12,D6&lt;16),0.09,IF(AND(D6&gt;=16,D6&lt;20),0.012,IF(D6&gt;=20,0.015))))))</f>
        <v>0.03</v>
      </c>
      <c r="H6" s="77">
        <f t="shared" ref="H6:H10" si="2" xml:space="preserve"> E6*(1-(F6+G6))</f>
        <v>5805.6</v>
      </c>
    </row>
    <row r="7" spans="1:13" x14ac:dyDescent="0.25">
      <c r="A7" s="65" t="s">
        <v>62</v>
      </c>
      <c r="B7" s="65">
        <v>5</v>
      </c>
      <c r="C7" s="65" t="str">
        <f>VLOOKUP(B7,K14:M18,2,0)</f>
        <v>Diarista</v>
      </c>
      <c r="D7" s="65">
        <f>VLOOKUP(B7,K14:M18,3,0)</f>
        <v>2</v>
      </c>
      <c r="E7" s="74">
        <f>B2*D7</f>
        <v>3280</v>
      </c>
      <c r="F7" s="75">
        <f t="shared" si="0"/>
        <v>8.5000000000000006E-2</v>
      </c>
      <c r="G7" s="76">
        <f t="shared" si="1"/>
        <v>0</v>
      </c>
      <c r="H7" s="77">
        <f t="shared" si="2"/>
        <v>3001.2000000000003</v>
      </c>
    </row>
    <row r="8" spans="1:13" x14ac:dyDescent="0.25">
      <c r="A8" s="64" t="s">
        <v>63</v>
      </c>
      <c r="B8" s="64">
        <v>1</v>
      </c>
      <c r="C8" s="64" t="str">
        <f>VLOOKUP(B8,K14:M18,2,0)</f>
        <v>Gerenete Comercial</v>
      </c>
      <c r="D8" s="64">
        <f>VLOOKUP(B8,K14:M18,3,0)</f>
        <v>8</v>
      </c>
      <c r="E8" s="72">
        <f>B2*D8</f>
        <v>13120</v>
      </c>
      <c r="F8" s="75">
        <f t="shared" si="0"/>
        <v>9.5000000000000001E-2</v>
      </c>
      <c r="G8" s="76">
        <f t="shared" si="1"/>
        <v>0.06</v>
      </c>
      <c r="H8" s="77">
        <f t="shared" si="2"/>
        <v>11086.4</v>
      </c>
    </row>
    <row r="9" spans="1:13" x14ac:dyDescent="0.25">
      <c r="A9" s="66" t="s">
        <v>64</v>
      </c>
      <c r="B9" s="66">
        <v>3</v>
      </c>
      <c r="C9" s="66" t="str">
        <f>VLOOKUP(B9,K14:M18,2,0)</f>
        <v>Vendedor</v>
      </c>
      <c r="D9" s="66">
        <f>VLOOKUP(B9,K14:M18,3,0)</f>
        <v>7</v>
      </c>
      <c r="E9" s="73">
        <f>B2*D9</f>
        <v>11480</v>
      </c>
      <c r="F9" s="75">
        <f t="shared" si="0"/>
        <v>0.09</v>
      </c>
      <c r="G9" s="76">
        <f t="shared" si="1"/>
        <v>0.03</v>
      </c>
      <c r="H9" s="77">
        <f t="shared" si="2"/>
        <v>10102.4</v>
      </c>
    </row>
    <row r="10" spans="1:13" x14ac:dyDescent="0.25">
      <c r="A10" s="65" t="s">
        <v>65</v>
      </c>
      <c r="B10" s="65">
        <v>2</v>
      </c>
      <c r="C10" s="65" t="str">
        <f>VLOOKUP(B10,K14:M18,2,0)</f>
        <v>Gerente Administrativo</v>
      </c>
      <c r="D10" s="65">
        <f>VLOOKUP(B10,K14:M18,3,0)</f>
        <v>9</v>
      </c>
      <c r="E10" s="74">
        <f>B2*D10</f>
        <v>14760</v>
      </c>
      <c r="F10" s="75">
        <f t="shared" si="0"/>
        <v>9.5000000000000001E-2</v>
      </c>
      <c r="G10" s="76">
        <f t="shared" si="1"/>
        <v>0.06</v>
      </c>
      <c r="H10" s="77">
        <f t="shared" si="2"/>
        <v>12472.199999999999</v>
      </c>
    </row>
    <row r="13" spans="1:13" ht="15.75" x14ac:dyDescent="0.25">
      <c r="A13" s="160" t="s">
        <v>58</v>
      </c>
      <c r="B13" s="160"/>
      <c r="C13" s="2"/>
      <c r="D13" s="161" t="s">
        <v>66</v>
      </c>
      <c r="E13" s="162"/>
      <c r="F13" s="2"/>
      <c r="G13" s="2"/>
      <c r="H13" s="2"/>
      <c r="I13" s="2"/>
      <c r="J13" s="2"/>
      <c r="K13" s="68" t="s">
        <v>67</v>
      </c>
      <c r="L13" s="68" t="s">
        <v>68</v>
      </c>
      <c r="M13" s="68" t="s">
        <v>69</v>
      </c>
    </row>
    <row r="14" spans="1:13" ht="15.75" x14ac:dyDescent="0.25">
      <c r="A14" s="147">
        <v>0</v>
      </c>
      <c r="B14" s="148">
        <v>8.5000000000000006E-2</v>
      </c>
      <c r="C14" s="2"/>
      <c r="D14" s="149">
        <v>0</v>
      </c>
      <c r="E14" s="150">
        <v>0</v>
      </c>
      <c r="F14" s="2"/>
      <c r="G14" s="2"/>
      <c r="H14" s="2"/>
      <c r="I14" s="2"/>
      <c r="J14" s="2"/>
      <c r="K14" s="66">
        <v>1</v>
      </c>
      <c r="L14" s="67" t="s">
        <v>70</v>
      </c>
      <c r="M14" s="67">
        <v>8</v>
      </c>
    </row>
    <row r="15" spans="1:13" ht="15.75" x14ac:dyDescent="0.25">
      <c r="A15" s="147">
        <v>6</v>
      </c>
      <c r="B15" s="151">
        <v>0.09</v>
      </c>
      <c r="C15" s="2"/>
      <c r="D15" s="149">
        <v>4</v>
      </c>
      <c r="E15" s="150">
        <v>0.03</v>
      </c>
      <c r="F15" s="2"/>
      <c r="G15" s="2"/>
      <c r="H15" s="2"/>
      <c r="I15" s="2"/>
      <c r="J15" s="2"/>
      <c r="K15" s="65">
        <v>2</v>
      </c>
      <c r="L15" s="63" t="s">
        <v>71</v>
      </c>
      <c r="M15" s="63">
        <v>9</v>
      </c>
    </row>
    <row r="16" spans="1:13" ht="15.75" x14ac:dyDescent="0.25">
      <c r="A16" s="147">
        <v>8</v>
      </c>
      <c r="B16" s="151">
        <v>9.5000000000000001E-2</v>
      </c>
      <c r="C16" s="2"/>
      <c r="D16" s="149">
        <v>8</v>
      </c>
      <c r="E16" s="150">
        <v>0.06</v>
      </c>
      <c r="F16" s="2"/>
      <c r="G16" s="2"/>
      <c r="H16" s="2"/>
      <c r="I16" s="2"/>
      <c r="J16" s="2"/>
      <c r="K16" s="65">
        <v>3</v>
      </c>
      <c r="L16" s="63" t="s">
        <v>72</v>
      </c>
      <c r="M16" s="63">
        <v>7</v>
      </c>
    </row>
    <row r="17" spans="1:13" ht="15.75" x14ac:dyDescent="0.25">
      <c r="A17" s="152">
        <v>10</v>
      </c>
      <c r="B17" s="151">
        <v>0.1</v>
      </c>
      <c r="C17" s="2"/>
      <c r="D17" s="149">
        <v>12</v>
      </c>
      <c r="E17" s="150">
        <v>0.09</v>
      </c>
      <c r="F17" s="2"/>
      <c r="G17" s="2"/>
      <c r="H17" s="2"/>
      <c r="I17" s="2"/>
      <c r="J17" s="2"/>
      <c r="K17" s="65">
        <v>4</v>
      </c>
      <c r="L17" s="63" t="s">
        <v>73</v>
      </c>
      <c r="M17" s="63">
        <v>4</v>
      </c>
    </row>
    <row r="18" spans="1:13" ht="15.75" x14ac:dyDescent="0.25">
      <c r="A18" s="2"/>
      <c r="B18" s="2"/>
      <c r="C18" s="2"/>
      <c r="D18" s="149">
        <v>16</v>
      </c>
      <c r="E18" s="150">
        <v>0.12</v>
      </c>
      <c r="F18" s="2"/>
      <c r="G18" s="2"/>
      <c r="H18" s="2"/>
      <c r="I18" s="2"/>
      <c r="J18" s="2"/>
      <c r="K18" s="65">
        <v>5</v>
      </c>
      <c r="L18" s="63" t="s">
        <v>74</v>
      </c>
      <c r="M18" s="63">
        <v>2</v>
      </c>
    </row>
    <row r="19" spans="1:13" ht="15.75" x14ac:dyDescent="0.25">
      <c r="A19" s="2"/>
      <c r="B19" s="2"/>
      <c r="C19" s="2"/>
      <c r="D19" s="153">
        <v>20</v>
      </c>
      <c r="E19" s="154">
        <v>0.15</v>
      </c>
      <c r="F19" s="2"/>
      <c r="G19" s="2"/>
      <c r="H19" s="2"/>
      <c r="I19" s="2"/>
      <c r="J19" s="2"/>
      <c r="K19" s="1"/>
      <c r="L19" s="1"/>
      <c r="M19" s="1"/>
    </row>
  </sheetData>
  <mergeCells count="3">
    <mergeCell ref="A1:H1"/>
    <mergeCell ref="A13:B13"/>
    <mergeCell ref="D13:E1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F1DA-E190-4C0F-80F2-5C68905F2419}">
  <dimension ref="A1:G29"/>
  <sheetViews>
    <sheetView workbookViewId="0">
      <selection activeCell="C5" sqref="C5"/>
    </sheetView>
  </sheetViews>
  <sheetFormatPr defaultRowHeight="15" x14ac:dyDescent="0.25"/>
  <cols>
    <col min="1" max="1" width="18.42578125" customWidth="1"/>
    <col min="2" max="2" width="16.7109375" customWidth="1"/>
    <col min="3" max="3" width="19.85546875" customWidth="1"/>
    <col min="4" max="4" width="23.42578125" customWidth="1"/>
    <col min="5" max="5" width="14.85546875" customWidth="1"/>
    <col min="6" max="6" width="17.42578125" customWidth="1"/>
    <col min="7" max="7" width="15" customWidth="1"/>
  </cols>
  <sheetData>
    <row r="1" spans="1:7" ht="23.25" x14ac:dyDescent="0.25">
      <c r="A1" s="163" t="s">
        <v>75</v>
      </c>
      <c r="B1" s="163"/>
      <c r="C1" s="163"/>
      <c r="D1" s="163"/>
      <c r="E1" s="163"/>
      <c r="F1" s="163"/>
      <c r="G1" s="163"/>
    </row>
    <row r="2" spans="1:7" x14ac:dyDescent="0.25">
      <c r="A2" s="41"/>
      <c r="B2" s="41"/>
      <c r="C2" s="41"/>
      <c r="D2" s="41"/>
      <c r="E2" s="41" t="s">
        <v>96</v>
      </c>
      <c r="F2" s="41" t="s">
        <v>97</v>
      </c>
      <c r="G2" s="78"/>
    </row>
    <row r="3" spans="1:7" x14ac:dyDescent="0.25">
      <c r="A3" s="79" t="s">
        <v>76</v>
      </c>
      <c r="B3" s="79" t="s">
        <v>77</v>
      </c>
      <c r="C3" s="79" t="s">
        <v>78</v>
      </c>
      <c r="D3" s="79" t="s">
        <v>79</v>
      </c>
      <c r="E3" s="79" t="s">
        <v>80</v>
      </c>
      <c r="F3" s="79" t="s">
        <v>81</v>
      </c>
      <c r="G3" s="80" t="s">
        <v>82</v>
      </c>
    </row>
    <row r="4" spans="1:7" x14ac:dyDescent="0.25">
      <c r="A4" s="81" t="s">
        <v>83</v>
      </c>
      <c r="B4" s="81">
        <v>0</v>
      </c>
      <c r="C4" s="81">
        <v>2020</v>
      </c>
      <c r="D4" s="82">
        <v>150</v>
      </c>
      <c r="E4" s="81" t="str">
        <f>VLOOKUP(B4,A20:B29,2,0)</f>
        <v>Janeiro</v>
      </c>
      <c r="F4" s="82">
        <f>IF(C4&lt;2019,D4*20%,0)</f>
        <v>0</v>
      </c>
      <c r="G4" s="83">
        <f>D4-F4</f>
        <v>150</v>
      </c>
    </row>
    <row r="5" spans="1:7" x14ac:dyDescent="0.25">
      <c r="A5" s="90" t="s">
        <v>84</v>
      </c>
      <c r="B5" s="90">
        <v>2</v>
      </c>
      <c r="C5" s="90">
        <v>2018</v>
      </c>
      <c r="D5" s="91">
        <v>180</v>
      </c>
      <c r="E5" s="90" t="str">
        <f>VLOOKUP(B5,A20:B29,2,0)</f>
        <v>Março</v>
      </c>
      <c r="F5" s="88">
        <f t="shared" ref="F5:F16" si="0">IF(C5&lt;2019,D5*20%,0)</f>
        <v>36</v>
      </c>
      <c r="G5" s="89">
        <f t="shared" ref="G5:G16" si="1">D5-F5</f>
        <v>144</v>
      </c>
    </row>
    <row r="6" spans="1:7" x14ac:dyDescent="0.25">
      <c r="A6" s="81" t="s">
        <v>85</v>
      </c>
      <c r="B6" s="81">
        <v>5</v>
      </c>
      <c r="C6" s="81">
        <v>2000</v>
      </c>
      <c r="D6" s="82">
        <v>500</v>
      </c>
      <c r="E6" s="81" t="str">
        <f>VLOOKUP(B6,A20:B29,2,0)</f>
        <v>Junho</v>
      </c>
      <c r="F6" s="82">
        <f t="shared" si="0"/>
        <v>100</v>
      </c>
      <c r="G6" s="83">
        <f t="shared" si="1"/>
        <v>400</v>
      </c>
    </row>
    <row r="7" spans="1:7" x14ac:dyDescent="0.25">
      <c r="A7" s="90" t="s">
        <v>86</v>
      </c>
      <c r="B7" s="90">
        <v>9</v>
      </c>
      <c r="C7" s="90">
        <v>2012</v>
      </c>
      <c r="D7" s="91">
        <v>560</v>
      </c>
      <c r="E7" s="90" t="str">
        <f>VLOOKUP(B7,A20:B29,2,0)</f>
        <v>Outubro</v>
      </c>
      <c r="F7" s="88">
        <f t="shared" si="0"/>
        <v>112</v>
      </c>
      <c r="G7" s="89">
        <f t="shared" si="1"/>
        <v>448</v>
      </c>
    </row>
    <row r="8" spans="1:7" x14ac:dyDescent="0.25">
      <c r="A8" s="81" t="s">
        <v>87</v>
      </c>
      <c r="B8" s="81">
        <v>7</v>
      </c>
      <c r="C8" s="81">
        <v>2005</v>
      </c>
      <c r="D8" s="82">
        <v>670</v>
      </c>
      <c r="E8" s="81" t="str">
        <f>VLOOKUP(B8,A20:B29,2,0)</f>
        <v>Agosto</v>
      </c>
      <c r="F8" s="82">
        <f t="shared" si="0"/>
        <v>134</v>
      </c>
      <c r="G8" s="83">
        <f t="shared" si="1"/>
        <v>536</v>
      </c>
    </row>
    <row r="9" spans="1:7" x14ac:dyDescent="0.25">
      <c r="A9" s="90" t="s">
        <v>88</v>
      </c>
      <c r="B9" s="90">
        <v>1</v>
      </c>
      <c r="C9" s="90">
        <v>2004</v>
      </c>
      <c r="D9" s="91">
        <v>750</v>
      </c>
      <c r="E9" s="90" t="str">
        <f>VLOOKUP(B9,A20:B29,2,0)</f>
        <v>Fevereiro</v>
      </c>
      <c r="F9" s="88">
        <f t="shared" si="0"/>
        <v>150</v>
      </c>
      <c r="G9" s="89">
        <f t="shared" si="1"/>
        <v>600</v>
      </c>
    </row>
    <row r="10" spans="1:7" x14ac:dyDescent="0.25">
      <c r="A10" s="81" t="s">
        <v>89</v>
      </c>
      <c r="B10" s="81">
        <v>4</v>
      </c>
      <c r="C10" s="81">
        <v>2019</v>
      </c>
      <c r="D10" s="82">
        <v>850</v>
      </c>
      <c r="E10" s="81" t="str">
        <f>VLOOKUP(B10,A20:B29,2,0)</f>
        <v>Maio</v>
      </c>
      <c r="F10" s="82">
        <f t="shared" si="0"/>
        <v>0</v>
      </c>
      <c r="G10" s="83">
        <f t="shared" si="1"/>
        <v>850</v>
      </c>
    </row>
    <row r="11" spans="1:7" x14ac:dyDescent="0.25">
      <c r="A11" s="90" t="s">
        <v>90</v>
      </c>
      <c r="B11" s="90">
        <v>2</v>
      </c>
      <c r="C11" s="90">
        <v>2005</v>
      </c>
      <c r="D11" s="91">
        <v>890</v>
      </c>
      <c r="E11" s="90" t="str">
        <f>VLOOKUP(B11,A20:B29,2,0)</f>
        <v>Março</v>
      </c>
      <c r="F11" s="88">
        <f t="shared" si="0"/>
        <v>178</v>
      </c>
      <c r="G11" s="89">
        <f t="shared" si="1"/>
        <v>712</v>
      </c>
    </row>
    <row r="12" spans="1:7" x14ac:dyDescent="0.25">
      <c r="A12" s="81" t="s">
        <v>95</v>
      </c>
      <c r="B12" s="81">
        <v>7</v>
      </c>
      <c r="C12" s="81">
        <v>2000</v>
      </c>
      <c r="D12" s="82">
        <v>900</v>
      </c>
      <c r="E12" s="81" t="str">
        <f>VLOOKUP(B12,A20:B29,2,0)</f>
        <v>Agosto</v>
      </c>
      <c r="F12" s="82">
        <f t="shared" si="0"/>
        <v>180</v>
      </c>
      <c r="G12" s="83">
        <f t="shared" si="1"/>
        <v>720</v>
      </c>
    </row>
    <row r="13" spans="1:7" x14ac:dyDescent="0.25">
      <c r="A13" s="90" t="s">
        <v>91</v>
      </c>
      <c r="B13" s="90">
        <v>3</v>
      </c>
      <c r="C13" s="90">
        <v>2016</v>
      </c>
      <c r="D13" s="91">
        <v>900</v>
      </c>
      <c r="E13" s="90" t="str">
        <f>VLOOKUP(B13,A20:B29,2,0)</f>
        <v>Abril</v>
      </c>
      <c r="F13" s="88">
        <f t="shared" si="0"/>
        <v>180</v>
      </c>
      <c r="G13" s="89">
        <f t="shared" si="1"/>
        <v>720</v>
      </c>
    </row>
    <row r="14" spans="1:7" x14ac:dyDescent="0.25">
      <c r="A14" s="81" t="s">
        <v>92</v>
      </c>
      <c r="B14" s="81">
        <v>0</v>
      </c>
      <c r="C14" s="81">
        <v>2017</v>
      </c>
      <c r="D14" s="82">
        <v>950</v>
      </c>
      <c r="E14" s="81" t="str">
        <f>VLOOKUP(B14,A20:B29,2,0)</f>
        <v>Janeiro</v>
      </c>
      <c r="F14" s="82">
        <f t="shared" si="0"/>
        <v>190</v>
      </c>
      <c r="G14" s="83">
        <f t="shared" si="1"/>
        <v>760</v>
      </c>
    </row>
    <row r="15" spans="1:7" x14ac:dyDescent="0.25">
      <c r="A15" s="86" t="s">
        <v>93</v>
      </c>
      <c r="B15" s="86">
        <v>1</v>
      </c>
      <c r="C15" s="86">
        <v>2000</v>
      </c>
      <c r="D15" s="87">
        <v>1090</v>
      </c>
      <c r="E15" s="86" t="str">
        <f>VLOOKUP(B15,A20:B29,2,0)</f>
        <v>Fevereiro</v>
      </c>
      <c r="F15" s="88">
        <f t="shared" si="0"/>
        <v>218</v>
      </c>
      <c r="G15" s="89">
        <f t="shared" si="1"/>
        <v>872</v>
      </c>
    </row>
    <row r="16" spans="1:7" x14ac:dyDescent="0.25">
      <c r="A16" s="84" t="s">
        <v>94</v>
      </c>
      <c r="B16" s="84">
        <v>6</v>
      </c>
      <c r="C16" s="84">
        <v>2020</v>
      </c>
      <c r="D16" s="85">
        <v>1200</v>
      </c>
      <c r="E16" s="84" t="str">
        <f>VLOOKUP(B16,A20:B29,2,0)</f>
        <v>Julho</v>
      </c>
      <c r="F16" s="82">
        <f t="shared" si="0"/>
        <v>0</v>
      </c>
      <c r="G16" s="83">
        <f t="shared" si="1"/>
        <v>1200</v>
      </c>
    </row>
    <row r="19" spans="1:2" ht="15.75" x14ac:dyDescent="0.25">
      <c r="A19" s="92" t="s">
        <v>98</v>
      </c>
      <c r="B19" s="93" t="s">
        <v>99</v>
      </c>
    </row>
    <row r="20" spans="1:2" x14ac:dyDescent="0.25">
      <c r="A20" s="101">
        <v>0</v>
      </c>
      <c r="B20" s="100" t="s">
        <v>100</v>
      </c>
    </row>
    <row r="21" spans="1:2" x14ac:dyDescent="0.25">
      <c r="A21" s="96">
        <v>1</v>
      </c>
      <c r="B21" s="97" t="s">
        <v>101</v>
      </c>
    </row>
    <row r="22" spans="1:2" x14ac:dyDescent="0.25">
      <c r="A22" s="101">
        <v>2</v>
      </c>
      <c r="B22" s="100" t="s">
        <v>102</v>
      </c>
    </row>
    <row r="23" spans="1:2" x14ac:dyDescent="0.25">
      <c r="A23" s="94">
        <v>3</v>
      </c>
      <c r="B23" s="95" t="s">
        <v>103</v>
      </c>
    </row>
    <row r="24" spans="1:2" x14ac:dyDescent="0.25">
      <c r="A24" s="103">
        <v>4</v>
      </c>
      <c r="B24" s="102" t="s">
        <v>104</v>
      </c>
    </row>
    <row r="25" spans="1:2" x14ac:dyDescent="0.25">
      <c r="A25" s="94">
        <v>5</v>
      </c>
      <c r="B25" s="95" t="s">
        <v>105</v>
      </c>
    </row>
    <row r="26" spans="1:2" x14ac:dyDescent="0.25">
      <c r="A26" s="103">
        <v>6</v>
      </c>
      <c r="B26" s="102" t="s">
        <v>106</v>
      </c>
    </row>
    <row r="27" spans="1:2" x14ac:dyDescent="0.25">
      <c r="A27" s="94">
        <v>7</v>
      </c>
      <c r="B27" s="95" t="s">
        <v>107</v>
      </c>
    </row>
    <row r="28" spans="1:2" x14ac:dyDescent="0.25">
      <c r="A28" s="105">
        <v>8</v>
      </c>
      <c r="B28" s="104" t="s">
        <v>108</v>
      </c>
    </row>
    <row r="29" spans="1:2" x14ac:dyDescent="0.25">
      <c r="A29" s="98">
        <v>9</v>
      </c>
      <c r="B29" s="99" t="s">
        <v>109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91D5-BDBE-4E38-85A0-878C41990FE1}">
  <dimension ref="A1:E12"/>
  <sheetViews>
    <sheetView workbookViewId="0">
      <selection activeCell="C3" sqref="C3"/>
    </sheetView>
  </sheetViews>
  <sheetFormatPr defaultRowHeight="15" x14ac:dyDescent="0.25"/>
  <cols>
    <col min="1" max="1" width="10.28515625" customWidth="1"/>
    <col min="2" max="2" width="15.28515625" customWidth="1"/>
    <col min="3" max="4" width="16.42578125" customWidth="1"/>
    <col min="5" max="5" width="14.85546875" customWidth="1"/>
  </cols>
  <sheetData>
    <row r="1" spans="1:5" ht="20.25" x14ac:dyDescent="0.25">
      <c r="A1" s="164" t="s">
        <v>110</v>
      </c>
      <c r="B1" s="165"/>
      <c r="C1" s="165"/>
      <c r="D1" s="165"/>
      <c r="E1" s="165"/>
    </row>
    <row r="2" spans="1:5" ht="15.75" x14ac:dyDescent="0.25">
      <c r="A2" s="110" t="s">
        <v>111</v>
      </c>
      <c r="B2" s="146" t="s">
        <v>112</v>
      </c>
      <c r="C2" s="146" t="s">
        <v>113</v>
      </c>
      <c r="D2" s="146" t="s">
        <v>114</v>
      </c>
      <c r="E2" s="146" t="s">
        <v>115</v>
      </c>
    </row>
    <row r="3" spans="1:5" ht="15.75" x14ac:dyDescent="0.25">
      <c r="A3" s="111" t="s">
        <v>116</v>
      </c>
      <c r="B3" s="109">
        <v>4300</v>
      </c>
      <c r="C3" s="109">
        <v>5200</v>
      </c>
      <c r="D3" s="109">
        <v>4500</v>
      </c>
      <c r="E3" s="109">
        <v>3800</v>
      </c>
    </row>
    <row r="4" spans="1:5" ht="15.75" x14ac:dyDescent="0.25">
      <c r="A4" s="112" t="s">
        <v>117</v>
      </c>
      <c r="B4" s="109">
        <v>3800</v>
      </c>
      <c r="C4" s="109">
        <v>3000</v>
      </c>
      <c r="D4" s="109">
        <v>4250</v>
      </c>
      <c r="E4" s="109">
        <v>4800</v>
      </c>
    </row>
    <row r="5" spans="1:5" ht="15.75" x14ac:dyDescent="0.25">
      <c r="A5" s="112" t="s">
        <v>118</v>
      </c>
      <c r="B5" s="109">
        <v>4100</v>
      </c>
      <c r="C5" s="109">
        <v>3730</v>
      </c>
      <c r="D5" s="109">
        <v>3950</v>
      </c>
      <c r="E5" s="109">
        <v>4500</v>
      </c>
    </row>
    <row r="6" spans="1:5" ht="15.75" x14ac:dyDescent="0.25">
      <c r="A6" s="112" t="s">
        <v>119</v>
      </c>
      <c r="B6" s="107">
        <v>4640</v>
      </c>
      <c r="C6" s="107">
        <v>4980</v>
      </c>
      <c r="D6" s="107">
        <v>5100</v>
      </c>
      <c r="E6" s="107">
        <v>5240</v>
      </c>
    </row>
    <row r="7" spans="1:5" ht="15.75" x14ac:dyDescent="0.25">
      <c r="A7" s="112" t="s">
        <v>120</v>
      </c>
      <c r="B7" s="109">
        <v>5500</v>
      </c>
      <c r="C7" s="109">
        <v>4690</v>
      </c>
      <c r="D7" s="109">
        <v>4660</v>
      </c>
      <c r="E7" s="109">
        <v>4350</v>
      </c>
    </row>
    <row r="8" spans="1:5" ht="15.75" x14ac:dyDescent="0.25">
      <c r="A8" s="112" t="s">
        <v>121</v>
      </c>
      <c r="B8" s="109">
        <v>5230</v>
      </c>
      <c r="C8" s="109">
        <v>4500</v>
      </c>
      <c r="D8" s="109">
        <v>4100</v>
      </c>
      <c r="E8" s="109">
        <v>5050</v>
      </c>
    </row>
    <row r="9" spans="1:5" ht="15.75" x14ac:dyDescent="0.25">
      <c r="A9" s="111" t="s">
        <v>122</v>
      </c>
      <c r="B9" s="108">
        <v>27570</v>
      </c>
      <c r="C9" s="108">
        <v>26100</v>
      </c>
      <c r="D9" s="108">
        <v>26560</v>
      </c>
      <c r="E9" s="108">
        <v>27740</v>
      </c>
    </row>
    <row r="10" spans="1:5" x14ac:dyDescent="0.25">
      <c r="A10" s="106"/>
    </row>
    <row r="11" spans="1:5" ht="42.95" customHeight="1" x14ac:dyDescent="0.25">
      <c r="B11" s="113" t="s">
        <v>138</v>
      </c>
      <c r="C11" s="166" t="s">
        <v>123</v>
      </c>
      <c r="D11" s="166"/>
      <c r="E11" s="166"/>
    </row>
    <row r="12" spans="1:5" ht="42.95" customHeight="1" x14ac:dyDescent="0.25">
      <c r="B12" s="114">
        <f>HLOOKUP(B11,B2:E9,8,0)</f>
        <v>27570</v>
      </c>
      <c r="C12" s="167" t="s">
        <v>124</v>
      </c>
      <c r="D12" s="166"/>
      <c r="E12" s="166"/>
    </row>
  </sheetData>
  <mergeCells count="3">
    <mergeCell ref="A1:E1"/>
    <mergeCell ref="C11:E11"/>
    <mergeCell ref="C12:E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BF0C-8F32-48A2-8CB9-FB7566423E3C}">
  <dimension ref="A1:F23"/>
  <sheetViews>
    <sheetView topLeftCell="A3" workbookViewId="0">
      <selection activeCell="C15" sqref="C15"/>
    </sheetView>
  </sheetViews>
  <sheetFormatPr defaultRowHeight="15" x14ac:dyDescent="0.25"/>
  <cols>
    <col min="2" max="2" width="22.42578125" customWidth="1"/>
    <col min="3" max="3" width="17.140625" customWidth="1"/>
    <col min="4" max="4" width="20.140625" customWidth="1"/>
    <col min="5" max="5" width="15.85546875" customWidth="1"/>
    <col min="6" max="6" width="17.140625" customWidth="1"/>
  </cols>
  <sheetData>
    <row r="1" spans="1:6" x14ac:dyDescent="0.25">
      <c r="A1" s="155"/>
      <c r="B1" s="155"/>
      <c r="C1" s="155"/>
      <c r="D1" s="155"/>
      <c r="E1" s="155"/>
      <c r="F1" s="155"/>
    </row>
    <row r="2" spans="1:6" ht="15.75" x14ac:dyDescent="0.25">
      <c r="B2" s="119" t="s">
        <v>125</v>
      </c>
      <c r="C2" s="122">
        <v>11</v>
      </c>
      <c r="D2" s="122">
        <v>22</v>
      </c>
      <c r="E2" s="122">
        <v>33</v>
      </c>
      <c r="F2" s="123">
        <v>44</v>
      </c>
    </row>
    <row r="3" spans="1:6" ht="15.75" x14ac:dyDescent="0.25">
      <c r="B3" s="115" t="s">
        <v>126</v>
      </c>
      <c r="C3" s="126" t="s">
        <v>132</v>
      </c>
      <c r="D3" s="125" t="s">
        <v>131</v>
      </c>
      <c r="E3" s="125" t="s">
        <v>129</v>
      </c>
      <c r="F3" s="124" t="s">
        <v>130</v>
      </c>
    </row>
    <row r="4" spans="1:6" ht="15.75" x14ac:dyDescent="0.25">
      <c r="B4" s="119" t="s">
        <v>127</v>
      </c>
      <c r="C4" s="120">
        <v>45500</v>
      </c>
      <c r="D4" s="120">
        <v>32400</v>
      </c>
      <c r="E4" s="120">
        <v>25400</v>
      </c>
      <c r="F4" s="121">
        <v>18900</v>
      </c>
    </row>
    <row r="5" spans="1:6" ht="15.75" x14ac:dyDescent="0.25">
      <c r="B5" s="119" t="s">
        <v>117</v>
      </c>
      <c r="C5" s="127">
        <v>46800</v>
      </c>
      <c r="D5" s="127">
        <v>31500</v>
      </c>
      <c r="E5" s="127">
        <v>24800</v>
      </c>
      <c r="F5" s="128">
        <v>19805</v>
      </c>
    </row>
    <row r="6" spans="1:6" ht="15.75" x14ac:dyDescent="0.25">
      <c r="B6" s="116" t="s">
        <v>118</v>
      </c>
      <c r="C6" s="117">
        <v>36500</v>
      </c>
      <c r="D6" s="117">
        <v>34500</v>
      </c>
      <c r="E6" s="117">
        <v>29850</v>
      </c>
      <c r="F6" s="118">
        <v>18541</v>
      </c>
    </row>
    <row r="7" spans="1:6" ht="15.75" x14ac:dyDescent="0.25">
      <c r="B7" s="115" t="s">
        <v>119</v>
      </c>
      <c r="C7" s="130">
        <v>45500</v>
      </c>
      <c r="D7" s="130">
        <v>36500</v>
      </c>
      <c r="E7" s="130">
        <v>27650</v>
      </c>
      <c r="F7" s="129">
        <v>17840</v>
      </c>
    </row>
    <row r="8" spans="1:6" ht="15.75" x14ac:dyDescent="0.25">
      <c r="B8" s="119" t="s">
        <v>120</v>
      </c>
      <c r="C8" s="120">
        <v>47000</v>
      </c>
      <c r="D8" s="120">
        <v>32540</v>
      </c>
      <c r="E8" s="120">
        <v>28530</v>
      </c>
      <c r="F8" s="121">
        <v>18650</v>
      </c>
    </row>
    <row r="9" spans="1:6" ht="15.75" x14ac:dyDescent="0.25">
      <c r="B9" s="116" t="s">
        <v>121</v>
      </c>
      <c r="C9" s="131">
        <v>49200</v>
      </c>
      <c r="D9" s="131">
        <v>32890</v>
      </c>
      <c r="E9" s="131">
        <v>28754</v>
      </c>
      <c r="F9" s="132">
        <v>19750</v>
      </c>
    </row>
    <row r="10" spans="1:6" ht="15.75" x14ac:dyDescent="0.25">
      <c r="B10" s="116" t="s">
        <v>128</v>
      </c>
      <c r="C10" s="117">
        <f>C4+C5+C6+C7+C8+C9</f>
        <v>270500</v>
      </c>
      <c r="D10" s="117">
        <f t="shared" ref="D10:F10" si="0">D4+D5+D6+D7+D8+D9</f>
        <v>200330</v>
      </c>
      <c r="E10" s="117">
        <f t="shared" si="0"/>
        <v>164984</v>
      </c>
      <c r="F10" s="117">
        <f t="shared" si="0"/>
        <v>113486</v>
      </c>
    </row>
    <row r="13" spans="1:6" ht="15.75" thickBot="1" x14ac:dyDescent="0.3"/>
    <row r="14" spans="1:6" ht="16.5" thickBot="1" x14ac:dyDescent="0.3">
      <c r="B14" s="135" t="s">
        <v>133</v>
      </c>
      <c r="C14" s="134">
        <v>11</v>
      </c>
      <c r="D14" s="2"/>
    </row>
    <row r="15" spans="1:6" ht="16.5" thickBot="1" x14ac:dyDescent="0.3">
      <c r="B15" s="133"/>
      <c r="C15" s="2"/>
      <c r="D15" s="2"/>
    </row>
    <row r="16" spans="1:6" ht="16.5" thickBot="1" x14ac:dyDescent="0.3">
      <c r="B16" s="137" t="s">
        <v>134</v>
      </c>
      <c r="C16" s="141">
        <f>HLOOKUP(C14,C2:F10,3,0)</f>
        <v>45500</v>
      </c>
      <c r="D16" s="2" t="s">
        <v>136</v>
      </c>
    </row>
    <row r="17" spans="2:4" ht="15.75" x14ac:dyDescent="0.25">
      <c r="B17" s="138"/>
      <c r="C17" s="142"/>
      <c r="D17" s="2"/>
    </row>
    <row r="18" spans="2:4" ht="16.5" thickBot="1" x14ac:dyDescent="0.3">
      <c r="B18" s="138"/>
      <c r="C18" s="142"/>
      <c r="D18" s="2"/>
    </row>
    <row r="19" spans="2:4" ht="16.5" thickBot="1" x14ac:dyDescent="0.3">
      <c r="B19" s="139" t="s">
        <v>135</v>
      </c>
      <c r="C19" s="143">
        <f>HLOOKUP(C14,C2:F10,5,0)</f>
        <v>36500</v>
      </c>
      <c r="D19" s="2" t="s">
        <v>136</v>
      </c>
    </row>
    <row r="20" spans="2:4" x14ac:dyDescent="0.25">
      <c r="B20" s="140"/>
      <c r="C20" s="144"/>
    </row>
    <row r="21" spans="2:4" ht="15.75" thickBot="1" x14ac:dyDescent="0.3">
      <c r="B21" s="140"/>
      <c r="C21" s="144"/>
    </row>
    <row r="22" spans="2:4" ht="16.5" thickBot="1" x14ac:dyDescent="0.3">
      <c r="B22" s="137" t="s">
        <v>137</v>
      </c>
      <c r="C22" s="145">
        <f>HLOOKUP(C14,C2:F10,9,0)</f>
        <v>270500</v>
      </c>
      <c r="D22" s="2" t="s">
        <v>136</v>
      </c>
    </row>
    <row r="23" spans="2:4" x14ac:dyDescent="0.25">
      <c r="B23" s="136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Planilha2</vt:lpstr>
      <vt:lpstr>Planilha3</vt:lpstr>
      <vt:lpstr>Planilha4</vt:lpstr>
      <vt:lpstr>Planilha5</vt:lpstr>
      <vt:lpstr>Planilha6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KEVIN SERGIO JUNIOR ARMANDO DE SOUSA</cp:lastModifiedBy>
  <dcterms:created xsi:type="dcterms:W3CDTF">2024-10-24T22:10:22Z</dcterms:created>
  <dcterms:modified xsi:type="dcterms:W3CDTF">2024-10-25T15:50:35Z</dcterms:modified>
</cp:coreProperties>
</file>