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aviation/"/>
    </mc:Choice>
  </mc:AlternateContent>
  <xr:revisionPtr revIDLastSave="0" documentId="13_ncr:1_{7037048D-6A6B-C04D-BF27-257173E6DA4C}" xr6:coauthVersionLast="45" xr6:coauthVersionMax="45" xr10:uidLastSave="{00000000-0000-0000-0000-000000000000}"/>
  <bookViews>
    <workbookView xWindow="16100" yWindow="460" windowWidth="12640" windowHeight="16540" activeTab="3" xr2:uid="{DEAE315D-FAAF-2943-9910-F2099830CFB8}"/>
  </bookViews>
  <sheets>
    <sheet name="TAM" sheetId="5" r:id="rId1"/>
    <sheet name="Country Market Breakdown" sheetId="4" r:id="rId2"/>
    <sheet name="Flight Traffic Data" sheetId="1" r:id="rId3"/>
    <sheet name="Sources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4" l="1"/>
  <c r="K3" i="4"/>
  <c r="C8" i="5"/>
  <c r="B8" i="5"/>
  <c r="D8" i="5"/>
  <c r="E8" i="5"/>
  <c r="F8" i="5"/>
  <c r="G8" i="5"/>
  <c r="H8" i="5"/>
  <c r="I8" i="5"/>
  <c r="C12" i="1"/>
  <c r="F12" i="1"/>
  <c r="G12" i="1"/>
  <c r="C8" i="1"/>
  <c r="B9" i="1"/>
  <c r="C9" i="1"/>
  <c r="C10" i="1"/>
  <c r="C11" i="1"/>
  <c r="E12" i="1"/>
  <c r="F11" i="1"/>
  <c r="G11" i="1"/>
  <c r="E11" i="1"/>
  <c r="F10" i="1"/>
  <c r="G10" i="1"/>
  <c r="E10" i="1"/>
  <c r="F9" i="1"/>
  <c r="G9" i="1"/>
  <c r="D9" i="1"/>
  <c r="E9" i="1"/>
  <c r="F8" i="1"/>
  <c r="G8" i="1"/>
  <c r="E8" i="1"/>
  <c r="E5" i="1"/>
  <c r="B4" i="5"/>
  <c r="K2" i="4"/>
  <c r="C4" i="5"/>
  <c r="D4" i="5"/>
  <c r="E4" i="5"/>
  <c r="F4" i="5"/>
  <c r="G4" i="5"/>
  <c r="H4" i="5"/>
  <c r="I4" i="5"/>
  <c r="D2" i="5"/>
  <c r="E2" i="5"/>
  <c r="F2" i="5"/>
  <c r="G2" i="5"/>
  <c r="H2" i="5"/>
  <c r="I2" i="5"/>
  <c r="H122" i="4"/>
  <c r="G122" i="4"/>
  <c r="F122" i="4"/>
  <c r="H121" i="4"/>
  <c r="G121" i="4"/>
  <c r="F121" i="4"/>
  <c r="H120" i="4"/>
  <c r="G120" i="4"/>
  <c r="F120" i="4"/>
  <c r="H119" i="4"/>
  <c r="G119" i="4"/>
  <c r="F119" i="4"/>
  <c r="H118" i="4"/>
  <c r="G118" i="4"/>
  <c r="F118" i="4"/>
  <c r="H117" i="4"/>
  <c r="G117" i="4"/>
  <c r="F117" i="4"/>
  <c r="H116" i="4"/>
  <c r="G116" i="4"/>
  <c r="F116" i="4"/>
  <c r="H115" i="4"/>
  <c r="G115" i="4"/>
  <c r="F115" i="4"/>
  <c r="H114" i="4"/>
  <c r="G114" i="4"/>
  <c r="F114" i="4"/>
  <c r="H113" i="4"/>
  <c r="G113" i="4"/>
  <c r="F113" i="4"/>
  <c r="H112" i="4"/>
  <c r="G112" i="4"/>
  <c r="F112" i="4"/>
  <c r="H111" i="4"/>
  <c r="G111" i="4"/>
  <c r="F111" i="4"/>
  <c r="H110" i="4"/>
  <c r="G110" i="4"/>
  <c r="F110" i="4"/>
  <c r="H109" i="4"/>
  <c r="G109" i="4"/>
  <c r="F109" i="4"/>
  <c r="H108" i="4"/>
  <c r="G108" i="4"/>
  <c r="F108" i="4"/>
  <c r="H107" i="4"/>
  <c r="G107" i="4"/>
  <c r="F107" i="4"/>
  <c r="H106" i="4"/>
  <c r="G106" i="4"/>
  <c r="F106" i="4"/>
  <c r="H105" i="4"/>
  <c r="G105" i="4"/>
  <c r="F105" i="4"/>
  <c r="H104" i="4"/>
  <c r="G104" i="4"/>
  <c r="F104" i="4"/>
  <c r="H103" i="4"/>
  <c r="G103" i="4"/>
  <c r="F103" i="4"/>
  <c r="H102" i="4"/>
  <c r="G102" i="4"/>
  <c r="F102" i="4"/>
  <c r="H101" i="4"/>
  <c r="G101" i="4"/>
  <c r="F101" i="4"/>
  <c r="H100" i="4"/>
  <c r="G100" i="4"/>
  <c r="F100" i="4"/>
  <c r="H99" i="4"/>
  <c r="G99" i="4"/>
  <c r="F99" i="4"/>
  <c r="H98" i="4"/>
  <c r="G98" i="4"/>
  <c r="F98" i="4"/>
  <c r="H97" i="4"/>
  <c r="G97" i="4"/>
  <c r="F97" i="4"/>
  <c r="H96" i="4"/>
  <c r="G96" i="4"/>
  <c r="F96" i="4"/>
  <c r="H95" i="4"/>
  <c r="G95" i="4"/>
  <c r="F95" i="4"/>
  <c r="H94" i="4"/>
  <c r="G94" i="4"/>
  <c r="F94" i="4"/>
  <c r="H93" i="4"/>
  <c r="G93" i="4"/>
  <c r="F93" i="4"/>
  <c r="H92" i="4"/>
  <c r="G92" i="4"/>
  <c r="F92" i="4"/>
  <c r="H91" i="4"/>
  <c r="G91" i="4"/>
  <c r="F91" i="4"/>
  <c r="H90" i="4"/>
  <c r="G90" i="4"/>
  <c r="F90" i="4"/>
  <c r="H89" i="4"/>
  <c r="G89" i="4"/>
  <c r="F89" i="4"/>
  <c r="H88" i="4"/>
  <c r="G88" i="4"/>
  <c r="F88" i="4"/>
  <c r="H87" i="4"/>
  <c r="G87" i="4"/>
  <c r="F87" i="4"/>
  <c r="H86" i="4"/>
  <c r="G86" i="4"/>
  <c r="F86" i="4"/>
  <c r="H85" i="4"/>
  <c r="G85" i="4"/>
  <c r="F85" i="4"/>
  <c r="H84" i="4"/>
  <c r="G84" i="4"/>
  <c r="F84" i="4"/>
  <c r="H83" i="4"/>
  <c r="G83" i="4"/>
  <c r="F83" i="4"/>
  <c r="H82" i="4"/>
  <c r="G82" i="4"/>
  <c r="F82" i="4"/>
  <c r="H81" i="4"/>
  <c r="G81" i="4"/>
  <c r="F81" i="4"/>
  <c r="H80" i="4"/>
  <c r="G80" i="4"/>
  <c r="F80" i="4"/>
  <c r="H79" i="4"/>
  <c r="G79" i="4"/>
  <c r="F79" i="4"/>
  <c r="H78" i="4"/>
  <c r="G78" i="4"/>
  <c r="F78" i="4"/>
  <c r="H77" i="4"/>
  <c r="G77" i="4"/>
  <c r="F77" i="4"/>
  <c r="H76" i="4"/>
  <c r="G76" i="4"/>
  <c r="F76" i="4"/>
  <c r="H75" i="4"/>
  <c r="G75" i="4"/>
  <c r="F75" i="4"/>
  <c r="H74" i="4"/>
  <c r="G74" i="4"/>
  <c r="F74" i="4"/>
  <c r="H73" i="4"/>
  <c r="G73" i="4"/>
  <c r="F73" i="4"/>
  <c r="H72" i="4"/>
  <c r="G72" i="4"/>
  <c r="F72" i="4"/>
  <c r="H71" i="4"/>
  <c r="G71" i="4"/>
  <c r="F71" i="4"/>
  <c r="H70" i="4"/>
  <c r="G70" i="4"/>
  <c r="F70" i="4"/>
  <c r="H69" i="4"/>
  <c r="G69" i="4"/>
  <c r="F69" i="4"/>
  <c r="H68" i="4"/>
  <c r="G68" i="4"/>
  <c r="F68" i="4"/>
  <c r="H67" i="4"/>
  <c r="G67" i="4"/>
  <c r="F67" i="4"/>
  <c r="H66" i="4"/>
  <c r="G66" i="4"/>
  <c r="F66" i="4"/>
  <c r="H65" i="4"/>
  <c r="G65" i="4"/>
  <c r="F65" i="4"/>
  <c r="H64" i="4"/>
  <c r="G64" i="4"/>
  <c r="F64" i="4"/>
  <c r="H63" i="4"/>
  <c r="G63" i="4"/>
  <c r="F63" i="4"/>
  <c r="H62" i="4"/>
  <c r="G62" i="4"/>
  <c r="F62" i="4"/>
  <c r="H61" i="4"/>
  <c r="G61" i="4"/>
  <c r="F61" i="4"/>
  <c r="H60" i="4"/>
  <c r="G60" i="4"/>
  <c r="F60" i="4"/>
  <c r="H59" i="4"/>
  <c r="G59" i="4"/>
  <c r="F59" i="4"/>
  <c r="H58" i="4"/>
  <c r="G58" i="4"/>
  <c r="F58" i="4"/>
  <c r="H57" i="4"/>
  <c r="G57" i="4"/>
  <c r="F57" i="4"/>
  <c r="H56" i="4"/>
  <c r="G56" i="4"/>
  <c r="F56" i="4"/>
  <c r="H55" i="4"/>
  <c r="G55" i="4"/>
  <c r="F55" i="4"/>
  <c r="H54" i="4"/>
  <c r="G54" i="4"/>
  <c r="F54" i="4"/>
  <c r="H53" i="4"/>
  <c r="G53" i="4"/>
  <c r="F53" i="4"/>
  <c r="H52" i="4"/>
  <c r="G52" i="4"/>
  <c r="F52" i="4"/>
  <c r="H51" i="4"/>
  <c r="G51" i="4"/>
  <c r="F51" i="4"/>
  <c r="H50" i="4"/>
  <c r="G50" i="4"/>
  <c r="F50" i="4"/>
  <c r="H49" i="4"/>
  <c r="G49" i="4"/>
  <c r="F49" i="4"/>
  <c r="H48" i="4"/>
  <c r="G48" i="4"/>
  <c r="F48" i="4"/>
  <c r="H47" i="4"/>
  <c r="G47" i="4"/>
  <c r="F47" i="4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2" i="4"/>
  <c r="H3" i="4"/>
  <c r="H4" i="4"/>
  <c r="K6" i="4"/>
  <c r="G4" i="4"/>
  <c r="F4" i="4"/>
  <c r="G2" i="4"/>
  <c r="G3" i="4"/>
  <c r="F3" i="4"/>
  <c r="F2" i="4"/>
</calcChain>
</file>

<file path=xl/sharedStrings.xml><?xml version="1.0" encoding="utf-8"?>
<sst xmlns="http://schemas.openxmlformats.org/spreadsheetml/2006/main" count="176" uniqueCount="169">
  <si>
    <t>Europe</t>
  </si>
  <si>
    <t>Asia and Pacific</t>
  </si>
  <si>
    <t>North America</t>
  </si>
  <si>
    <t>Latin America and Caribbean</t>
  </si>
  <si>
    <t>Country</t>
  </si>
  <si>
    <t>CAGR</t>
  </si>
  <si>
    <t xml:space="preserve">SOURCE: </t>
  </si>
  <si>
    <t>https://www.icao.int/annual-report-2018/Pages/the-world-of-air-transport-in-2018.aspx</t>
  </si>
  <si>
    <t>One Million</t>
  </si>
  <si>
    <t>Regional Air Traffic (% of Global RPK)</t>
  </si>
  <si>
    <t>Regional Traffic (Millions of RPK)</t>
  </si>
  <si>
    <t>Middle East and Africa</t>
  </si>
  <si>
    <t>Total Passenger Hours (Millions)</t>
  </si>
  <si>
    <t>Percentage of Passangers (Global) Willing to Pay for Wifi</t>
  </si>
  <si>
    <t>https://www.statista.com/statistics/658086/in-flight-connectivity-worldwide-willingness-to-pay/</t>
  </si>
  <si>
    <t>https://www.unitingaviation.com/strategic-objective/economic-development/air-transport-monthly-monitor-may-2019/</t>
  </si>
  <si>
    <t>Average Cruising Speed (km/h)</t>
  </si>
  <si>
    <t>National Inflight Data Usage (GB)</t>
  </si>
  <si>
    <t>National Passenger Flight Time (Hours)</t>
  </si>
  <si>
    <t>Average Per GB Internet Cost (USD)</t>
  </si>
  <si>
    <t>Per Capita Income Price (USD)</t>
  </si>
  <si>
    <t>Data-Based Pricing Revenue (USD)</t>
  </si>
  <si>
    <t>India</t>
  </si>
  <si>
    <t>Kazakhstan</t>
  </si>
  <si>
    <t>Ukraine</t>
  </si>
  <si>
    <t>Average $ Per Mbps</t>
  </si>
  <si>
    <t>Rwanda</t>
  </si>
  <si>
    <t>Sudan</t>
  </si>
  <si>
    <t>Sri Lanka</t>
  </si>
  <si>
    <t>Mongolia</t>
  </si>
  <si>
    <t>Myanmar</t>
  </si>
  <si>
    <t>Israel</t>
  </si>
  <si>
    <t>Russian Federation</t>
  </si>
  <si>
    <t>Bangladesh</t>
  </si>
  <si>
    <t>Finland</t>
  </si>
  <si>
    <t>Malaysia</t>
  </si>
  <si>
    <t>Indonesia</t>
  </si>
  <si>
    <t>Vietnam</t>
  </si>
  <si>
    <t>Poland</t>
  </si>
  <si>
    <t>Cambodia</t>
  </si>
  <si>
    <t>Egypt</t>
  </si>
  <si>
    <t>Ghana</t>
  </si>
  <si>
    <t>Afghanistan</t>
  </si>
  <si>
    <t>Morocco</t>
  </si>
  <si>
    <t>Cameroon</t>
  </si>
  <si>
    <t>Italy</t>
  </si>
  <si>
    <t>Pakistan</t>
  </si>
  <si>
    <t>Chile</t>
  </si>
  <si>
    <t>Austria</t>
  </si>
  <si>
    <t>Romania</t>
  </si>
  <si>
    <t>Kuwait</t>
  </si>
  <si>
    <t>Lithuania</t>
  </si>
  <si>
    <t>Slovenia</t>
  </si>
  <si>
    <t>Nigeria</t>
  </si>
  <si>
    <t>Nepal</t>
  </si>
  <si>
    <t>Zambia</t>
  </si>
  <si>
    <t>Turkey</t>
  </si>
  <si>
    <t>Belarus</t>
  </si>
  <si>
    <t>Australia</t>
  </si>
  <si>
    <t>Peru</t>
  </si>
  <si>
    <t>Azerbaijan</t>
  </si>
  <si>
    <t>Kenya</t>
  </si>
  <si>
    <t>Thailand</t>
  </si>
  <si>
    <t>Bahrain</t>
  </si>
  <si>
    <t>Tunisia</t>
  </si>
  <si>
    <t>Ethiopia</t>
  </si>
  <si>
    <t>France</t>
  </si>
  <si>
    <t>Argentina</t>
  </si>
  <si>
    <t>Mauritania</t>
  </si>
  <si>
    <t>Philippines</t>
  </si>
  <si>
    <t>Albania</t>
  </si>
  <si>
    <t>Uzbekistan</t>
  </si>
  <si>
    <t>Senegal</t>
  </si>
  <si>
    <t>Georgia</t>
  </si>
  <si>
    <t>Madagascar</t>
  </si>
  <si>
    <t>Brazil</t>
  </si>
  <si>
    <t>Fiji</t>
  </si>
  <si>
    <t>Malawi</t>
  </si>
  <si>
    <t>Estonia</t>
  </si>
  <si>
    <t>Singapore</t>
  </si>
  <si>
    <t>Mauritius</t>
  </si>
  <si>
    <t>Iceland</t>
  </si>
  <si>
    <t>Spain</t>
  </si>
  <si>
    <t>Ireland</t>
  </si>
  <si>
    <t>Montenegro</t>
  </si>
  <si>
    <t>Luxembourg</t>
  </si>
  <si>
    <t>Guatemala</t>
  </si>
  <si>
    <t>El Salvador</t>
  </si>
  <si>
    <t>Belize</t>
  </si>
  <si>
    <t>Qatar</t>
  </si>
  <si>
    <t>Jamaica</t>
  </si>
  <si>
    <t>Burkina Faso</t>
  </si>
  <si>
    <t>Uganda</t>
  </si>
  <si>
    <t>Serbia</t>
  </si>
  <si>
    <t>Libya</t>
  </si>
  <si>
    <t>Croatia</t>
  </si>
  <si>
    <t>Honduras</t>
  </si>
  <si>
    <t>Costa Rica</t>
  </si>
  <si>
    <t>Algeria</t>
  </si>
  <si>
    <t>Maldives</t>
  </si>
  <si>
    <t>Colombia</t>
  </si>
  <si>
    <t>Panama</t>
  </si>
  <si>
    <t>Saudi Arabia</t>
  </si>
  <si>
    <t>Tanzania</t>
  </si>
  <si>
    <t>Suriname</t>
  </si>
  <si>
    <t>Paraguay</t>
  </si>
  <si>
    <t>Somalia</t>
  </si>
  <si>
    <t>Hungary</t>
  </si>
  <si>
    <t>United Kingdom</t>
  </si>
  <si>
    <t>Ecuador</t>
  </si>
  <si>
    <t>Germany</t>
  </si>
  <si>
    <t>Latvia</t>
  </si>
  <si>
    <t>Bulgaria</t>
  </si>
  <si>
    <t>South Africa</t>
  </si>
  <si>
    <t>Guyana</t>
  </si>
  <si>
    <t>Mexico</t>
  </si>
  <si>
    <t>Angola</t>
  </si>
  <si>
    <t>Iraq</t>
  </si>
  <si>
    <t>Japan</t>
  </si>
  <si>
    <t>Bolivia</t>
  </si>
  <si>
    <t>Lebanon</t>
  </si>
  <si>
    <t>New Zealand</t>
  </si>
  <si>
    <t>China</t>
  </si>
  <si>
    <t>United Arab Emirates</t>
  </si>
  <si>
    <t>Namibia</t>
  </si>
  <si>
    <t>Oman</t>
  </si>
  <si>
    <t>Papua New Guinea</t>
  </si>
  <si>
    <t>Togo</t>
  </si>
  <si>
    <t>Canada</t>
  </si>
  <si>
    <t>Belgium</t>
  </si>
  <si>
    <t>United States</t>
  </si>
  <si>
    <t>Aruba</t>
  </si>
  <si>
    <t>Portugal</t>
  </si>
  <si>
    <t>Botswana</t>
  </si>
  <si>
    <t>South Korea</t>
  </si>
  <si>
    <t>Mozambique</t>
  </si>
  <si>
    <t>Trinidad and Tobago</t>
  </si>
  <si>
    <t>Malta</t>
  </si>
  <si>
    <t>Seychelles</t>
  </si>
  <si>
    <t>Switzerland</t>
  </si>
  <si>
    <t>Cyprus</t>
  </si>
  <si>
    <t>Greece</t>
  </si>
  <si>
    <t>Equatorial Guinea</t>
  </si>
  <si>
    <t>Zimbabwe</t>
  </si>
  <si>
    <t>Total Addressable Market Calculations for Starlink Broadband Enterprise Applications - SpaceX x TCG</t>
  </si>
  <si>
    <t>Metric</t>
  </si>
  <si>
    <t>Data Source</t>
  </si>
  <si>
    <t>Subvertical 1</t>
  </si>
  <si>
    <t>TAM ($)</t>
  </si>
  <si>
    <t>Subvertical 2</t>
  </si>
  <si>
    <t>Assumptions</t>
  </si>
  <si>
    <t>Light green boxes are hard-coded figures in the model, all else are calculated</t>
  </si>
  <si>
    <t>Category</t>
  </si>
  <si>
    <t>Initial Value</t>
  </si>
  <si>
    <t>Notes</t>
  </si>
  <si>
    <t>Category 1</t>
  </si>
  <si>
    <t>$ Per Mbps (USD)</t>
  </si>
  <si>
    <t>Pricing Type</t>
  </si>
  <si>
    <t xml:space="preserve">Data-Based Pricing </t>
  </si>
  <si>
    <t>Per Capita Income Pricing</t>
  </si>
  <si>
    <t>Per Capita Income Revenue (USD)</t>
  </si>
  <si>
    <t>Global CAGR:</t>
  </si>
  <si>
    <t>Weigthed CAGR</t>
  </si>
  <si>
    <t>Total Online Internet Hours (Millions)</t>
  </si>
  <si>
    <t>CONSTANTS</t>
  </si>
  <si>
    <t>Global RPK (Revenue Passenger Kilometers)</t>
  </si>
  <si>
    <t>Inflight Connectivty TAM (USD)</t>
  </si>
  <si>
    <t>income and passenger traffic data was obtained from the world bank</t>
  </si>
  <si>
    <t>Flat-Rate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</si>
</sst>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9474E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D467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left" vertical="center"/>
    </xf>
    <xf numFmtId="44" fontId="2" fillId="0" borderId="0" xfId="1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2" fontId="2" fillId="0" borderId="0" xfId="1" applyNumberFormat="1" applyFont="1"/>
    <xf numFmtId="2" fontId="3" fillId="0" borderId="0" xfId="0" applyNumberFormat="1" applyFont="1"/>
    <xf numFmtId="9" fontId="2" fillId="0" borderId="0" xfId="0" applyNumberFormat="1" applyFont="1"/>
    <xf numFmtId="0" fontId="4" fillId="0" borderId="0" xfId="2" applyAlignment="1">
      <alignment vertical="center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7" fillId="2" borderId="0" xfId="0" applyFont="1" applyFill="1"/>
    <xf numFmtId="0" fontId="0" fillId="0" borderId="0" xfId="0"/>
    <xf numFmtId="0" fontId="8" fillId="3" borderId="0" xfId="0" applyFont="1" applyFill="1"/>
    <xf numFmtId="0" fontId="6" fillId="0" borderId="0" xfId="0" applyFont="1"/>
    <xf numFmtId="9" fontId="0" fillId="0" borderId="0" xfId="3" applyFont="1"/>
    <xf numFmtId="0" fontId="6" fillId="0" borderId="0" xfId="0" applyFont="1"/>
    <xf numFmtId="0" fontId="9" fillId="4" borderId="1" xfId="0" applyFont="1" applyFill="1" applyBorder="1"/>
    <xf numFmtId="0" fontId="10" fillId="4" borderId="1" xfId="0" applyFont="1" applyFill="1" applyBorder="1" applyAlignment="1">
      <alignment horizontal="right"/>
    </xf>
    <xf numFmtId="0" fontId="2" fillId="5" borderId="0" xfId="0" applyFont="1" applyFill="1"/>
    <xf numFmtId="0" fontId="0" fillId="5" borderId="0" xfId="0" applyFill="1"/>
    <xf numFmtId="9" fontId="0" fillId="5" borderId="2" xfId="3" applyFont="1" applyFill="1" applyBorder="1"/>
    <xf numFmtId="0" fontId="4" fillId="0" borderId="0" xfId="2"/>
    <xf numFmtId="0" fontId="5" fillId="6" borderId="0" xfId="0" applyFont="1" applyFill="1"/>
    <xf numFmtId="164" fontId="5" fillId="6" borderId="0" xfId="0" applyNumberFormat="1" applyFont="1" applyFill="1"/>
    <xf numFmtId="0" fontId="11" fillId="6" borderId="0" xfId="0" applyFont="1" applyFill="1"/>
    <xf numFmtId="0" fontId="12" fillId="6" borderId="0" xfId="0" applyFont="1" applyFill="1"/>
    <xf numFmtId="164" fontId="0" fillId="5" borderId="2" xfId="0" applyNumberFormat="1" applyFill="1" applyBorder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a.com/statistics/658086/in-flight-connectivity-worldwide-willingness-to-pay/" TargetMode="External"/><Relationship Id="rId1" Type="http://schemas.openxmlformats.org/officeDocument/2006/relationships/hyperlink" Target="https://www.unitingaviation.com/strategic-objective/economic-development/air-transport-monthly-monitor-may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AD62-1E99-DE49-9FF5-7AFA9850D4E3}">
  <dimension ref="A1:Y45"/>
  <sheetViews>
    <sheetView workbookViewId="0">
      <selection activeCell="C58" sqref="C58"/>
    </sheetView>
  </sheetViews>
  <sheetFormatPr baseColWidth="10" defaultRowHeight="16"/>
  <cols>
    <col min="1" max="1" width="36.6640625" customWidth="1"/>
    <col min="2" max="2" width="18.33203125" bestFit="1" customWidth="1"/>
    <col min="3" max="3" width="18.6640625" bestFit="1" customWidth="1"/>
    <col min="4" max="4" width="19.1640625" bestFit="1" customWidth="1"/>
    <col min="5" max="5" width="16.6640625" customWidth="1"/>
    <col min="6" max="6" width="16.5" customWidth="1"/>
    <col min="7" max="7" width="17.6640625" customWidth="1"/>
    <col min="8" max="8" width="17.1640625" customWidth="1"/>
    <col min="9" max="9" width="16.83203125" customWidth="1"/>
  </cols>
  <sheetData>
    <row r="1" spans="1:9" ht="18">
      <c r="A1" s="15" t="s">
        <v>144</v>
      </c>
      <c r="B1" s="16"/>
      <c r="C1" s="16"/>
      <c r="D1" s="16"/>
      <c r="E1" s="16"/>
      <c r="F1" s="16"/>
      <c r="G1" s="16"/>
      <c r="H1" s="16"/>
      <c r="I1" s="16"/>
    </row>
    <row r="2" spans="1:9" ht="23">
      <c r="A2" s="17" t="s">
        <v>145</v>
      </c>
      <c r="B2" s="17" t="s">
        <v>5</v>
      </c>
      <c r="C2" s="17">
        <v>2020</v>
      </c>
      <c r="D2" s="17">
        <f>C2+1</f>
        <v>2021</v>
      </c>
      <c r="E2" s="17">
        <f t="shared" ref="E2:I2" si="0">D2+1</f>
        <v>2022</v>
      </c>
      <c r="F2" s="17">
        <f t="shared" si="0"/>
        <v>2023</v>
      </c>
      <c r="G2" s="17">
        <f t="shared" si="0"/>
        <v>2024</v>
      </c>
      <c r="H2" s="17">
        <f t="shared" si="0"/>
        <v>2025</v>
      </c>
      <c r="I2" s="17">
        <f t="shared" si="0"/>
        <v>2026</v>
      </c>
    </row>
    <row r="3" spans="1:9">
      <c r="A3" s="18" t="s">
        <v>158</v>
      </c>
      <c r="B3" s="16"/>
      <c r="C3" s="16"/>
      <c r="D3" s="16"/>
      <c r="E3" s="16"/>
      <c r="F3" s="16"/>
      <c r="G3" s="16"/>
      <c r="H3" s="16"/>
    </row>
    <row r="4" spans="1:9">
      <c r="A4" t="s">
        <v>166</v>
      </c>
      <c r="B4" s="19">
        <f>C42</f>
        <v>7.9412412412412398E-2</v>
      </c>
      <c r="C4" s="12">
        <f>B42</f>
        <v>740857430.78059292</v>
      </c>
      <c r="D4" s="12">
        <f t="shared" ref="D4:I4" si="1">C4*(1+$B$4)</f>
        <v>799690706.61254168</v>
      </c>
      <c r="E4" s="12">
        <f t="shared" si="1"/>
        <v>863196074.80843043</v>
      </c>
      <c r="F4" s="12">
        <f t="shared" si="1"/>
        <v>931744557.49389315</v>
      </c>
      <c r="G4" s="12">
        <f t="shared" si="1"/>
        <v>1005736640.5566189</v>
      </c>
      <c r="H4" s="12">
        <f t="shared" si="1"/>
        <v>1085604613.4347754</v>
      </c>
      <c r="I4" s="12">
        <f t="shared" si="1"/>
        <v>1171815094.7136753</v>
      </c>
    </row>
    <row r="5" spans="1:9">
      <c r="A5" s="20"/>
      <c r="B5" s="19"/>
    </row>
    <row r="7" spans="1:9">
      <c r="A7" s="18" t="s">
        <v>159</v>
      </c>
      <c r="B7" s="16"/>
      <c r="C7" s="16"/>
      <c r="D7" s="16"/>
      <c r="E7" s="16"/>
      <c r="F7" s="16"/>
      <c r="G7" s="16"/>
      <c r="H7" s="16"/>
      <c r="I7" s="16"/>
    </row>
    <row r="8" spans="1:9">
      <c r="A8" t="s">
        <v>166</v>
      </c>
      <c r="B8" s="1">
        <f>C45</f>
        <v>7.9412412412412398E-2</v>
      </c>
      <c r="C8" s="12">
        <f>B45</f>
        <v>2143327561.3960018</v>
      </c>
      <c r="D8" s="12">
        <f>C8*(1+$B$8)</f>
        <v>2313534373.6364713</v>
      </c>
      <c r="E8" s="12">
        <f t="shared" ref="E8:I8" si="2">D8*(1+$B$8)</f>
        <v>2497257719.4459829</v>
      </c>
      <c r="F8" s="12">
        <f t="shared" si="2"/>
        <v>2695570979.3627081</v>
      </c>
      <c r="G8" s="12">
        <f t="shared" si="2"/>
        <v>2909632773.6627903</v>
      </c>
      <c r="H8" s="12">
        <f t="shared" si="2"/>
        <v>3140693731.4535713</v>
      </c>
      <c r="I8" s="12">
        <f t="shared" si="2"/>
        <v>3390103797.3168411</v>
      </c>
    </row>
    <row r="9" spans="1:9">
      <c r="A9" s="20"/>
    </row>
    <row r="11" spans="1:9">
      <c r="A11" s="20"/>
    </row>
    <row r="36" spans="1:25" ht="20">
      <c r="A36" s="21"/>
      <c r="B36" s="21"/>
      <c r="C36" s="22" t="s">
        <v>150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8" spans="1:25">
      <c r="A38" s="23" t="s">
        <v>151</v>
      </c>
      <c r="B38" s="24"/>
      <c r="C38" s="24"/>
      <c r="D38" s="24"/>
      <c r="E38" s="24"/>
      <c r="F38" s="24"/>
      <c r="G38" s="24"/>
    </row>
    <row r="40" spans="1:25" ht="23">
      <c r="A40" s="17" t="s">
        <v>152</v>
      </c>
      <c r="B40" s="17" t="s">
        <v>153</v>
      </c>
      <c r="C40" s="17" t="s">
        <v>5</v>
      </c>
      <c r="D40" s="17" t="s">
        <v>146</v>
      </c>
      <c r="E40" s="17" t="s">
        <v>154</v>
      </c>
    </row>
    <row r="41" spans="1:25">
      <c r="A41" s="20" t="s">
        <v>147</v>
      </c>
    </row>
    <row r="42" spans="1:25">
      <c r="A42" t="s">
        <v>155</v>
      </c>
      <c r="B42" s="31">
        <v>740857430.78059292</v>
      </c>
      <c r="C42" s="25">
        <v>7.9412412412412398E-2</v>
      </c>
      <c r="D42" s="26"/>
    </row>
    <row r="43" spans="1:25">
      <c r="C43" s="19"/>
    </row>
    <row r="44" spans="1:25">
      <c r="A44" s="20" t="s">
        <v>149</v>
      </c>
      <c r="C44" s="19"/>
    </row>
    <row r="45" spans="1:25">
      <c r="A45" t="s">
        <v>155</v>
      </c>
      <c r="B45" s="31">
        <v>2143327561.3960018</v>
      </c>
      <c r="C45" s="25">
        <v>7.9412412412412398E-2</v>
      </c>
    </row>
  </sheetData>
  <mergeCells count="4">
    <mergeCell ref="A1:I1"/>
    <mergeCell ref="A3:H3"/>
    <mergeCell ref="A7:I7"/>
    <mergeCell ref="A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E142-AADC-8949-923E-2A75414A0BEA}">
  <dimension ref="A1:K122"/>
  <sheetViews>
    <sheetView topLeftCell="G1" workbookViewId="0">
      <selection activeCell="K2" sqref="K2"/>
    </sheetView>
  </sheetViews>
  <sheetFormatPr baseColWidth="10" defaultColWidth="8.83203125" defaultRowHeight="16"/>
  <cols>
    <col min="1" max="1" width="24.6640625" customWidth="1"/>
    <col min="2" max="2" width="29.6640625" customWidth="1"/>
    <col min="3" max="3" width="34" customWidth="1"/>
    <col min="4" max="4" width="34" style="12" customWidth="1"/>
    <col min="5" max="5" width="25.6640625" style="12" customWidth="1"/>
    <col min="6" max="6" width="32.6640625" style="12" customWidth="1"/>
    <col min="7" max="7" width="34.33203125" style="12" customWidth="1"/>
    <col min="8" max="8" width="19.33203125" style="12" customWidth="1"/>
    <col min="9" max="9" width="25.1640625" customWidth="1"/>
    <col min="10" max="10" width="30.1640625" customWidth="1"/>
    <col min="11" max="11" width="16.33203125" style="12" customWidth="1"/>
  </cols>
  <sheetData>
    <row r="1" spans="1:11" s="27" customFormat="1" ht="33" customHeight="1">
      <c r="A1" s="27" t="s">
        <v>4</v>
      </c>
      <c r="B1" s="27" t="s">
        <v>17</v>
      </c>
      <c r="C1" s="27" t="s">
        <v>18</v>
      </c>
      <c r="D1" s="28" t="s">
        <v>19</v>
      </c>
      <c r="E1" s="28" t="s">
        <v>20</v>
      </c>
      <c r="F1" s="28" t="s">
        <v>21</v>
      </c>
      <c r="G1" s="28" t="s">
        <v>160</v>
      </c>
      <c r="H1" s="28" t="s">
        <v>156</v>
      </c>
      <c r="J1" s="27" t="s">
        <v>157</v>
      </c>
      <c r="K1" s="28" t="s">
        <v>148</v>
      </c>
    </row>
    <row r="2" spans="1:11">
      <c r="A2" t="s">
        <v>22</v>
      </c>
      <c r="B2" s="13">
        <v>40700.598538620397</v>
      </c>
      <c r="C2">
        <v>21406894.368971281</v>
      </c>
      <c r="D2" s="12">
        <v>0.26</v>
      </c>
      <c r="E2" s="12">
        <v>0.2182049040456342</v>
      </c>
      <c r="F2" s="12">
        <f>B2*D2*37</f>
        <v>391539.75794152822</v>
      </c>
      <c r="G2" s="12">
        <f>E2*C2</f>
        <v>4671089.3316964051</v>
      </c>
      <c r="H2" s="12">
        <f>D2*37*B2/C2*8000</f>
        <v>146.32286260413548</v>
      </c>
      <c r="J2" t="s">
        <v>158</v>
      </c>
      <c r="K2" s="12">
        <f>SUM(F2:F122)</f>
        <v>740857430.78059292</v>
      </c>
    </row>
    <row r="3" spans="1:11">
      <c r="A3" t="s">
        <v>23</v>
      </c>
      <c r="B3" s="13">
        <v>42363.207333261373</v>
      </c>
      <c r="C3">
        <v>5164284.2132976344</v>
      </c>
      <c r="D3" s="12">
        <v>0.49</v>
      </c>
      <c r="E3" s="12">
        <v>0.82910008086139386</v>
      </c>
      <c r="F3" s="12">
        <f t="shared" ref="F3:F66" si="0">B3*D3*37</f>
        <v>768044.94895202864</v>
      </c>
      <c r="G3" s="12">
        <f t="shared" ref="G3:G66" si="1">E3*C3</f>
        <v>4281708.4588362882</v>
      </c>
      <c r="H3" s="12">
        <f>D3*37*B3/C3*8000</f>
        <v>1189.7795198403248</v>
      </c>
      <c r="J3" t="s">
        <v>159</v>
      </c>
      <c r="K3" s="12">
        <f>SUM(G2:G122)</f>
        <v>2143327561.3960018</v>
      </c>
    </row>
    <row r="4" spans="1:11">
      <c r="A4" t="s">
        <v>24</v>
      </c>
      <c r="B4" s="13">
        <v>46579.753066332843</v>
      </c>
      <c r="C4">
        <v>5678301.9644241314</v>
      </c>
      <c r="D4" s="12">
        <v>0.51</v>
      </c>
      <c r="E4" s="12">
        <v>0.30329391131663652</v>
      </c>
      <c r="F4" s="12">
        <f t="shared" si="0"/>
        <v>878959.94036170072</v>
      </c>
      <c r="G4" s="12">
        <f t="shared" si="1"/>
        <v>1722194.4124271355</v>
      </c>
      <c r="H4" s="12">
        <f t="shared" ref="H4:H67" si="2">D4*37*B4/C4*8000</f>
        <v>1238.3419492215626</v>
      </c>
      <c r="J4" t="s">
        <v>168</v>
      </c>
      <c r="K4" s="12">
        <f>SUM(C2:C122)*8</f>
        <v>5617417841.2616558</v>
      </c>
    </row>
    <row r="5" spans="1:11">
      <c r="A5" t="s">
        <v>26</v>
      </c>
      <c r="B5" s="13">
        <v>791.97266382008991</v>
      </c>
      <c r="C5">
        <v>165980.55821115439</v>
      </c>
      <c r="D5" s="12">
        <v>0.56000000000000005</v>
      </c>
      <c r="E5" s="12">
        <v>7.7678607171373967E-2</v>
      </c>
      <c r="F5" s="12">
        <f t="shared" si="0"/>
        <v>16409.673594352265</v>
      </c>
      <c r="G5" s="12">
        <f t="shared" si="1"/>
        <v>12893.138579369632</v>
      </c>
      <c r="H5" s="12">
        <f t="shared" si="2"/>
        <v>790.92027505903332</v>
      </c>
    </row>
    <row r="6" spans="1:11">
      <c r="A6" t="s">
        <v>27</v>
      </c>
      <c r="B6" s="13">
        <v>199.15618086013819</v>
      </c>
      <c r="C6">
        <v>41738.882641379423</v>
      </c>
      <c r="D6" s="12">
        <v>0.68</v>
      </c>
      <c r="E6" s="12">
        <v>0.29129406540886732</v>
      </c>
      <c r="F6" s="12">
        <f t="shared" si="0"/>
        <v>5010.7695104410777</v>
      </c>
      <c r="G6" s="12">
        <f t="shared" si="1"/>
        <v>12158.288810231015</v>
      </c>
      <c r="H6" s="12">
        <f t="shared" si="2"/>
        <v>960.40319114311137</v>
      </c>
      <c r="J6" t="s">
        <v>25</v>
      </c>
      <c r="K6" s="12">
        <f>SUM(H2:H122)/120</f>
        <v>9019.1045834064971</v>
      </c>
    </row>
    <row r="7" spans="1:11">
      <c r="A7" t="s">
        <v>28</v>
      </c>
      <c r="B7" s="13">
        <v>1459.5378639201899</v>
      </c>
      <c r="C7">
        <v>767658.80606906046</v>
      </c>
      <c r="D7" s="12">
        <v>0.78</v>
      </c>
      <c r="E7" s="12">
        <v>0.47577448129330141</v>
      </c>
      <c r="F7" s="12">
        <f t="shared" si="0"/>
        <v>42122.262752736679</v>
      </c>
      <c r="G7" s="12">
        <f t="shared" si="1"/>
        <v>365232.47026774229</v>
      </c>
      <c r="H7" s="12">
        <f t="shared" si="2"/>
        <v>438.96858781240638</v>
      </c>
    </row>
    <row r="8" spans="1:11">
      <c r="A8" t="s">
        <v>29</v>
      </c>
      <c r="B8" s="13">
        <v>166.3300344040467</v>
      </c>
      <c r="C8">
        <v>87482.975796932282</v>
      </c>
      <c r="D8" s="12">
        <v>0.82</v>
      </c>
      <c r="E8" s="12">
        <v>0.27077767076077142</v>
      </c>
      <c r="F8" s="12">
        <f t="shared" si="0"/>
        <v>5046.4532438187762</v>
      </c>
      <c r="G8" s="12">
        <f t="shared" si="1"/>
        <v>23688.436417514265</v>
      </c>
      <c r="H8" s="12">
        <f t="shared" si="2"/>
        <v>461.479797443812</v>
      </c>
    </row>
    <row r="9" spans="1:11">
      <c r="A9" t="s">
        <v>30</v>
      </c>
      <c r="B9" s="13">
        <v>845.54204798387912</v>
      </c>
      <c r="C9">
        <v>444721.45264741569</v>
      </c>
      <c r="D9" s="12">
        <v>0.87</v>
      </c>
      <c r="E9" s="12">
        <v>0.14753847662338521</v>
      </c>
      <c r="F9" s="12">
        <f t="shared" si="0"/>
        <v>27217.998524601069</v>
      </c>
      <c r="G9" s="12">
        <f t="shared" si="1"/>
        <v>65613.525645338654</v>
      </c>
      <c r="H9" s="12">
        <f t="shared" si="2"/>
        <v>489.61880948306856</v>
      </c>
    </row>
    <row r="10" spans="1:11">
      <c r="A10" t="s">
        <v>31</v>
      </c>
      <c r="B10" s="13">
        <v>5462.4201778878141</v>
      </c>
      <c r="C10">
        <v>1144806.622410967</v>
      </c>
      <c r="D10" s="12">
        <v>0.9</v>
      </c>
      <c r="E10" s="12">
        <v>4.5434431169504528</v>
      </c>
      <c r="F10" s="12">
        <f t="shared" si="0"/>
        <v>181898.59192366421</v>
      </c>
      <c r="G10" s="12">
        <f t="shared" si="1"/>
        <v>5201363.7688324042</v>
      </c>
      <c r="H10" s="12">
        <f t="shared" si="2"/>
        <v>1271.1218706305883</v>
      </c>
    </row>
    <row r="11" spans="1:11">
      <c r="A11" t="s">
        <v>32</v>
      </c>
      <c r="B11" s="13">
        <v>589017.78280490497</v>
      </c>
      <c r="C11">
        <v>71804176.986916691</v>
      </c>
      <c r="D11" s="12">
        <v>0.91</v>
      </c>
      <c r="E11" s="12">
        <v>1.1075233612717921</v>
      </c>
      <c r="F11" s="12">
        <f t="shared" si="0"/>
        <v>19832228.747041155</v>
      </c>
      <c r="G11" s="12">
        <f t="shared" si="1"/>
        <v>79524803.449904636</v>
      </c>
      <c r="H11" s="12">
        <f t="shared" si="2"/>
        <v>2209.5905368463173</v>
      </c>
    </row>
    <row r="12" spans="1:11">
      <c r="A12" t="s">
        <v>33</v>
      </c>
      <c r="B12" s="13">
        <v>1484.7913692800939</v>
      </c>
      <c r="C12">
        <v>780941.14443990181</v>
      </c>
      <c r="D12" s="12">
        <v>0.99</v>
      </c>
      <c r="E12" s="12">
        <v>0.19289840848080689</v>
      </c>
      <c r="F12" s="12">
        <f t="shared" si="0"/>
        <v>54387.907856729835</v>
      </c>
      <c r="G12" s="12">
        <f t="shared" si="1"/>
        <v>150642.30387963698</v>
      </c>
      <c r="H12" s="12">
        <f t="shared" si="2"/>
        <v>557.15243837728485</v>
      </c>
    </row>
    <row r="13" spans="1:11">
      <c r="A13" t="s">
        <v>34</v>
      </c>
      <c r="B13" s="13">
        <v>11719.84537371954</v>
      </c>
      <c r="C13">
        <v>2747720.714189054</v>
      </c>
      <c r="D13" s="12">
        <v>1.1599999999999999</v>
      </c>
      <c r="E13" s="12">
        <v>4.9177319803187709</v>
      </c>
      <c r="F13" s="12">
        <f t="shared" si="0"/>
        <v>503015.76344004262</v>
      </c>
      <c r="G13" s="12">
        <f t="shared" si="1"/>
        <v>13512554.029151844</v>
      </c>
      <c r="H13" s="12">
        <f t="shared" si="2"/>
        <v>1464.5324347340002</v>
      </c>
    </row>
    <row r="14" spans="1:11">
      <c r="A14" t="s">
        <v>35</v>
      </c>
      <c r="B14" s="13">
        <v>15006.765346347789</v>
      </c>
      <c r="C14">
        <v>7892961.0896109212</v>
      </c>
      <c r="D14" s="12">
        <v>1.18</v>
      </c>
      <c r="E14" s="12">
        <v>1.014526772760455</v>
      </c>
      <c r="F14" s="12">
        <f t="shared" si="0"/>
        <v>655195.3750215444</v>
      </c>
      <c r="G14" s="12">
        <f t="shared" si="1"/>
        <v>8007620.3417668119</v>
      </c>
      <c r="H14" s="12">
        <f t="shared" si="2"/>
        <v>664.08068412646071</v>
      </c>
    </row>
    <row r="15" spans="1:11">
      <c r="A15" t="s">
        <v>36</v>
      </c>
      <c r="B15" s="13">
        <v>28572.088976014431</v>
      </c>
      <c r="C15">
        <v>15027781.226116629</v>
      </c>
      <c r="D15" s="12">
        <v>1.21</v>
      </c>
      <c r="E15" s="12">
        <v>0.38148498563431932</v>
      </c>
      <c r="F15" s="12">
        <f t="shared" si="0"/>
        <v>1279172.4234561662</v>
      </c>
      <c r="G15" s="12">
        <f t="shared" si="1"/>
        <v>5732872.9051607959</v>
      </c>
      <c r="H15" s="12">
        <f t="shared" si="2"/>
        <v>680.96409135001522</v>
      </c>
    </row>
    <row r="16" spans="1:11">
      <c r="A16" t="s">
        <v>37</v>
      </c>
      <c r="B16" s="13">
        <v>11673.98621058696</v>
      </c>
      <c r="C16">
        <v>6140051.9561826875</v>
      </c>
      <c r="D16" s="12">
        <v>1.31</v>
      </c>
      <c r="E16" s="12">
        <v>0.25332071091161618</v>
      </c>
      <c r="F16" s="12">
        <f t="shared" si="0"/>
        <v>565838.11162714998</v>
      </c>
      <c r="G16" s="12">
        <f t="shared" si="1"/>
        <v>1555402.326574458</v>
      </c>
      <c r="H16" s="12">
        <f t="shared" si="2"/>
        <v>737.24211542852856</v>
      </c>
    </row>
    <row r="17" spans="1:8">
      <c r="A17" t="s">
        <v>38</v>
      </c>
      <c r="B17" s="13">
        <v>55016.43815413722</v>
      </c>
      <c r="C17">
        <v>6706775.5469071856</v>
      </c>
      <c r="D17" s="12">
        <v>1.32</v>
      </c>
      <c r="E17" s="12">
        <v>1.514551370224861</v>
      </c>
      <c r="F17" s="12">
        <f t="shared" si="0"/>
        <v>2687002.8394480622</v>
      </c>
      <c r="G17" s="12">
        <f t="shared" si="1"/>
        <v>10157756.094358869</v>
      </c>
      <c r="H17" s="12">
        <f t="shared" si="2"/>
        <v>3205.1203391616914</v>
      </c>
    </row>
    <row r="18" spans="1:8">
      <c r="A18" t="s">
        <v>39</v>
      </c>
      <c r="B18" s="13">
        <v>350.11261414186362</v>
      </c>
      <c r="C18">
        <v>184145.29558005169</v>
      </c>
      <c r="D18" s="12">
        <v>1.49</v>
      </c>
      <c r="E18" s="12">
        <v>0.149693848088331</v>
      </c>
      <c r="F18" s="12">
        <f t="shared" si="0"/>
        <v>19301.708417640941</v>
      </c>
      <c r="G18" s="12">
        <f t="shared" si="1"/>
        <v>27565.417902741068</v>
      </c>
      <c r="H18" s="12">
        <f t="shared" si="2"/>
        <v>838.54255876985337</v>
      </c>
    </row>
    <row r="19" spans="1:8">
      <c r="A19" t="s">
        <v>40</v>
      </c>
      <c r="B19" s="13">
        <v>9104.1887987981736</v>
      </c>
      <c r="C19">
        <v>1908043.557457353</v>
      </c>
      <c r="D19" s="12">
        <v>1.49</v>
      </c>
      <c r="E19" s="12">
        <v>0.2816628584659927</v>
      </c>
      <c r="F19" s="12">
        <f t="shared" si="0"/>
        <v>501913.92847774329</v>
      </c>
      <c r="G19" s="12">
        <f t="shared" si="1"/>
        <v>537425.00247105968</v>
      </c>
      <c r="H19" s="12">
        <f t="shared" si="2"/>
        <v>2104.4128747106411</v>
      </c>
    </row>
    <row r="20" spans="1:8">
      <c r="A20" t="s">
        <v>41</v>
      </c>
      <c r="B20" s="13">
        <v>344.84253604073223</v>
      </c>
      <c r="C20">
        <v>72271.631638024905</v>
      </c>
      <c r="D20" s="12">
        <v>1.56</v>
      </c>
      <c r="E20" s="12">
        <v>0.16567296396808001</v>
      </c>
      <c r="F20" s="12">
        <f t="shared" si="0"/>
        <v>19904.311180271063</v>
      </c>
      <c r="G20" s="12">
        <f t="shared" si="1"/>
        <v>11973.455424280852</v>
      </c>
      <c r="H20" s="12">
        <f t="shared" si="2"/>
        <v>2203.2779090930203</v>
      </c>
    </row>
    <row r="21" spans="1:8">
      <c r="A21" t="s">
        <v>42</v>
      </c>
      <c r="B21" s="13">
        <v>427.41544048890842</v>
      </c>
      <c r="C21">
        <v>224803.50448732081</v>
      </c>
      <c r="D21" s="12">
        <v>1.6</v>
      </c>
      <c r="E21" s="12">
        <v>6.059028058748038E-2</v>
      </c>
      <c r="F21" s="12">
        <f t="shared" si="0"/>
        <v>25302.994076943382</v>
      </c>
      <c r="G21" s="12">
        <f t="shared" si="1"/>
        <v>13620.907413935673</v>
      </c>
      <c r="H21" s="12">
        <f t="shared" si="2"/>
        <v>900.44838525621822</v>
      </c>
    </row>
    <row r="22" spans="1:8">
      <c r="A22" t="s">
        <v>43</v>
      </c>
      <c r="B22" s="13">
        <v>5999.8881641817388</v>
      </c>
      <c r="C22">
        <v>1257448.4350151899</v>
      </c>
      <c r="D22" s="12">
        <v>1.66</v>
      </c>
      <c r="E22" s="12">
        <v>0.34024412925704878</v>
      </c>
      <c r="F22" s="12">
        <f t="shared" si="0"/>
        <v>368513.13104404235</v>
      </c>
      <c r="G22" s="12">
        <f t="shared" si="1"/>
        <v>427839.44785738201</v>
      </c>
      <c r="H22" s="12">
        <f t="shared" si="2"/>
        <v>2344.51367249642</v>
      </c>
    </row>
    <row r="23" spans="1:8">
      <c r="A23" t="s">
        <v>44</v>
      </c>
      <c r="B23" s="13">
        <v>195.59849784505229</v>
      </c>
      <c r="C23">
        <v>40993.268253713577</v>
      </c>
      <c r="D23" s="12">
        <v>1.71</v>
      </c>
      <c r="E23" s="12">
        <v>0.15374127603413251</v>
      </c>
      <c r="F23" s="12">
        <f t="shared" si="0"/>
        <v>12375.516958656459</v>
      </c>
      <c r="G23" s="12">
        <f t="shared" si="1"/>
        <v>6302.3573701354208</v>
      </c>
      <c r="H23" s="12">
        <f t="shared" si="2"/>
        <v>2415.131554198118</v>
      </c>
    </row>
    <row r="24" spans="1:8">
      <c r="A24" t="s">
        <v>45</v>
      </c>
      <c r="B24" s="13">
        <v>24229.579783229379</v>
      </c>
      <c r="C24">
        <v>5680631.1127419258</v>
      </c>
      <c r="D24" s="12">
        <v>1.73</v>
      </c>
      <c r="E24" s="12">
        <v>3.4498566886690041</v>
      </c>
      <c r="F24" s="12">
        <f t="shared" si="0"/>
        <v>1550935.4019245126</v>
      </c>
      <c r="G24" s="12">
        <f t="shared" si="1"/>
        <v>19597363.24015398</v>
      </c>
      <c r="H24" s="12">
        <f t="shared" si="2"/>
        <v>2184.1733724912233</v>
      </c>
    </row>
    <row r="25" spans="1:8">
      <c r="A25" t="s">
        <v>46</v>
      </c>
      <c r="B25" s="13">
        <v>1707.2268466670989</v>
      </c>
      <c r="C25">
        <v>897933.3494517525</v>
      </c>
      <c r="D25" s="12">
        <v>1.85</v>
      </c>
      <c r="E25" s="12">
        <v>0.18989972769844959</v>
      </c>
      <c r="F25" s="12">
        <f t="shared" si="0"/>
        <v>116859.67765436292</v>
      </c>
      <c r="G25" s="12">
        <f t="shared" si="1"/>
        <v>170517.29855224458</v>
      </c>
      <c r="H25" s="12">
        <f t="shared" si="2"/>
        <v>1041.1434454525024</v>
      </c>
    </row>
    <row r="26" spans="1:8">
      <c r="A26" t="s">
        <v>47</v>
      </c>
      <c r="B26" s="13">
        <v>5920.8306827968472</v>
      </c>
      <c r="C26">
        <v>1935038.9245628931</v>
      </c>
      <c r="D26" s="12">
        <v>1.87</v>
      </c>
      <c r="E26" s="12">
        <v>1.475929596917869</v>
      </c>
      <c r="F26" s="12">
        <f t="shared" si="0"/>
        <v>409662.27494271385</v>
      </c>
      <c r="G26" s="12">
        <f t="shared" si="1"/>
        <v>2855981.2199504976</v>
      </c>
      <c r="H26" s="12">
        <f t="shared" si="2"/>
        <v>1693.6600902134417</v>
      </c>
    </row>
    <row r="27" spans="1:8">
      <c r="A27" t="s">
        <v>48</v>
      </c>
      <c r="B27" s="13">
        <v>11343.35538430174</v>
      </c>
      <c r="C27">
        <v>2659452.540879549</v>
      </c>
      <c r="D27" s="12">
        <v>1.88</v>
      </c>
      <c r="E27" s="12">
        <v>5.0372388732012139</v>
      </c>
      <c r="F27" s="12">
        <f t="shared" si="0"/>
        <v>789043.80053202901</v>
      </c>
      <c r="G27" s="12">
        <f t="shared" si="1"/>
        <v>13396297.720352205</v>
      </c>
      <c r="H27" s="12">
        <f t="shared" si="2"/>
        <v>2373.5525666378603</v>
      </c>
    </row>
    <row r="28" spans="1:8">
      <c r="A28" t="s">
        <v>49</v>
      </c>
      <c r="B28" s="13">
        <v>29106.170982373951</v>
      </c>
      <c r="C28">
        <v>3548186.0032773772</v>
      </c>
      <c r="D28" s="12">
        <v>1.89</v>
      </c>
      <c r="E28" s="12">
        <v>1.0961510172294049</v>
      </c>
      <c r="F28" s="12">
        <f t="shared" si="0"/>
        <v>2035394.5367974103</v>
      </c>
      <c r="G28" s="12">
        <f t="shared" si="1"/>
        <v>3889347.6968116337</v>
      </c>
      <c r="H28" s="12">
        <f t="shared" si="2"/>
        <v>4589.1495765269656</v>
      </c>
    </row>
    <row r="29" spans="1:8">
      <c r="A29" t="s">
        <v>50</v>
      </c>
      <c r="B29" s="13">
        <v>4769.3046662772804</v>
      </c>
      <c r="C29">
        <v>999544.41226470761</v>
      </c>
      <c r="D29" s="12">
        <v>2.0099999999999998</v>
      </c>
      <c r="E29" s="12">
        <v>3.7229085378735118</v>
      </c>
      <c r="F29" s="12">
        <f t="shared" si="0"/>
        <v>354693.1880310413</v>
      </c>
      <c r="G29" s="12">
        <f t="shared" si="1"/>
        <v>3721212.4264040412</v>
      </c>
      <c r="H29" s="12">
        <f t="shared" si="2"/>
        <v>2838.8388444083143</v>
      </c>
    </row>
    <row r="30" spans="1:8">
      <c r="A30" t="s">
        <v>51</v>
      </c>
      <c r="B30" s="13">
        <v>154.3656195846728</v>
      </c>
      <c r="C30">
        <v>18817.93146646674</v>
      </c>
      <c r="D30" s="12">
        <v>2.06</v>
      </c>
      <c r="E30" s="12">
        <v>0.89749828999999992</v>
      </c>
      <c r="F30" s="12">
        <f t="shared" si="0"/>
        <v>11765.747524743761</v>
      </c>
      <c r="G30" s="12">
        <f t="shared" si="1"/>
        <v>16889.061312491089</v>
      </c>
      <c r="H30" s="12">
        <f t="shared" si="2"/>
        <v>5001.9302262674901</v>
      </c>
    </row>
    <row r="31" spans="1:8">
      <c r="A31" t="s">
        <v>52</v>
      </c>
      <c r="B31" s="13">
        <v>6492.0139229286433</v>
      </c>
      <c r="C31">
        <v>791408.56240989838</v>
      </c>
      <c r="D31" s="12">
        <v>2.21</v>
      </c>
      <c r="E31" s="12">
        <v>2.392940990300056</v>
      </c>
      <c r="F31" s="12">
        <f t="shared" si="0"/>
        <v>530851.97847787512</v>
      </c>
      <c r="G31" s="12">
        <f t="shared" si="1"/>
        <v>1893793.989065086</v>
      </c>
      <c r="H31" s="12">
        <f t="shared" si="2"/>
        <v>5366.1484466267693</v>
      </c>
    </row>
    <row r="32" spans="1:8">
      <c r="A32" t="s">
        <v>53</v>
      </c>
      <c r="B32" s="13">
        <v>6026.6495098491077</v>
      </c>
      <c r="C32">
        <v>1263057.041593764</v>
      </c>
      <c r="D32" s="12">
        <v>2.2200000000000002</v>
      </c>
      <c r="E32" s="12">
        <v>0.20855189860853721</v>
      </c>
      <c r="F32" s="12">
        <f t="shared" si="0"/>
        <v>495028.99073900573</v>
      </c>
      <c r="G32" s="12">
        <f t="shared" si="1"/>
        <v>263412.94407526165</v>
      </c>
      <c r="H32" s="12">
        <f t="shared" si="2"/>
        <v>3135.4339475554516</v>
      </c>
    </row>
    <row r="33" spans="1:8">
      <c r="A33" t="s">
        <v>54</v>
      </c>
      <c r="B33" s="13">
        <v>818.04150891837946</v>
      </c>
      <c r="C33">
        <v>430257.26401131228</v>
      </c>
      <c r="D33" s="12">
        <v>2.25</v>
      </c>
      <c r="E33" s="12">
        <v>0.10904392028959881</v>
      </c>
      <c r="F33" s="12">
        <f t="shared" si="0"/>
        <v>68101.955617455096</v>
      </c>
      <c r="G33" s="12">
        <f t="shared" si="1"/>
        <v>46916.938800870405</v>
      </c>
      <c r="H33" s="12">
        <f t="shared" si="2"/>
        <v>1266.2555417665571</v>
      </c>
    </row>
    <row r="34" spans="1:8">
      <c r="A34" t="s">
        <v>55</v>
      </c>
      <c r="B34" s="13">
        <v>6.5687384014707391</v>
      </c>
      <c r="C34">
        <v>1376.667297277872</v>
      </c>
      <c r="D34" s="12">
        <v>2.25</v>
      </c>
      <c r="E34" s="12">
        <v>0.14682113873924441</v>
      </c>
      <c r="F34" s="12">
        <f t="shared" si="0"/>
        <v>546.84747192243901</v>
      </c>
      <c r="G34" s="12">
        <f t="shared" si="1"/>
        <v>202.12386025141507</v>
      </c>
      <c r="H34" s="12">
        <f t="shared" si="2"/>
        <v>3177.8046765764711</v>
      </c>
    </row>
    <row r="35" spans="1:8">
      <c r="A35" t="s">
        <v>56</v>
      </c>
      <c r="B35" s="13">
        <v>85278.141555500682</v>
      </c>
      <c r="C35">
        <v>17872477.403850511</v>
      </c>
      <c r="D35" s="12">
        <v>2.25</v>
      </c>
      <c r="E35" s="12">
        <v>1.124758170648313</v>
      </c>
      <c r="F35" s="12">
        <f t="shared" si="0"/>
        <v>7099405.2844954319</v>
      </c>
      <c r="G35" s="12">
        <f t="shared" si="1"/>
        <v>20102214.989708211</v>
      </c>
      <c r="H35" s="12">
        <f t="shared" si="2"/>
        <v>3177.8046765764711</v>
      </c>
    </row>
    <row r="36" spans="1:8">
      <c r="A36" t="s">
        <v>57</v>
      </c>
      <c r="B36" s="13">
        <v>16367.985996611231</v>
      </c>
      <c r="C36">
        <v>1995338.337364472</v>
      </c>
      <c r="D36" s="12">
        <v>2.36</v>
      </c>
      <c r="E36" s="12">
        <v>0.64738154341829179</v>
      </c>
      <c r="F36" s="12">
        <f t="shared" si="0"/>
        <v>1429252.5372240925</v>
      </c>
      <c r="G36" s="12">
        <f t="shared" si="1"/>
        <v>1291745.2124847001</v>
      </c>
      <c r="H36" s="12">
        <f t="shared" si="2"/>
        <v>5730.3666669860522</v>
      </c>
    </row>
    <row r="37" spans="1:8">
      <c r="A37" t="s">
        <v>58</v>
      </c>
      <c r="B37" s="13">
        <v>18774.69121353194</v>
      </c>
      <c r="C37">
        <v>9874740.0787427034</v>
      </c>
      <c r="D37" s="12">
        <v>2.4700000000000002</v>
      </c>
      <c r="E37" s="12">
        <v>5.3936319792202294</v>
      </c>
      <c r="F37" s="12">
        <f t="shared" si="0"/>
        <v>1715819.0300046841</v>
      </c>
      <c r="G37" s="12">
        <f t="shared" si="1"/>
        <v>53260713.875194333</v>
      </c>
      <c r="H37" s="12">
        <f t="shared" si="2"/>
        <v>1390.0671947392864</v>
      </c>
    </row>
    <row r="38" spans="1:8">
      <c r="A38" t="s">
        <v>59</v>
      </c>
      <c r="B38" s="13">
        <v>5387.3154941833154</v>
      </c>
      <c r="C38">
        <v>1760676.1176999491</v>
      </c>
      <c r="D38" s="12">
        <v>2.48</v>
      </c>
      <c r="E38" s="12">
        <v>0.70458978781743753</v>
      </c>
      <c r="F38" s="12">
        <f t="shared" si="0"/>
        <v>494340.069746261</v>
      </c>
      <c r="G38" s="12">
        <f t="shared" si="1"/>
        <v>1240554.4121854368</v>
      </c>
      <c r="H38" s="12">
        <f t="shared" si="2"/>
        <v>2246.1374458445648</v>
      </c>
    </row>
    <row r="39" spans="1:8">
      <c r="A39" t="s">
        <v>60</v>
      </c>
      <c r="B39" s="13">
        <v>13517.86449470871</v>
      </c>
      <c r="C39">
        <v>1647894.4490284049</v>
      </c>
      <c r="D39" s="12">
        <v>2.69</v>
      </c>
      <c r="E39" s="12">
        <v>0.40906506063701559</v>
      </c>
      <c r="F39" s="12">
        <f t="shared" si="0"/>
        <v>1345433.053158358</v>
      </c>
      <c r="G39" s="12">
        <f t="shared" si="1"/>
        <v>674096.04271520581</v>
      </c>
      <c r="H39" s="12">
        <f t="shared" si="2"/>
        <v>6531.646751776474</v>
      </c>
    </row>
    <row r="40" spans="1:8">
      <c r="A40" t="s">
        <v>61</v>
      </c>
      <c r="B40" s="13">
        <v>4379.0343296231713</v>
      </c>
      <c r="C40">
        <v>917752.08370294876</v>
      </c>
      <c r="D40" s="12">
        <v>2.73</v>
      </c>
      <c r="E40" s="12">
        <v>0.1717032063058066</v>
      </c>
      <c r="F40" s="12">
        <f t="shared" si="0"/>
        <v>442326.25763523654</v>
      </c>
      <c r="G40" s="12">
        <f t="shared" si="1"/>
        <v>157580.97536563131</v>
      </c>
      <c r="H40" s="12">
        <f t="shared" si="2"/>
        <v>3855.7363409127856</v>
      </c>
    </row>
    <row r="41" spans="1:8">
      <c r="A41" t="s">
        <v>62</v>
      </c>
      <c r="B41" s="13">
        <v>18870.316274546891</v>
      </c>
      <c r="C41">
        <v>9925035.0535999127</v>
      </c>
      <c r="D41" s="12">
        <v>2.78</v>
      </c>
      <c r="E41" s="12">
        <v>0.43196569000000001</v>
      </c>
      <c r="F41" s="12">
        <f t="shared" si="0"/>
        <v>1941000.7319998932</v>
      </c>
      <c r="G41" s="12">
        <f t="shared" si="1"/>
        <v>4287274.6152024735</v>
      </c>
      <c r="H41" s="12">
        <f t="shared" si="2"/>
        <v>1564.5290693826796</v>
      </c>
    </row>
    <row r="42" spans="1:8">
      <c r="A42" t="s">
        <v>63</v>
      </c>
      <c r="B42" s="13">
        <v>4335.6351405726346</v>
      </c>
      <c r="C42">
        <v>908656.54044294066</v>
      </c>
      <c r="D42" s="12">
        <v>2.83</v>
      </c>
      <c r="E42" s="12">
        <v>2.63432718725565</v>
      </c>
      <c r="F42" s="12">
        <f t="shared" si="0"/>
        <v>453984.35556936054</v>
      </c>
      <c r="G42" s="12">
        <f t="shared" si="1"/>
        <v>2393698.6283665015</v>
      </c>
      <c r="H42" s="12">
        <f t="shared" si="2"/>
        <v>3996.9721043161844</v>
      </c>
    </row>
    <row r="43" spans="1:8">
      <c r="A43" t="s">
        <v>64</v>
      </c>
      <c r="B43" s="13">
        <v>3153.2002590776988</v>
      </c>
      <c r="C43">
        <v>660843.43950559094</v>
      </c>
      <c r="D43" s="12">
        <v>2.87</v>
      </c>
      <c r="E43" s="12">
        <v>0.34344020303798389</v>
      </c>
      <c r="F43" s="12">
        <f t="shared" si="0"/>
        <v>334838.33551146084</v>
      </c>
      <c r="G43" s="12">
        <f t="shared" si="1"/>
        <v>226960.20504011979</v>
      </c>
      <c r="H43" s="12">
        <f t="shared" si="2"/>
        <v>4053.4664096775437</v>
      </c>
    </row>
    <row r="44" spans="1:8">
      <c r="A44" t="s">
        <v>65</v>
      </c>
      <c r="B44" s="13">
        <v>8484.8004410921967</v>
      </c>
      <c r="C44">
        <v>1778232.9843680749</v>
      </c>
      <c r="D44" s="12">
        <v>2.91</v>
      </c>
      <c r="E44" s="12">
        <v>7.2752656483815958E-2</v>
      </c>
      <c r="F44" s="12">
        <f t="shared" si="0"/>
        <v>913558.46349239687</v>
      </c>
      <c r="G44" s="12">
        <f t="shared" si="1"/>
        <v>129371.17345992143</v>
      </c>
      <c r="H44" s="12">
        <f t="shared" si="2"/>
        <v>4109.9607150389029</v>
      </c>
    </row>
    <row r="45" spans="1:8">
      <c r="A45" t="s">
        <v>66</v>
      </c>
      <c r="B45" s="13">
        <v>61549.026909063192</v>
      </c>
      <c r="C45">
        <v>14430184.937033759</v>
      </c>
      <c r="D45" s="12">
        <v>2.99</v>
      </c>
      <c r="E45" s="12">
        <v>4.2473281611539813</v>
      </c>
      <c r="F45" s="12">
        <f t="shared" si="0"/>
        <v>6809168.8469496612</v>
      </c>
      <c r="G45" s="12">
        <f t="shared" si="1"/>
        <v>61289730.853723474</v>
      </c>
      <c r="H45" s="12">
        <f t="shared" si="2"/>
        <v>3774.9586033229816</v>
      </c>
    </row>
    <row r="46" spans="1:8">
      <c r="A46" t="s">
        <v>67</v>
      </c>
      <c r="B46" s="13">
        <v>5485.4266839198162</v>
      </c>
      <c r="C46">
        <v>1792740.701412319</v>
      </c>
      <c r="D46" s="12">
        <v>3.05</v>
      </c>
      <c r="E46" s="12">
        <v>1.6075671689260509</v>
      </c>
      <c r="F46" s="12">
        <f t="shared" si="0"/>
        <v>619030.40128035122</v>
      </c>
      <c r="G46" s="12">
        <f t="shared" si="1"/>
        <v>2881951.0939879045</v>
      </c>
      <c r="H46" s="12">
        <f t="shared" si="2"/>
        <v>2762.3867781556132</v>
      </c>
    </row>
    <row r="47" spans="1:8">
      <c r="A47" t="s">
        <v>68</v>
      </c>
      <c r="B47" s="13">
        <v>335.25036112727543</v>
      </c>
      <c r="C47">
        <v>70261.316611600894</v>
      </c>
      <c r="D47" s="12">
        <v>3.12</v>
      </c>
      <c r="E47" s="12">
        <v>1.1326475534489699</v>
      </c>
      <c r="F47" s="12">
        <f t="shared" si="0"/>
        <v>38701.30168853268</v>
      </c>
      <c r="G47" s="12">
        <f t="shared" si="1"/>
        <v>79581.30836223322</v>
      </c>
      <c r="H47" s="12">
        <f t="shared" si="2"/>
        <v>4406.5558181860397</v>
      </c>
    </row>
    <row r="48" spans="1:8">
      <c r="A48" t="s">
        <v>69</v>
      </c>
      <c r="B48" s="13">
        <v>10689.05887742465</v>
      </c>
      <c r="C48">
        <v>5622019.3930470003</v>
      </c>
      <c r="D48" s="12">
        <v>3.16</v>
      </c>
      <c r="E48" s="12">
        <v>0.42750846109068108</v>
      </c>
      <c r="F48" s="12">
        <f t="shared" si="0"/>
        <v>1249764.7639484901</v>
      </c>
      <c r="G48" s="12">
        <f t="shared" si="1"/>
        <v>2403460.858943488</v>
      </c>
      <c r="H48" s="12">
        <f t="shared" si="2"/>
        <v>1778.3855608810306</v>
      </c>
    </row>
    <row r="49" spans="1:8">
      <c r="A49" t="s">
        <v>70</v>
      </c>
      <c r="B49" s="13">
        <v>1797.6232501263471</v>
      </c>
      <c r="C49">
        <v>219139.152969549</v>
      </c>
      <c r="D49" s="12">
        <v>3.22</v>
      </c>
      <c r="E49" s="12">
        <v>0.53366956693984569</v>
      </c>
      <c r="F49" s="12">
        <f t="shared" si="0"/>
        <v>214168.83402005301</v>
      </c>
      <c r="G49" s="12">
        <f t="shared" si="1"/>
        <v>116947.89686482381</v>
      </c>
      <c r="H49" s="12">
        <f t="shared" si="2"/>
        <v>7818.5511303792746</v>
      </c>
    </row>
    <row r="50" spans="1:8">
      <c r="A50" t="s">
        <v>71</v>
      </c>
      <c r="B50" s="13">
        <v>18125.599072893401</v>
      </c>
      <c r="C50">
        <v>2209600.052525091</v>
      </c>
      <c r="D50" s="12">
        <v>3.27</v>
      </c>
      <c r="E50" s="12">
        <v>0.1784918990272692</v>
      </c>
      <c r="F50" s="12">
        <f t="shared" si="0"/>
        <v>2193016.2318293727</v>
      </c>
      <c r="G50" s="12">
        <f t="shared" si="1"/>
        <v>394395.70946595725</v>
      </c>
      <c r="H50" s="12">
        <f t="shared" si="2"/>
        <v>7939.9572038323713</v>
      </c>
    </row>
    <row r="51" spans="1:8">
      <c r="A51" t="s">
        <v>72</v>
      </c>
      <c r="B51" s="13">
        <v>15.52034125001588</v>
      </c>
      <c r="C51">
        <v>3252.732097948322</v>
      </c>
      <c r="D51" s="12">
        <v>3.28</v>
      </c>
      <c r="E51" s="12">
        <v>0.150695894052714</v>
      </c>
      <c r="F51" s="12">
        <f t="shared" si="0"/>
        <v>1883.5486141019271</v>
      </c>
      <c r="G51" s="12">
        <f t="shared" si="1"/>
        <v>490.17337161428247</v>
      </c>
      <c r="H51" s="12">
        <f t="shared" si="2"/>
        <v>4632.5330396314794</v>
      </c>
    </row>
    <row r="52" spans="1:8">
      <c r="A52" t="s">
        <v>73</v>
      </c>
      <c r="B52" s="13">
        <v>3060.1170964141611</v>
      </c>
      <c r="C52">
        <v>373043.38851241593</v>
      </c>
      <c r="D52" s="12">
        <v>3.33</v>
      </c>
      <c r="E52" s="12">
        <v>0.44226549013787669</v>
      </c>
      <c r="F52" s="12">
        <f t="shared" si="0"/>
        <v>377037.02744918875</v>
      </c>
      <c r="G52" s="12">
        <f t="shared" si="1"/>
        <v>164984.217063138</v>
      </c>
      <c r="H52" s="12">
        <f t="shared" si="2"/>
        <v>8085.6444919760852</v>
      </c>
    </row>
    <row r="53" spans="1:8">
      <c r="A53" t="s">
        <v>74</v>
      </c>
      <c r="B53" s="13">
        <v>399.32529305167299</v>
      </c>
      <c r="C53">
        <v>83690.054059247428</v>
      </c>
      <c r="D53" s="12">
        <v>3.39</v>
      </c>
      <c r="E53" s="12">
        <v>5.2660480224463999E-2</v>
      </c>
      <c r="F53" s="12">
        <f t="shared" si="0"/>
        <v>50087.371507471347</v>
      </c>
      <c r="G53" s="12">
        <f t="shared" si="1"/>
        <v>4407.1584367713222</v>
      </c>
      <c r="H53" s="12">
        <f t="shared" si="2"/>
        <v>4787.8923793752174</v>
      </c>
    </row>
    <row r="54" spans="1:8">
      <c r="A54" t="s">
        <v>75</v>
      </c>
      <c r="B54" s="13">
        <v>30976.592415416479</v>
      </c>
      <c r="C54">
        <v>10123733.52413382</v>
      </c>
      <c r="D54" s="12">
        <v>3.5</v>
      </c>
      <c r="E54" s="12">
        <v>1.0916253586691529</v>
      </c>
      <c r="F54" s="12">
        <f t="shared" si="0"/>
        <v>4011468.7177964342</v>
      </c>
      <c r="G54" s="12">
        <f t="shared" si="1"/>
        <v>11051324.239353508</v>
      </c>
      <c r="H54" s="12">
        <f t="shared" si="2"/>
        <v>3169.9520405064418</v>
      </c>
    </row>
    <row r="55" spans="1:8">
      <c r="A55" t="s">
        <v>76</v>
      </c>
      <c r="B55" s="13">
        <v>414.41476929140941</v>
      </c>
      <c r="C55">
        <v>217965.66904894251</v>
      </c>
      <c r="D55" s="12">
        <v>3.57</v>
      </c>
      <c r="E55" s="12">
        <v>0.6242943844839195</v>
      </c>
      <c r="F55" s="12">
        <f t="shared" si="0"/>
        <v>54740.046875702268</v>
      </c>
      <c r="G55" s="12">
        <f t="shared" si="1"/>
        <v>136074.74319753525</v>
      </c>
      <c r="H55" s="12">
        <f t="shared" si="2"/>
        <v>2009.1254596029362</v>
      </c>
    </row>
    <row r="56" spans="1:8">
      <c r="A56" t="s">
        <v>77</v>
      </c>
      <c r="B56" s="13">
        <v>7.7793515772134931</v>
      </c>
      <c r="C56">
        <v>1630.3859669581259</v>
      </c>
      <c r="D56" s="12">
        <v>3.59</v>
      </c>
      <c r="E56" s="12">
        <v>3.1581874562443359E-2</v>
      </c>
      <c r="F56" s="12">
        <f t="shared" si="0"/>
        <v>1033.3312700012682</v>
      </c>
      <c r="G56" s="12">
        <f t="shared" si="1"/>
        <v>51.490645096839451</v>
      </c>
      <c r="H56" s="12">
        <f t="shared" si="2"/>
        <v>5070.3639061820149</v>
      </c>
    </row>
    <row r="57" spans="1:8">
      <c r="A57" t="s">
        <v>78</v>
      </c>
      <c r="B57" s="13">
        <v>189.64952863652641</v>
      </c>
      <c r="C57">
        <v>23119.21425335457</v>
      </c>
      <c r="D57" s="12">
        <v>3.67</v>
      </c>
      <c r="E57" s="12">
        <v>2.1634444870580132</v>
      </c>
      <c r="F57" s="12">
        <f t="shared" si="0"/>
        <v>25752.50949355392</v>
      </c>
      <c r="G57" s="12">
        <f t="shared" si="1"/>
        <v>50017.136621532984</v>
      </c>
      <c r="H57" s="12">
        <f t="shared" si="2"/>
        <v>8911.2057914571251</v>
      </c>
    </row>
    <row r="58" spans="1:8">
      <c r="A58" t="s">
        <v>79</v>
      </c>
      <c r="B58" s="13">
        <v>10024.4426575655</v>
      </c>
      <c r="C58">
        <v>5272457.7225735374</v>
      </c>
      <c r="D58" s="12">
        <v>3.67</v>
      </c>
      <c r="E58" s="12">
        <v>6.1315523761069999</v>
      </c>
      <c r="F58" s="12">
        <f t="shared" si="0"/>
        <v>1361219.0684708194</v>
      </c>
      <c r="G58" s="12">
        <f t="shared" si="1"/>
        <v>32328350.676769473</v>
      </c>
      <c r="H58" s="12">
        <f t="shared" si="2"/>
        <v>2065.4034836814508</v>
      </c>
    </row>
    <row r="59" spans="1:8">
      <c r="A59" t="s">
        <v>80</v>
      </c>
      <c r="B59" s="13">
        <v>1287.55166368388</v>
      </c>
      <c r="C59">
        <v>269843.33377508918</v>
      </c>
      <c r="D59" s="12">
        <v>3.71</v>
      </c>
      <c r="E59" s="12">
        <v>0.49693384000000002</v>
      </c>
      <c r="F59" s="12">
        <f t="shared" si="0"/>
        <v>176742.21687388621</v>
      </c>
      <c r="G59" s="12">
        <f t="shared" si="1"/>
        <v>134094.28405125678</v>
      </c>
      <c r="H59" s="12">
        <f t="shared" si="2"/>
        <v>5239.8468222660922</v>
      </c>
    </row>
    <row r="60" spans="1:8">
      <c r="A60" t="s">
        <v>81</v>
      </c>
      <c r="B60" s="13">
        <v>6857.2580803702222</v>
      </c>
      <c r="C60">
        <v>1607685.892530994</v>
      </c>
      <c r="D60" s="12">
        <v>3.78</v>
      </c>
      <c r="E60" s="12">
        <v>7.7505367835578651</v>
      </c>
      <c r="F60" s="12">
        <f t="shared" si="0"/>
        <v>959056.11512057926</v>
      </c>
      <c r="G60" s="12">
        <f t="shared" si="1"/>
        <v>12460428.646468526</v>
      </c>
      <c r="H60" s="12">
        <f t="shared" si="2"/>
        <v>4772.3556924952727</v>
      </c>
    </row>
    <row r="61" spans="1:8">
      <c r="A61" t="s">
        <v>82</v>
      </c>
      <c r="B61" s="13">
        <v>70742.685083783392</v>
      </c>
      <c r="C61">
        <v>16585640.42303348</v>
      </c>
      <c r="D61" s="12">
        <v>3.79</v>
      </c>
      <c r="E61" s="12">
        <v>3.0181330736139849</v>
      </c>
      <c r="F61" s="12">
        <f t="shared" si="0"/>
        <v>9920246.7292989455</v>
      </c>
      <c r="G61" s="12">
        <f t="shared" si="1"/>
        <v>50057669.907826386</v>
      </c>
      <c r="H61" s="12">
        <f t="shared" si="2"/>
        <v>4784.9809721050497</v>
      </c>
    </row>
    <row r="62" spans="1:8">
      <c r="A62" t="s">
        <v>83</v>
      </c>
      <c r="B62" s="13">
        <v>146969.97574058079</v>
      </c>
      <c r="C62">
        <v>34457148.010826707</v>
      </c>
      <c r="D62" s="12">
        <v>3.95</v>
      </c>
      <c r="E62" s="12">
        <v>4.9384768558572221</v>
      </c>
      <c r="F62" s="12">
        <f t="shared" si="0"/>
        <v>21479661.954485882</v>
      </c>
      <c r="G62" s="12">
        <f t="shared" si="1"/>
        <v>170165827.97031441</v>
      </c>
      <c r="H62" s="12">
        <f t="shared" si="2"/>
        <v>4986.9854458614627</v>
      </c>
    </row>
    <row r="63" spans="1:8">
      <c r="A63" t="s">
        <v>84</v>
      </c>
      <c r="B63" s="13">
        <v>3353.584338625612</v>
      </c>
      <c r="C63">
        <v>408818.49482460169</v>
      </c>
      <c r="D63" s="12">
        <v>4.26</v>
      </c>
      <c r="E63" s="12">
        <v>0.90501565629005076</v>
      </c>
      <c r="F63" s="12">
        <f t="shared" si="0"/>
        <v>528591.96345416899</v>
      </c>
      <c r="G63" s="12">
        <f t="shared" si="1"/>
        <v>369987.13839719759</v>
      </c>
      <c r="H63" s="12">
        <f t="shared" si="2"/>
        <v>10343.797458203637</v>
      </c>
    </row>
    <row r="64" spans="1:8">
      <c r="A64" t="s">
        <v>85</v>
      </c>
      <c r="B64" s="13">
        <v>1840.736791791164</v>
      </c>
      <c r="C64">
        <v>431561.20673026238</v>
      </c>
      <c r="D64" s="12">
        <v>4.3899999999999997</v>
      </c>
      <c r="E64" s="12">
        <v>7.9154302242962586</v>
      </c>
      <c r="F64" s="12">
        <f t="shared" si="0"/>
        <v>298990.87709063879</v>
      </c>
      <c r="G64" s="12">
        <f t="shared" si="1"/>
        <v>3415992.6193864848</v>
      </c>
      <c r="H64" s="12">
        <f t="shared" si="2"/>
        <v>5542.4977486916014</v>
      </c>
    </row>
    <row r="65" spans="1:8">
      <c r="A65" t="s">
        <v>86</v>
      </c>
      <c r="B65" s="13">
        <v>44.229099093868633</v>
      </c>
      <c r="C65">
        <v>14454.9021801375</v>
      </c>
      <c r="D65" s="12">
        <v>4.53</v>
      </c>
      <c r="E65" s="12">
        <v>0.49208194623888918</v>
      </c>
      <c r="F65" s="12">
        <f t="shared" si="0"/>
        <v>7413.2392991233219</v>
      </c>
      <c r="G65" s="12">
        <f t="shared" si="1"/>
        <v>7112.9963974948232</v>
      </c>
      <c r="H65" s="12">
        <f t="shared" si="2"/>
        <v>4102.8236409983392</v>
      </c>
    </row>
    <row r="66" spans="1:8">
      <c r="A66" t="s">
        <v>87</v>
      </c>
      <c r="B66" s="13">
        <v>772.09575945197366</v>
      </c>
      <c r="C66">
        <v>252335.42860303071</v>
      </c>
      <c r="D66" s="12">
        <v>4.55</v>
      </c>
      <c r="E66" s="12">
        <v>0.42129313620330122</v>
      </c>
      <c r="F66" s="12">
        <f t="shared" si="0"/>
        <v>129982.32110373977</v>
      </c>
      <c r="G66" s="12">
        <f t="shared" si="1"/>
        <v>106307.18409137501</v>
      </c>
      <c r="H66" s="12">
        <f t="shared" si="2"/>
        <v>4120.9376526583737</v>
      </c>
    </row>
    <row r="67" spans="1:8">
      <c r="A67" t="s">
        <v>88</v>
      </c>
      <c r="B67" s="13">
        <v>393.62615659758688</v>
      </c>
      <c r="C67">
        <v>128644.43784138421</v>
      </c>
      <c r="D67" s="12">
        <v>4.57</v>
      </c>
      <c r="E67" s="12">
        <v>0.49310378328140431</v>
      </c>
      <c r="F67" s="12">
        <f t="shared" ref="F67:F122" si="3">B67*D67*37</f>
        <v>66558.246819085965</v>
      </c>
      <c r="G67" s="12">
        <f t="shared" ref="G67:G122" si="4">E67*C67</f>
        <v>63435.058997696004</v>
      </c>
      <c r="H67" s="12">
        <f t="shared" si="2"/>
        <v>4139.051664318411</v>
      </c>
    </row>
    <row r="68" spans="1:8">
      <c r="A68" t="s">
        <v>89</v>
      </c>
      <c r="B68" s="13">
        <v>21526.135672019071</v>
      </c>
      <c r="C68">
        <v>4511418.358478114</v>
      </c>
      <c r="D68" s="12">
        <v>4.62</v>
      </c>
      <c r="E68" s="12">
        <v>6.2312450252685618</v>
      </c>
      <c r="F68" s="12">
        <f t="shared" si="3"/>
        <v>3679677.6317749401</v>
      </c>
      <c r="G68" s="12">
        <f t="shared" si="4"/>
        <v>28111753.203172009</v>
      </c>
      <c r="H68" s="12">
        <f t="shared" ref="H68:H123" si="5">D68*37*B68/C68*8000</f>
        <v>6525.0922692370232</v>
      </c>
    </row>
    <row r="69" spans="1:8">
      <c r="A69" t="s">
        <v>90</v>
      </c>
      <c r="B69" s="13">
        <v>54.894281288450053</v>
      </c>
      <c r="C69">
        <v>17940.48448939576</v>
      </c>
      <c r="D69" s="12">
        <v>4.6399999999999997</v>
      </c>
      <c r="E69" s="12">
        <v>0.5770402474879629</v>
      </c>
      <c r="F69" s="12">
        <f t="shared" si="3"/>
        <v>9424.2502116011055</v>
      </c>
      <c r="G69" s="12">
        <f t="shared" si="4"/>
        <v>10352.381609814889</v>
      </c>
      <c r="H69" s="12">
        <f t="shared" si="5"/>
        <v>4202.4507051285391</v>
      </c>
    </row>
    <row r="70" spans="1:8">
      <c r="A70" t="s">
        <v>91</v>
      </c>
      <c r="B70" s="13">
        <v>111.78880264075271</v>
      </c>
      <c r="C70">
        <v>23428.545847238671</v>
      </c>
      <c r="D70" s="12">
        <v>4.6900000000000004</v>
      </c>
      <c r="E70" s="12">
        <v>5.9404659485475228E-2</v>
      </c>
      <c r="F70" s="12">
        <f t="shared" si="3"/>
        <v>19398.710922249818</v>
      </c>
      <c r="G70" s="12">
        <f t="shared" si="4"/>
        <v>1391.764788295058</v>
      </c>
      <c r="H70" s="12">
        <f t="shared" si="5"/>
        <v>6623.9573036193997</v>
      </c>
    </row>
    <row r="71" spans="1:8">
      <c r="A71" t="s">
        <v>92</v>
      </c>
      <c r="B71" s="13">
        <v>15.888467986576289</v>
      </c>
      <c r="C71">
        <v>3329.883600794421</v>
      </c>
      <c r="D71" s="12">
        <v>4.6900000000000004</v>
      </c>
      <c r="E71" s="12">
        <v>5.5625008789566083E-2</v>
      </c>
      <c r="F71" s="12">
        <f t="shared" si="3"/>
        <v>2757.1258497105837</v>
      </c>
      <c r="G71" s="12">
        <f t="shared" si="4"/>
        <v>185.22480456242164</v>
      </c>
      <c r="H71" s="12">
        <f t="shared" si="5"/>
        <v>6623.9573036193997</v>
      </c>
    </row>
    <row r="72" spans="1:8">
      <c r="A72" t="s">
        <v>93</v>
      </c>
      <c r="B72" s="13">
        <v>13417.984346782599</v>
      </c>
      <c r="C72">
        <v>1635718.565670497</v>
      </c>
      <c r="D72" s="12">
        <v>4.83</v>
      </c>
      <c r="E72" s="12">
        <v>0.59071676414440455</v>
      </c>
      <c r="F72" s="12">
        <f t="shared" si="3"/>
        <v>2397927.9826135184</v>
      </c>
      <c r="G72" s="12">
        <f t="shared" si="4"/>
        <v>966246.37816380267</v>
      </c>
      <c r="H72" s="12">
        <f t="shared" si="5"/>
        <v>11727.826695568912</v>
      </c>
    </row>
    <row r="73" spans="1:8">
      <c r="A73" t="s">
        <v>94</v>
      </c>
      <c r="B73" s="13">
        <v>683.98824126712657</v>
      </c>
      <c r="C73">
        <v>143349.32918994469</v>
      </c>
      <c r="D73" s="12">
        <v>4.87</v>
      </c>
      <c r="E73" s="12">
        <v>0.64855642154004856</v>
      </c>
      <c r="F73" s="12">
        <f t="shared" si="3"/>
        <v>123247.84119392355</v>
      </c>
      <c r="G73" s="12">
        <f t="shared" si="4"/>
        <v>92970.127969596957</v>
      </c>
      <c r="H73" s="12">
        <f t="shared" si="5"/>
        <v>6878.1816777455178</v>
      </c>
    </row>
    <row r="74" spans="1:8">
      <c r="A74" t="s">
        <v>95</v>
      </c>
      <c r="B74" s="13">
        <v>12415.05553967271</v>
      </c>
      <c r="C74">
        <v>1513456.590441053</v>
      </c>
      <c r="D74" s="12">
        <v>4.8899999999999997</v>
      </c>
      <c r="E74" s="12">
        <v>1.40103179118176</v>
      </c>
      <c r="F74" s="12">
        <f t="shared" si="3"/>
        <v>2246255.9987929836</v>
      </c>
      <c r="G74" s="12">
        <f t="shared" si="4"/>
        <v>2120400.7977814679</v>
      </c>
      <c r="H74" s="12">
        <f t="shared" si="5"/>
        <v>11873.513983712617</v>
      </c>
    </row>
    <row r="75" spans="1:8">
      <c r="A75" t="s">
        <v>96</v>
      </c>
      <c r="B75" s="13">
        <v>124.9830399299279</v>
      </c>
      <c r="C75">
        <v>40846.810208118717</v>
      </c>
      <c r="D75" s="12">
        <v>5.0199999999999996</v>
      </c>
      <c r="E75" s="12">
        <v>0.27245237520329268</v>
      </c>
      <c r="F75" s="12">
        <f t="shared" si="3"/>
        <v>23214.349836584806</v>
      </c>
      <c r="G75" s="12">
        <f t="shared" si="4"/>
        <v>11128.810460680046</v>
      </c>
      <c r="H75" s="12">
        <f t="shared" si="5"/>
        <v>4546.6169266692395</v>
      </c>
    </row>
    <row r="76" spans="1:8">
      <c r="A76" t="s">
        <v>97</v>
      </c>
      <c r="B76" s="13">
        <v>591.12064284071016</v>
      </c>
      <c r="C76">
        <v>193189.3537055332</v>
      </c>
      <c r="D76" s="12">
        <v>5.04</v>
      </c>
      <c r="E76" s="12">
        <v>1.342481469428503</v>
      </c>
      <c r="F76" s="12">
        <f t="shared" si="3"/>
        <v>110232.17747693563</v>
      </c>
      <c r="G76" s="12">
        <f t="shared" si="4"/>
        <v>259353.12744054702</v>
      </c>
      <c r="H76" s="12">
        <f t="shared" si="5"/>
        <v>4564.7309383292768</v>
      </c>
    </row>
    <row r="77" spans="1:8">
      <c r="A77" t="s">
        <v>98</v>
      </c>
      <c r="B77" s="13">
        <v>4752.7758495786111</v>
      </c>
      <c r="C77">
        <v>996080.32524814084</v>
      </c>
      <c r="D77" s="12">
        <v>5.15</v>
      </c>
      <c r="E77" s="12">
        <v>0.42349799361213181</v>
      </c>
      <c r="F77" s="12">
        <f t="shared" si="3"/>
        <v>905641.43813720439</v>
      </c>
      <c r="G77" s="12">
        <f t="shared" si="4"/>
        <v>421838.01921910734</v>
      </c>
      <c r="H77" s="12">
        <f t="shared" si="5"/>
        <v>7273.6418152750357</v>
      </c>
    </row>
    <row r="78" spans="1:8">
      <c r="A78" t="s">
        <v>99</v>
      </c>
      <c r="B78" s="13">
        <v>284.65545823130748</v>
      </c>
      <c r="C78">
        <v>149717.43769631721</v>
      </c>
      <c r="D78" s="12">
        <v>5.27</v>
      </c>
      <c r="E78" s="12">
        <v>0.99109603810895985</v>
      </c>
      <c r="F78" s="12">
        <f t="shared" si="3"/>
        <v>55504.967800522638</v>
      </c>
      <c r="G78" s="12">
        <f t="shared" si="4"/>
        <v>148384.35933664502</v>
      </c>
      <c r="H78" s="12">
        <f t="shared" si="5"/>
        <v>2965.8518689376669</v>
      </c>
    </row>
    <row r="79" spans="1:8">
      <c r="A79" t="s">
        <v>100</v>
      </c>
      <c r="B79" s="13">
        <v>10224.62493457536</v>
      </c>
      <c r="C79">
        <v>3341599.9033624958</v>
      </c>
      <c r="D79" s="12">
        <v>5.28</v>
      </c>
      <c r="E79" s="12">
        <v>0.67950254310001568</v>
      </c>
      <c r="F79" s="12">
        <f t="shared" si="3"/>
        <v>1997482.7272186424</v>
      </c>
      <c r="G79" s="12">
        <f t="shared" si="4"/>
        <v>2270625.6323575824</v>
      </c>
      <c r="H79" s="12">
        <f t="shared" si="5"/>
        <v>4782.0990782497192</v>
      </c>
    </row>
    <row r="80" spans="1:8">
      <c r="A80" t="s">
        <v>101</v>
      </c>
      <c r="B80" s="13">
        <v>3925.3458167992658</v>
      </c>
      <c r="C80">
        <v>1282876.9060980291</v>
      </c>
      <c r="D80" s="12">
        <v>5.56</v>
      </c>
      <c r="E80" s="12">
        <v>1.6379999999999999</v>
      </c>
      <c r="F80" s="12">
        <f t="shared" si="3"/>
        <v>807522.14143194491</v>
      </c>
      <c r="G80" s="12">
        <f t="shared" si="4"/>
        <v>2101352.3721885714</v>
      </c>
      <c r="H80" s="12">
        <f t="shared" si="5"/>
        <v>5035.6952414902344</v>
      </c>
    </row>
    <row r="81" spans="1:8">
      <c r="A81" t="s">
        <v>102</v>
      </c>
      <c r="B81" s="13">
        <v>28875.934987953999</v>
      </c>
      <c r="C81">
        <v>6051779.3443163419</v>
      </c>
      <c r="D81" s="12">
        <v>5.62</v>
      </c>
      <c r="E81" s="12">
        <v>2.1907488319262871</v>
      </c>
      <c r="F81" s="12">
        <f t="shared" si="3"/>
        <v>6004461.9213951547</v>
      </c>
      <c r="G81" s="12">
        <f t="shared" si="4"/>
        <v>13257928.529636657</v>
      </c>
      <c r="H81" s="12">
        <f t="shared" si="5"/>
        <v>7937.4499032710091</v>
      </c>
    </row>
    <row r="82" spans="1:8">
      <c r="A82" t="s">
        <v>103</v>
      </c>
      <c r="B82" s="13">
        <v>1092.9874618000661</v>
      </c>
      <c r="C82">
        <v>229066.8318680494</v>
      </c>
      <c r="D82" s="12">
        <v>5.93</v>
      </c>
      <c r="E82" s="12">
        <v>0.12442300000000001</v>
      </c>
      <c r="F82" s="12">
        <f t="shared" si="3"/>
        <v>239812.3789935525</v>
      </c>
      <c r="G82" s="12">
        <f t="shared" si="4"/>
        <v>28501.182421518311</v>
      </c>
      <c r="H82" s="12">
        <f t="shared" si="5"/>
        <v>8375.2807698215493</v>
      </c>
    </row>
    <row r="83" spans="1:8">
      <c r="A83" t="s">
        <v>104</v>
      </c>
      <c r="B83" s="13">
        <v>82.620545635432208</v>
      </c>
      <c r="C83">
        <v>27001.949614554051</v>
      </c>
      <c r="D83" s="12">
        <v>6.08</v>
      </c>
      <c r="E83" s="12">
        <v>0.3242226328786752</v>
      </c>
      <c r="F83" s="12">
        <f t="shared" si="3"/>
        <v>18586.317946146828</v>
      </c>
      <c r="G83" s="12">
        <f t="shared" si="4"/>
        <v>8754.6431968880424</v>
      </c>
      <c r="H83" s="12">
        <f t="shared" si="5"/>
        <v>5506.6595446511928</v>
      </c>
    </row>
    <row r="84" spans="1:8">
      <c r="A84" t="s">
        <v>105</v>
      </c>
      <c r="B84" s="13">
        <v>170.0758191576848</v>
      </c>
      <c r="C84">
        <v>55583.979314466669</v>
      </c>
      <c r="D84" s="12">
        <v>6.18</v>
      </c>
      <c r="E84" s="12">
        <v>0.62677305786999904</v>
      </c>
      <c r="F84" s="12">
        <f t="shared" si="3"/>
        <v>38889.536808596211</v>
      </c>
      <c r="G84" s="12">
        <f t="shared" si="4"/>
        <v>34838.540683511048</v>
      </c>
      <c r="H84" s="12">
        <f t="shared" si="5"/>
        <v>5597.2296029513736</v>
      </c>
    </row>
    <row r="85" spans="1:8">
      <c r="A85" t="s">
        <v>106</v>
      </c>
      <c r="B85" s="13">
        <v>3.309451984388784</v>
      </c>
      <c r="C85">
        <v>693.59046446412083</v>
      </c>
      <c r="D85" s="12">
        <v>6.19</v>
      </c>
      <c r="E85" s="12">
        <v>7.1151599999999995E-2</v>
      </c>
      <c r="F85" s="12">
        <f t="shared" si="3"/>
        <v>757.96378798456328</v>
      </c>
      <c r="G85" s="12">
        <f t="shared" si="4"/>
        <v>49.350071291365339</v>
      </c>
      <c r="H85" s="12">
        <f t="shared" si="5"/>
        <v>8742.4937546703804</v>
      </c>
    </row>
    <row r="86" spans="1:8">
      <c r="A86" t="s">
        <v>107</v>
      </c>
      <c r="B86" s="13">
        <v>185177.35542992581</v>
      </c>
      <c r="C86">
        <v>22574034.250615578</v>
      </c>
      <c r="D86" s="12">
        <v>6.56</v>
      </c>
      <c r="E86" s="12">
        <v>1.4753346899411179</v>
      </c>
      <c r="F86" s="12">
        <f t="shared" si="3"/>
        <v>44946247.709951594</v>
      </c>
      <c r="G86" s="12">
        <f t="shared" si="4"/>
        <v>33304255.82185211</v>
      </c>
      <c r="H86" s="12">
        <f t="shared" si="5"/>
        <v>15928.476837045975</v>
      </c>
    </row>
    <row r="87" spans="1:8">
      <c r="A87" t="s">
        <v>108</v>
      </c>
      <c r="B87" s="13">
        <v>145031.97051415319</v>
      </c>
      <c r="C87">
        <v>34002782.19497706</v>
      </c>
      <c r="D87" s="12">
        <v>6.66</v>
      </c>
      <c r="E87" s="12">
        <v>4.4421731267998243</v>
      </c>
      <c r="F87" s="12">
        <f t="shared" si="3"/>
        <v>35738778.174097627</v>
      </c>
      <c r="G87" s="12">
        <f t="shared" si="4"/>
        <v>151046245.30295464</v>
      </c>
      <c r="H87" s="12">
        <f t="shared" si="5"/>
        <v>8408.4362201107215</v>
      </c>
    </row>
    <row r="88" spans="1:8">
      <c r="A88" t="s">
        <v>109</v>
      </c>
      <c r="B88" s="13">
        <v>1627.632363479328</v>
      </c>
      <c r="C88">
        <v>531940.89595601161</v>
      </c>
      <c r="D88" s="12">
        <v>6.93</v>
      </c>
      <c r="E88" s="12">
        <v>0.65276916320056866</v>
      </c>
      <c r="F88" s="12">
        <f t="shared" si="3"/>
        <v>417341.21431973448</v>
      </c>
      <c r="G88" s="12">
        <f t="shared" si="4"/>
        <v>347234.61352536647</v>
      </c>
      <c r="H88" s="12">
        <f t="shared" si="5"/>
        <v>6276.5050402027537</v>
      </c>
    </row>
    <row r="89" spans="1:8">
      <c r="A89" t="s">
        <v>110</v>
      </c>
      <c r="B89" s="13">
        <v>96282.081071426437</v>
      </c>
      <c r="C89">
        <v>22573358.276417758</v>
      </c>
      <c r="D89" s="12">
        <v>6.96</v>
      </c>
      <c r="E89" s="12">
        <v>4.9128928638718898</v>
      </c>
      <c r="F89" s="12">
        <f t="shared" si="3"/>
        <v>24794561.517513737</v>
      </c>
      <c r="G89" s="12">
        <f t="shared" si="4"/>
        <v>110900490.78983627</v>
      </c>
      <c r="H89" s="12">
        <f t="shared" si="5"/>
        <v>8787.1946084039973</v>
      </c>
    </row>
    <row r="90" spans="1:8">
      <c r="A90" t="s">
        <v>111</v>
      </c>
      <c r="B90" s="13">
        <v>24068.73769262516</v>
      </c>
      <c r="C90">
        <v>2934098.0044830968</v>
      </c>
      <c r="D90" s="12">
        <v>7.12</v>
      </c>
      <c r="E90" s="12">
        <v>1.00516494</v>
      </c>
      <c r="F90" s="12">
        <f t="shared" si="3"/>
        <v>6340668.2577451719</v>
      </c>
      <c r="G90" s="12">
        <f t="shared" si="4"/>
        <v>2949252.4446303719</v>
      </c>
      <c r="H90" s="12">
        <f t="shared" si="5"/>
        <v>17288.224859720631</v>
      </c>
    </row>
    <row r="91" spans="1:8">
      <c r="A91" t="s">
        <v>112</v>
      </c>
      <c r="B91" s="13">
        <v>6064.3551550139327</v>
      </c>
      <c r="C91">
        <v>739274.84631880769</v>
      </c>
      <c r="D91" s="12">
        <v>7.15</v>
      </c>
      <c r="E91" s="12">
        <v>0.92348420047173252</v>
      </c>
      <c r="F91" s="12">
        <f t="shared" si="3"/>
        <v>1604325.156258936</v>
      </c>
      <c r="G91" s="12">
        <f t="shared" si="4"/>
        <v>682708.64038158709</v>
      </c>
      <c r="H91" s="12">
        <f t="shared" si="5"/>
        <v>17361.068503792496</v>
      </c>
    </row>
    <row r="92" spans="1:8">
      <c r="A92" t="s">
        <v>113</v>
      </c>
      <c r="B92" s="13">
        <v>17647.765630959391</v>
      </c>
      <c r="C92">
        <v>3698594.8182571111</v>
      </c>
      <c r="D92" s="12">
        <v>7.19</v>
      </c>
      <c r="E92" s="12">
        <v>0.64241158132012677</v>
      </c>
      <c r="F92" s="12">
        <f t="shared" si="3"/>
        <v>4694835.090804127</v>
      </c>
      <c r="G92" s="12">
        <f t="shared" si="4"/>
        <v>2376020.1458589775</v>
      </c>
      <c r="H92" s="12">
        <f t="shared" si="5"/>
        <v>10154.85138870437</v>
      </c>
    </row>
    <row r="93" spans="1:8">
      <c r="A93" t="s">
        <v>114</v>
      </c>
      <c r="B93" s="13">
        <v>7.9084219916873773</v>
      </c>
      <c r="C93">
        <v>2584.621179971909</v>
      </c>
      <c r="D93" s="12">
        <v>7.24</v>
      </c>
      <c r="E93" s="12">
        <v>0.50484816471651217</v>
      </c>
      <c r="F93" s="12">
        <f t="shared" si="3"/>
        <v>2118.5080831332148</v>
      </c>
      <c r="G93" s="12">
        <f t="shared" si="4"/>
        <v>1304.8412591962444</v>
      </c>
      <c r="H93" s="12">
        <f t="shared" si="5"/>
        <v>6557.2722209333278</v>
      </c>
    </row>
    <row r="94" spans="1:8">
      <c r="A94" t="s">
        <v>115</v>
      </c>
      <c r="B94" s="13">
        <v>19588.168359788899</v>
      </c>
      <c r="C94">
        <v>6401782.1599279381</v>
      </c>
      <c r="D94" s="12">
        <v>7.38</v>
      </c>
      <c r="E94" s="12">
        <v>0.93820443001466469</v>
      </c>
      <c r="F94" s="12">
        <f t="shared" si="3"/>
        <v>5348745.2523239562</v>
      </c>
      <c r="G94" s="12">
        <f t="shared" si="4"/>
        <v>6006180.3824332403</v>
      </c>
      <c r="H94" s="12">
        <f t="shared" si="5"/>
        <v>6684.0703025535822</v>
      </c>
    </row>
    <row r="95" spans="1:8">
      <c r="A95" t="s">
        <v>116</v>
      </c>
      <c r="B95" s="13">
        <v>1118.8603531385629</v>
      </c>
      <c r="C95">
        <v>234489.23739172769</v>
      </c>
      <c r="D95" s="12">
        <v>7.95</v>
      </c>
      <c r="E95" s="12">
        <v>0.2792754859580811</v>
      </c>
      <c r="F95" s="12">
        <f t="shared" si="3"/>
        <v>329112.7728757083</v>
      </c>
      <c r="G95" s="12">
        <f t="shared" si="4"/>
        <v>65487.095724514591</v>
      </c>
      <c r="H95" s="12">
        <f t="shared" si="5"/>
        <v>11228.243190570203</v>
      </c>
    </row>
    <row r="96" spans="1:8">
      <c r="A96" t="s">
        <v>117</v>
      </c>
      <c r="B96" s="13">
        <v>1530.8360743529429</v>
      </c>
      <c r="C96">
        <v>320830.55105118419</v>
      </c>
      <c r="D96" s="12">
        <v>8</v>
      </c>
      <c r="E96" s="12">
        <v>0.51267819648326785</v>
      </c>
      <c r="F96" s="12">
        <f t="shared" si="3"/>
        <v>453127.47800847108</v>
      </c>
      <c r="G96" s="12">
        <f t="shared" si="4"/>
        <v>164482.82828965411</v>
      </c>
      <c r="H96" s="12">
        <f t="shared" si="5"/>
        <v>11298.861072271902</v>
      </c>
    </row>
    <row r="97" spans="1:8">
      <c r="A97" t="s">
        <v>118</v>
      </c>
      <c r="B97" s="13">
        <v>31359.33187265406</v>
      </c>
      <c r="C97">
        <v>16493760.017863721</v>
      </c>
      <c r="D97" s="12">
        <v>8.34</v>
      </c>
      <c r="E97" s="12">
        <v>4.0439683630644883</v>
      </c>
      <c r="F97" s="12">
        <f t="shared" si="3"/>
        <v>9676862.6292635892</v>
      </c>
      <c r="G97" s="12">
        <f t="shared" si="4"/>
        <v>66700243.700218856</v>
      </c>
      <c r="H97" s="12">
        <f t="shared" si="5"/>
        <v>4693.5872081480384</v>
      </c>
    </row>
    <row r="98" spans="1:8">
      <c r="A98" t="s">
        <v>119</v>
      </c>
      <c r="B98" s="13">
        <v>1250.5047796777951</v>
      </c>
      <c r="C98">
        <v>408688.50228384469</v>
      </c>
      <c r="D98" s="12">
        <v>8.51</v>
      </c>
      <c r="E98" s="12">
        <v>0.34197163289641991</v>
      </c>
      <c r="F98" s="12">
        <f t="shared" si="3"/>
        <v>393746.43997714733</v>
      </c>
      <c r="G98" s="12">
        <f t="shared" si="4"/>
        <v>139759.8744719986</v>
      </c>
      <c r="H98" s="12">
        <f t="shared" si="5"/>
        <v>7707.5119613456664</v>
      </c>
    </row>
    <row r="99" spans="1:8">
      <c r="A99" t="s">
        <v>120</v>
      </c>
      <c r="B99" s="13">
        <v>2199.8611952680199</v>
      </c>
      <c r="C99">
        <v>461043.92974425928</v>
      </c>
      <c r="D99" s="12">
        <v>9.2100000000000009</v>
      </c>
      <c r="E99" s="12">
        <v>0.82137049437248011</v>
      </c>
      <c r="F99" s="12">
        <f t="shared" si="3"/>
        <v>749646.6995114832</v>
      </c>
      <c r="G99" s="12">
        <f t="shared" si="4"/>
        <v>378687.88050147321</v>
      </c>
      <c r="H99" s="12">
        <f t="shared" si="5"/>
        <v>13007.813809453024</v>
      </c>
    </row>
    <row r="100" spans="1:8">
      <c r="A100" t="s">
        <v>121</v>
      </c>
      <c r="B100" s="13">
        <v>4279.8422822195189</v>
      </c>
      <c r="C100">
        <v>2251026.6418906511</v>
      </c>
      <c r="D100" s="12">
        <v>9.7899999999999991</v>
      </c>
      <c r="E100" s="12">
        <v>4.544830531000513</v>
      </c>
      <c r="F100" s="12">
        <f t="shared" si="3"/>
        <v>1550287.2698883761</v>
      </c>
      <c r="G100" s="12">
        <f t="shared" si="4"/>
        <v>10230534.60816019</v>
      </c>
      <c r="H100" s="12">
        <f t="shared" si="5"/>
        <v>5509.6185572864842</v>
      </c>
    </row>
    <row r="101" spans="1:8">
      <c r="A101" t="s">
        <v>122</v>
      </c>
      <c r="B101" s="13">
        <v>151710.73447088801</v>
      </c>
      <c r="C101">
        <v>79793806.088027909</v>
      </c>
      <c r="D101" s="12">
        <v>9.89</v>
      </c>
      <c r="E101" s="12">
        <v>0.85383071879686978</v>
      </c>
      <c r="F101" s="12">
        <f t="shared" si="3"/>
        <v>55515509.064932056</v>
      </c>
      <c r="G101" s="12">
        <f t="shared" si="4"/>
        <v>68130402.807678908</v>
      </c>
      <c r="H101" s="12">
        <f t="shared" si="5"/>
        <v>5565.896581365002</v>
      </c>
    </row>
    <row r="102" spans="1:8">
      <c r="A102" t="s">
        <v>123</v>
      </c>
      <c r="B102" s="13">
        <v>70477.508866874865</v>
      </c>
      <c r="C102">
        <v>14770580.851402789</v>
      </c>
      <c r="D102" s="12">
        <v>10.23</v>
      </c>
      <c r="E102" s="12">
        <v>4.8586798807333826</v>
      </c>
      <c r="F102" s="12">
        <f t="shared" si="3"/>
        <v>26676441.881200805</v>
      </c>
      <c r="G102" s="12">
        <f t="shared" si="4"/>
        <v>71765524.009456486</v>
      </c>
      <c r="H102" s="12">
        <f t="shared" si="5"/>
        <v>14448.41859616769</v>
      </c>
    </row>
    <row r="103" spans="1:8">
      <c r="A103" t="s">
        <v>124</v>
      </c>
      <c r="B103" s="13">
        <v>444.77160838700559</v>
      </c>
      <c r="C103">
        <v>93214.631273331965</v>
      </c>
      <c r="D103" s="12">
        <v>11.02</v>
      </c>
      <c r="E103" s="12">
        <v>0.61416041649168251</v>
      </c>
      <c r="F103" s="12">
        <f t="shared" si="3"/>
        <v>181351.17560371765</v>
      </c>
      <c r="G103" s="12">
        <f t="shared" si="4"/>
        <v>57248.736765948175</v>
      </c>
      <c r="H103" s="12">
        <f t="shared" si="5"/>
        <v>15564.181127054539</v>
      </c>
    </row>
    <row r="104" spans="1:8">
      <c r="A104" t="s">
        <v>125</v>
      </c>
      <c r="B104" s="13">
        <v>7700.5923742707018</v>
      </c>
      <c r="C104">
        <v>1613879.719879275</v>
      </c>
      <c r="D104" s="12">
        <v>11.28</v>
      </c>
      <c r="E104" s="12">
        <v>1.2917829931859239</v>
      </c>
      <c r="F104" s="12">
        <f t="shared" si="3"/>
        <v>3213919.2333256197</v>
      </c>
      <c r="G104" s="12">
        <f t="shared" si="4"/>
        <v>2084782.3751877102</v>
      </c>
      <c r="H104" s="12">
        <f t="shared" si="5"/>
        <v>15931.394111903381</v>
      </c>
    </row>
    <row r="105" spans="1:8">
      <c r="A105" t="s">
        <v>126</v>
      </c>
      <c r="B105" s="13">
        <v>239.3650374127798</v>
      </c>
      <c r="C105">
        <v>125896.47954828139</v>
      </c>
      <c r="D105" s="12">
        <v>11.51</v>
      </c>
      <c r="E105" s="12">
        <v>0.23846409579521449</v>
      </c>
      <c r="F105" s="12">
        <f t="shared" si="3"/>
        <v>101938.38848298053</v>
      </c>
      <c r="G105" s="12">
        <f t="shared" si="4"/>
        <v>30021.790159281638</v>
      </c>
      <c r="H105" s="12">
        <f t="shared" si="5"/>
        <v>6477.6005714369212</v>
      </c>
    </row>
    <row r="106" spans="1:8">
      <c r="A106" t="s">
        <v>127</v>
      </c>
      <c r="B106" s="13">
        <v>417.77220497089758</v>
      </c>
      <c r="C106">
        <v>87556.132874210729</v>
      </c>
      <c r="D106" s="12">
        <v>11.76</v>
      </c>
      <c r="E106" s="12">
        <v>6.6523516678049177E-2</v>
      </c>
      <c r="F106" s="12">
        <f t="shared" si="3"/>
        <v>181781.04182693697</v>
      </c>
      <c r="G106" s="12">
        <f t="shared" si="4"/>
        <v>5824.5418655230469</v>
      </c>
      <c r="H106" s="12">
        <f t="shared" si="5"/>
        <v>16609.325776239693</v>
      </c>
    </row>
    <row r="107" spans="1:8">
      <c r="A107" t="s">
        <v>128</v>
      </c>
      <c r="B107" s="13">
        <v>48019.100947551902</v>
      </c>
      <c r="C107">
        <v>11516431.965674641</v>
      </c>
      <c r="D107" s="12">
        <v>12.02</v>
      </c>
      <c r="E107" s="12">
        <v>4.7842695017641166</v>
      </c>
      <c r="F107" s="12">
        <f t="shared" si="3"/>
        <v>21356014.955414232</v>
      </c>
      <c r="G107" s="12">
        <f t="shared" si="4"/>
        <v>55097714.222518556</v>
      </c>
      <c r="H107" s="12">
        <f t="shared" si="5"/>
        <v>14835.160764422182</v>
      </c>
    </row>
    <row r="108" spans="1:8">
      <c r="A108" t="s">
        <v>129</v>
      </c>
      <c r="B108" s="13">
        <v>11960.68868595108</v>
      </c>
      <c r="C108">
        <v>2804186.4896997511</v>
      </c>
      <c r="D108" s="12">
        <v>12.3</v>
      </c>
      <c r="E108" s="12">
        <v>4.6545013168177496</v>
      </c>
      <c r="F108" s="12">
        <f t="shared" si="3"/>
        <v>5443309.4209763361</v>
      </c>
      <c r="G108" s="12">
        <f t="shared" si="4"/>
        <v>13052089.708910035</v>
      </c>
      <c r="H108" s="12">
        <f t="shared" si="5"/>
        <v>15529.093920024301</v>
      </c>
    </row>
    <row r="109" spans="1:8">
      <c r="A109" t="s">
        <v>130</v>
      </c>
      <c r="B109" s="13">
        <v>477624.04522929608</v>
      </c>
      <c r="C109">
        <v>114548684.03432541</v>
      </c>
      <c r="D109" s="12">
        <v>12.37</v>
      </c>
      <c r="E109" s="12">
        <v>6.6930423615304599</v>
      </c>
      <c r="F109" s="12">
        <f t="shared" si="3"/>
        <v>218603749.26099649</v>
      </c>
      <c r="G109" s="12">
        <f t="shared" si="4"/>
        <v>766679194.6993078</v>
      </c>
      <c r="H109" s="12">
        <f t="shared" si="5"/>
        <v>15267.132999659094</v>
      </c>
    </row>
    <row r="110" spans="1:8">
      <c r="A110" t="s">
        <v>131</v>
      </c>
      <c r="B110" s="13">
        <v>83.206950166098196</v>
      </c>
      <c r="C110">
        <v>27193.59765402184</v>
      </c>
      <c r="D110" s="12">
        <v>12.7</v>
      </c>
      <c r="E110" s="12">
        <v>2.7801087164199081</v>
      </c>
      <c r="F110" s="12">
        <f t="shared" si="3"/>
        <v>39098.945883049535</v>
      </c>
      <c r="G110" s="12">
        <f t="shared" si="4"/>
        <v>75601.157868762079</v>
      </c>
      <c r="H110" s="12">
        <f t="shared" si="5"/>
        <v>11502.397404123376</v>
      </c>
    </row>
    <row r="111" spans="1:8">
      <c r="A111" t="s">
        <v>132</v>
      </c>
      <c r="B111" s="13">
        <v>15230.24398405132</v>
      </c>
      <c r="C111">
        <v>3570734.5568715101</v>
      </c>
      <c r="D111" s="12">
        <v>13.98</v>
      </c>
      <c r="E111" s="12">
        <v>2.2344947033868849</v>
      </c>
      <c r="F111" s="12">
        <f t="shared" si="3"/>
        <v>7877996.0031903852</v>
      </c>
      <c r="G111" s="12">
        <f t="shared" si="4"/>
        <v>7978787.4545299048</v>
      </c>
      <c r="H111" s="12">
        <f t="shared" si="5"/>
        <v>17650.140894466644</v>
      </c>
    </row>
    <row r="112" spans="1:8">
      <c r="A112" t="s">
        <v>133</v>
      </c>
      <c r="B112" s="13">
        <v>186.95305250286501</v>
      </c>
      <c r="C112">
        <v>39181.367528556417</v>
      </c>
      <c r="D112" s="12">
        <v>14.12</v>
      </c>
      <c r="E112" s="12">
        <v>0.77344339376911408</v>
      </c>
      <c r="F112" s="12">
        <f t="shared" si="3"/>
        <v>97671.752749596781</v>
      </c>
      <c r="G112" s="12">
        <f t="shared" si="4"/>
        <v>30304.56987380164</v>
      </c>
      <c r="H112" s="12">
        <f t="shared" si="5"/>
        <v>19942.4897925599</v>
      </c>
    </row>
    <row r="113" spans="1:8">
      <c r="A113" t="s">
        <v>134</v>
      </c>
      <c r="B113" s="13">
        <v>21873.699427244261</v>
      </c>
      <c r="C113">
        <v>11504695.01457895</v>
      </c>
      <c r="D113" s="12">
        <v>15.12</v>
      </c>
      <c r="E113" s="12">
        <v>3.1236290858743621</v>
      </c>
      <c r="F113" s="12">
        <f t="shared" si="3"/>
        <v>12237022.40757753</v>
      </c>
      <c r="G113" s="12">
        <f t="shared" si="4"/>
        <v>35936399.971652575</v>
      </c>
      <c r="H113" s="12">
        <f t="shared" si="5"/>
        <v>8509.2372406712639</v>
      </c>
    </row>
    <row r="114" spans="1:8">
      <c r="A114" t="s">
        <v>135</v>
      </c>
      <c r="B114" s="13">
        <v>398.46510111814712</v>
      </c>
      <c r="C114">
        <v>83509.776198889609</v>
      </c>
      <c r="D114" s="12">
        <v>15.82</v>
      </c>
      <c r="E114" s="12">
        <v>4.2901689359001141E-2</v>
      </c>
      <c r="F114" s="12">
        <f t="shared" si="3"/>
        <v>233237.56228849624</v>
      </c>
      <c r="G114" s="12">
        <f t="shared" si="4"/>
        <v>3582.7104769244693</v>
      </c>
      <c r="H114" s="12">
        <f t="shared" si="5"/>
        <v>22343.497770417685</v>
      </c>
    </row>
    <row r="115" spans="1:8">
      <c r="A115" t="s">
        <v>136</v>
      </c>
      <c r="B115" s="13">
        <v>766.03604372509676</v>
      </c>
      <c r="C115">
        <v>250354.99943160341</v>
      </c>
      <c r="D115" s="12">
        <v>17.100000000000001</v>
      </c>
      <c r="E115" s="12">
        <v>1.6455646509377899</v>
      </c>
      <c r="F115" s="12">
        <f t="shared" si="3"/>
        <v>484671.00486486877</v>
      </c>
      <c r="G115" s="12">
        <f t="shared" si="4"/>
        <v>411975.33725019707</v>
      </c>
      <c r="H115" s="12">
        <f t="shared" si="5"/>
        <v>15487.479969331473</v>
      </c>
    </row>
    <row r="116" spans="1:8">
      <c r="A116" t="s">
        <v>137</v>
      </c>
      <c r="B116" s="13">
        <v>2259.7238996928531</v>
      </c>
      <c r="C116">
        <v>529792.8402244387</v>
      </c>
      <c r="D116" s="12">
        <v>18.79</v>
      </c>
      <c r="E116" s="12">
        <v>2.2019767899999998</v>
      </c>
      <c r="F116" s="12">
        <f t="shared" si="3"/>
        <v>1571027.8467834622</v>
      </c>
      <c r="G116" s="12">
        <f t="shared" si="4"/>
        <v>1166591.5376823924</v>
      </c>
      <c r="H116" s="12">
        <f t="shared" si="5"/>
        <v>23722.900386768837</v>
      </c>
    </row>
    <row r="117" spans="1:8">
      <c r="A117" t="s">
        <v>138</v>
      </c>
      <c r="B117" s="13">
        <v>335.81494711229578</v>
      </c>
      <c r="C117">
        <v>70379.641777648751</v>
      </c>
      <c r="D117" s="12">
        <v>19.55</v>
      </c>
      <c r="E117" s="12">
        <v>1.516713557276864</v>
      </c>
      <c r="F117" s="12">
        <f t="shared" si="3"/>
        <v>242911.74199367917</v>
      </c>
      <c r="G117" s="12">
        <f t="shared" si="4"/>
        <v>106745.75684044903</v>
      </c>
      <c r="H117" s="12">
        <f t="shared" si="5"/>
        <v>27611.591745364454</v>
      </c>
    </row>
    <row r="118" spans="1:8">
      <c r="A118" t="s">
        <v>139</v>
      </c>
      <c r="B118" s="13">
        <v>25306.045772472538</v>
      </c>
      <c r="C118">
        <v>5933008.8363760654</v>
      </c>
      <c r="D118" s="12">
        <v>20.22</v>
      </c>
      <c r="E118" s="12">
        <v>8.3599050855172425</v>
      </c>
      <c r="F118" s="12">
        <f t="shared" si="3"/>
        <v>18932465.084217604</v>
      </c>
      <c r="G118" s="12">
        <f t="shared" si="4"/>
        <v>49599390.743639007</v>
      </c>
      <c r="H118" s="12">
        <f t="shared" si="5"/>
        <v>25528.315370966779</v>
      </c>
    </row>
    <row r="119" spans="1:8">
      <c r="A119" t="s">
        <v>140</v>
      </c>
      <c r="B119" s="13">
        <v>296.13029472793869</v>
      </c>
      <c r="C119">
        <v>62062.586081055248</v>
      </c>
      <c r="D119" s="12">
        <v>20.25</v>
      </c>
      <c r="E119" s="12">
        <v>2.7920665284171138</v>
      </c>
      <c r="F119" s="12">
        <f t="shared" si="3"/>
        <v>221875.62332490808</v>
      </c>
      <c r="G119" s="12">
        <f t="shared" si="4"/>
        <v>173282.86926392021</v>
      </c>
      <c r="H119" s="12">
        <f t="shared" si="5"/>
        <v>28600.242089188239</v>
      </c>
    </row>
    <row r="120" spans="1:8">
      <c r="A120" t="s">
        <v>141</v>
      </c>
      <c r="B120" s="13">
        <v>89697.825626354985</v>
      </c>
      <c r="C120">
        <v>10934607.977276759</v>
      </c>
      <c r="D120" s="12">
        <v>32.71</v>
      </c>
      <c r="E120" s="12">
        <v>2.0514345925737261</v>
      </c>
      <c r="F120" s="12">
        <f t="shared" si="3"/>
        <v>108558587.42080866</v>
      </c>
      <c r="G120" s="12">
        <f t="shared" si="4"/>
        <v>22431633.060818162</v>
      </c>
      <c r="H120" s="12">
        <f t="shared" si="5"/>
        <v>79423.853253014327</v>
      </c>
    </row>
    <row r="121" spans="1:8">
      <c r="A121" t="s">
        <v>142</v>
      </c>
      <c r="B121" s="13">
        <v>344.10268193290619</v>
      </c>
      <c r="C121">
        <v>72116.574016188009</v>
      </c>
      <c r="D121" s="12">
        <v>65.83</v>
      </c>
      <c r="E121" s="12">
        <v>0.60930835877283906</v>
      </c>
      <c r="F121" s="12">
        <f t="shared" si="3"/>
        <v>838134.34341079881</v>
      </c>
      <c r="G121" s="12">
        <f t="shared" si="4"/>
        <v>43941.231354123483</v>
      </c>
      <c r="H121" s="12">
        <f t="shared" si="5"/>
        <v>92975.503048457394</v>
      </c>
    </row>
    <row r="122" spans="1:8">
      <c r="A122" t="s">
        <v>143</v>
      </c>
      <c r="B122" s="13">
        <v>208.43719443094579</v>
      </c>
      <c r="C122">
        <v>43683.984895057569</v>
      </c>
      <c r="D122" s="12">
        <v>75.2</v>
      </c>
      <c r="E122" s="12">
        <v>0.14858225431487879</v>
      </c>
      <c r="F122" s="12">
        <f t="shared" si="3"/>
        <v>579955.64978466358</v>
      </c>
      <c r="G122" s="12">
        <f t="shared" si="4"/>
        <v>6490.6649531647672</v>
      </c>
      <c r="H122" s="12">
        <f t="shared" si="5"/>
        <v>106209.29407935585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289A-955D-2644-87B2-3DBBACB9F905}">
  <dimension ref="A1:G16"/>
  <sheetViews>
    <sheetView workbookViewId="0">
      <selection activeCell="E5" sqref="E5"/>
    </sheetView>
  </sheetViews>
  <sheetFormatPr baseColWidth="10" defaultRowHeight="16"/>
  <cols>
    <col min="1" max="1" width="54" style="4" customWidth="1"/>
    <col min="2" max="2" width="36.83203125" style="4" customWidth="1"/>
    <col min="3" max="3" width="34" style="4" customWidth="1"/>
    <col min="4" max="5" width="16" style="4" customWidth="1"/>
    <col min="6" max="6" width="32.6640625" style="4" customWidth="1"/>
    <col min="7" max="7" width="29.33203125" style="4" customWidth="1"/>
    <col min="8" max="8" width="27.5" style="4" customWidth="1"/>
    <col min="9" max="16384" width="10.83203125" style="4"/>
  </cols>
  <sheetData>
    <row r="1" spans="1:7" s="29" customFormat="1">
      <c r="A1" s="29" t="s">
        <v>164</v>
      </c>
    </row>
    <row r="2" spans="1:7">
      <c r="A2" s="2" t="s">
        <v>165</v>
      </c>
      <c r="B2" s="8">
        <v>660000000000</v>
      </c>
      <c r="C2" s="3"/>
    </row>
    <row r="3" spans="1:7">
      <c r="A3" s="2" t="s">
        <v>8</v>
      </c>
      <c r="B3" s="4">
        <v>1000000000</v>
      </c>
    </row>
    <row r="4" spans="1:7">
      <c r="A4" s="2" t="s">
        <v>16</v>
      </c>
      <c r="B4" s="4">
        <v>903</v>
      </c>
    </row>
    <row r="5" spans="1:7">
      <c r="A5" s="2" t="s">
        <v>13</v>
      </c>
      <c r="B5" s="10">
        <v>0.77</v>
      </c>
      <c r="D5" s="4" t="s">
        <v>161</v>
      </c>
      <c r="E5" s="5">
        <f>SUM(E8:E12)</f>
        <v>7.9412412412412398E-2</v>
      </c>
    </row>
    <row r="6" spans="1:7">
      <c r="A6" s="2"/>
    </row>
    <row r="7" spans="1:7" s="30" customFormat="1">
      <c r="A7" s="30" t="s">
        <v>4</v>
      </c>
      <c r="B7" s="30" t="s">
        <v>9</v>
      </c>
      <c r="C7" s="30" t="s">
        <v>10</v>
      </c>
      <c r="D7" s="30" t="s">
        <v>5</v>
      </c>
      <c r="E7" s="30" t="s">
        <v>162</v>
      </c>
      <c r="F7" s="30" t="s">
        <v>12</v>
      </c>
      <c r="G7" s="30" t="s">
        <v>163</v>
      </c>
    </row>
    <row r="8" spans="1:7">
      <c r="A8" s="6" t="s">
        <v>0</v>
      </c>
      <c r="B8" s="7">
        <v>0.26300000000000001</v>
      </c>
      <c r="C8" s="9">
        <f>B8*$B$2/$B$3</f>
        <v>173.58</v>
      </c>
      <c r="D8" s="7">
        <v>7.1999999999999995E-2</v>
      </c>
      <c r="E8" s="5">
        <f>C8*D8/SUM($C$8:$C$12)</f>
        <v>1.8954954954954955E-2</v>
      </c>
      <c r="F8" s="4">
        <f>C8/$B$4</f>
        <v>0.19222591362126248</v>
      </c>
      <c r="G8" s="4">
        <f>F8*$B$5</f>
        <v>0.14801395348837212</v>
      </c>
    </row>
    <row r="9" spans="1:7">
      <c r="A9" s="6" t="s">
        <v>11</v>
      </c>
      <c r="B9" s="7">
        <f>2.1%+9.2%</f>
        <v>0.113</v>
      </c>
      <c r="C9" s="9">
        <f>B9*$B$2/$B$3</f>
        <v>74.58</v>
      </c>
      <c r="D9" s="5">
        <f>7.5%+3.9%</f>
        <v>0.11399999999999999</v>
      </c>
      <c r="E9" s="5">
        <f t="shared" ref="E9:E12" si="0">C9*D9/SUM($C$8:$C$12)</f>
        <v>1.2894894894894893E-2</v>
      </c>
      <c r="F9" s="4">
        <f>C9/$B$4</f>
        <v>8.2591362126245849E-2</v>
      </c>
      <c r="G9" s="4">
        <f>F9*$B$5</f>
        <v>6.3595348837209312E-2</v>
      </c>
    </row>
    <row r="10" spans="1:7">
      <c r="A10" s="6" t="s">
        <v>1</v>
      </c>
      <c r="B10" s="7">
        <v>0.34799999999999998</v>
      </c>
      <c r="C10" s="9">
        <f t="shared" ref="C10:C12" si="1">B10*$B$2/$B$3</f>
        <v>229.67999999999998</v>
      </c>
      <c r="D10" s="5">
        <v>9.5000000000000001E-2</v>
      </c>
      <c r="E10" s="5">
        <f t="shared" si="0"/>
        <v>3.3093093093093086E-2</v>
      </c>
      <c r="F10" s="4">
        <f t="shared" ref="F10:F12" si="2">C10/$B$4</f>
        <v>0.25435215946843853</v>
      </c>
      <c r="G10" s="4">
        <f>F10*$B$5</f>
        <v>0.19585116279069767</v>
      </c>
    </row>
    <row r="11" spans="1:7">
      <c r="A11" s="6" t="s">
        <v>2</v>
      </c>
      <c r="B11" s="7">
        <v>0.224</v>
      </c>
      <c r="C11" s="9">
        <f t="shared" si="1"/>
        <v>147.84</v>
      </c>
      <c r="D11" s="5">
        <v>4.7E-2</v>
      </c>
      <c r="E11" s="5">
        <f t="shared" si="0"/>
        <v>1.0538538538538538E-2</v>
      </c>
      <c r="F11" s="4">
        <f t="shared" si="2"/>
        <v>0.16372093023255815</v>
      </c>
      <c r="G11" s="4">
        <f>F11*$B$5</f>
        <v>0.12606511627906977</v>
      </c>
    </row>
    <row r="12" spans="1:7">
      <c r="A12" s="6" t="s">
        <v>3</v>
      </c>
      <c r="B12" s="7">
        <v>5.0999999999999997E-2</v>
      </c>
      <c r="C12" s="9">
        <f t="shared" si="1"/>
        <v>33.659999999999997</v>
      </c>
      <c r="D12" s="5">
        <v>7.6999999999999999E-2</v>
      </c>
      <c r="E12" s="5">
        <f t="shared" si="0"/>
        <v>3.9309309309309304E-3</v>
      </c>
      <c r="F12" s="4">
        <f t="shared" si="2"/>
        <v>3.7275747508305646E-2</v>
      </c>
      <c r="G12" s="4">
        <f t="shared" ref="G12" si="3">F12*$B$5</f>
        <v>2.8702325581395349E-2</v>
      </c>
    </row>
    <row r="13" spans="1:7">
      <c r="B13" s="5"/>
      <c r="C13" s="5"/>
    </row>
    <row r="14" spans="1:7">
      <c r="B14" s="5"/>
      <c r="C14" s="5"/>
    </row>
    <row r="16" spans="1:7">
      <c r="C1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99D0-74B4-3B4B-B95A-0E86F9FCF283}">
  <dimension ref="A1:B5"/>
  <sheetViews>
    <sheetView tabSelected="1" workbookViewId="0">
      <selection activeCell="F15" sqref="F15"/>
    </sheetView>
  </sheetViews>
  <sheetFormatPr baseColWidth="10" defaultRowHeight="16"/>
  <sheetData>
    <row r="1" spans="1:2">
      <c r="A1" t="s">
        <v>6</v>
      </c>
      <c r="B1" t="s">
        <v>7</v>
      </c>
    </row>
    <row r="2" spans="1:2">
      <c r="B2" s="11" t="s">
        <v>14</v>
      </c>
    </row>
    <row r="3" spans="1:2">
      <c r="B3" s="11" t="s">
        <v>15</v>
      </c>
    </row>
    <row r="5" spans="1:2">
      <c r="B5" t="s">
        <v>167</v>
      </c>
    </row>
  </sheetData>
  <hyperlinks>
    <hyperlink ref="B3" r:id="rId1" xr:uid="{A8A59B34-CD95-154D-B40E-A0AE4E2A82A5}"/>
    <hyperlink ref="B2" r:id="rId2" xr:uid="{DC3C6CBE-63D7-BC46-B735-274004162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TAM</vt:lpstr>
      <vt:lpstr>Country Market Breakdown</vt:lpstr>
      <vt:lpstr>Flight Traffic 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2020-03-11T22:09:10Z</dcterms:created>
  <dcterms:modified xsi:type="dcterms:W3CDTF">2020-03-15T02:12:03Z</dcterms:modified>
</cp:coreProperties>
</file>