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7\"/>
    </mc:Choice>
  </mc:AlternateContent>
  <bookViews>
    <workbookView xWindow="236" yWindow="39" windowWidth="11716" windowHeight="8444"/>
  </bookViews>
  <sheets>
    <sheet name="一月" sheetId="10" r:id="rId1"/>
    <sheet name="二月" sheetId="11" r:id="rId2"/>
    <sheet name="三月" sheetId="12" r:id="rId3"/>
  </sheets>
  <calcPr calcId="162913"/>
</workbook>
</file>

<file path=xl/calcChain.xml><?xml version="1.0" encoding="utf-8"?>
<calcChain xmlns="http://schemas.openxmlformats.org/spreadsheetml/2006/main">
  <c r="H32" i="12" l="1"/>
  <c r="G32" i="12"/>
  <c r="I31" i="12"/>
  <c r="B31" i="12"/>
  <c r="D31" i="12" s="1"/>
  <c r="I30" i="12"/>
  <c r="D30" i="12"/>
  <c r="B30" i="12"/>
  <c r="I29" i="12"/>
  <c r="B29" i="12"/>
  <c r="D29" i="12" s="1"/>
  <c r="I28" i="12"/>
  <c r="D28" i="12"/>
  <c r="B28" i="12"/>
  <c r="I27" i="12"/>
  <c r="B27" i="12"/>
  <c r="D27" i="12" s="1"/>
  <c r="I26" i="12"/>
  <c r="B26" i="12"/>
  <c r="D26" i="12" s="1"/>
  <c r="I25" i="12"/>
  <c r="B25" i="12"/>
  <c r="D25" i="12" s="1"/>
  <c r="I24" i="12"/>
  <c r="B24" i="12"/>
  <c r="D24" i="12" s="1"/>
  <c r="I23" i="12"/>
  <c r="B23" i="12"/>
  <c r="D23" i="12" s="1"/>
  <c r="B22" i="12"/>
  <c r="D22" i="12" s="1"/>
  <c r="B21" i="12"/>
  <c r="D21" i="12" s="1"/>
  <c r="B20" i="12"/>
  <c r="D20" i="12" s="1"/>
  <c r="B19" i="12"/>
  <c r="D19" i="12" s="1"/>
  <c r="B18" i="12"/>
  <c r="D18" i="12" s="1"/>
  <c r="B17" i="12"/>
  <c r="D17" i="12" s="1"/>
  <c r="B16" i="12"/>
  <c r="D16" i="12" s="1"/>
  <c r="B15" i="12"/>
  <c r="D15" i="12" s="1"/>
  <c r="L14" i="12"/>
  <c r="B14" i="12"/>
  <c r="D14" i="12" s="1"/>
  <c r="L13" i="12"/>
  <c r="B13" i="12"/>
  <c r="D13" i="12" s="1"/>
  <c r="L12" i="12"/>
  <c r="B12" i="12"/>
  <c r="D12" i="12" s="1"/>
  <c r="L11" i="12"/>
  <c r="B11" i="12"/>
  <c r="D11" i="12" s="1"/>
  <c r="L10" i="12"/>
  <c r="B10" i="12"/>
  <c r="D10" i="12" s="1"/>
  <c r="L9" i="12"/>
  <c r="I9" i="12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B9" i="12"/>
  <c r="D9" i="12" s="1"/>
  <c r="H32" i="11"/>
  <c r="I32" i="11" s="1"/>
  <c r="F6" i="11" s="1"/>
  <c r="H3" i="11" s="1"/>
  <c r="G32" i="11"/>
  <c r="I31" i="11"/>
  <c r="B31" i="11"/>
  <c r="D31" i="11" s="1"/>
  <c r="I30" i="11"/>
  <c r="B30" i="11"/>
  <c r="D30" i="11" s="1"/>
  <c r="I29" i="11"/>
  <c r="B29" i="11"/>
  <c r="D29" i="11" s="1"/>
  <c r="I28" i="11"/>
  <c r="B28" i="11"/>
  <c r="D28" i="11" s="1"/>
  <c r="I27" i="11"/>
  <c r="B27" i="11"/>
  <c r="D27" i="11" s="1"/>
  <c r="I26" i="11"/>
  <c r="D26" i="11"/>
  <c r="B26" i="11"/>
  <c r="I25" i="11"/>
  <c r="B25" i="11"/>
  <c r="D25" i="11" s="1"/>
  <c r="I24" i="11"/>
  <c r="B24" i="11"/>
  <c r="D24" i="11" s="1"/>
  <c r="I23" i="11"/>
  <c r="B23" i="11"/>
  <c r="D23" i="11" s="1"/>
  <c r="B22" i="11"/>
  <c r="D22" i="11" s="1"/>
  <c r="B21" i="11"/>
  <c r="D21" i="11" s="1"/>
  <c r="B20" i="11"/>
  <c r="D20" i="11" s="1"/>
  <c r="B19" i="11"/>
  <c r="D19" i="11" s="1"/>
  <c r="D18" i="11"/>
  <c r="B18" i="11"/>
  <c r="B17" i="11"/>
  <c r="D17" i="11" s="1"/>
  <c r="B16" i="11"/>
  <c r="D16" i="11" s="1"/>
  <c r="B15" i="11"/>
  <c r="D15" i="11" s="1"/>
  <c r="L14" i="11"/>
  <c r="B14" i="11"/>
  <c r="D14" i="11" s="1"/>
  <c r="L13" i="11"/>
  <c r="B13" i="11"/>
  <c r="D13" i="11" s="1"/>
  <c r="L12" i="11"/>
  <c r="B12" i="11"/>
  <c r="D12" i="11" s="1"/>
  <c r="L11" i="11"/>
  <c r="B11" i="11"/>
  <c r="D11" i="11" s="1"/>
  <c r="L10" i="11"/>
  <c r="B10" i="11"/>
  <c r="D10" i="11" s="1"/>
  <c r="L9" i="11"/>
  <c r="I9" i="1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B9" i="11"/>
  <c r="D9" i="11" s="1"/>
  <c r="L14" i="10"/>
  <c r="L13" i="10"/>
  <c r="L12" i="10"/>
  <c r="L11" i="10"/>
  <c r="L10" i="10"/>
  <c r="L9" i="10"/>
  <c r="H32" i="10"/>
  <c r="I32" i="10" s="1"/>
  <c r="F6" i="10" s="1"/>
  <c r="H3" i="10" s="1"/>
  <c r="G32" i="10"/>
  <c r="I11" i="10"/>
  <c r="I12" i="10"/>
  <c r="I13" i="10"/>
  <c r="I14" i="10"/>
  <c r="I15" i="10" s="1"/>
  <c r="I16" i="10" s="1"/>
  <c r="I17" i="10" s="1"/>
  <c r="I18" i="10" s="1"/>
  <c r="I19" i="10" s="1"/>
  <c r="I20" i="10" s="1"/>
  <c r="I21" i="10"/>
  <c r="I22" i="10"/>
  <c r="I23" i="10"/>
  <c r="I24" i="10"/>
  <c r="I25" i="10"/>
  <c r="I26" i="10"/>
  <c r="I27" i="10"/>
  <c r="I28" i="10"/>
  <c r="I29" i="10"/>
  <c r="I30" i="10"/>
  <c r="I31" i="10"/>
  <c r="I10" i="10"/>
  <c r="I9" i="10"/>
  <c r="D21" i="10"/>
  <c r="D22" i="10"/>
  <c r="D23" i="10"/>
  <c r="D24" i="10"/>
  <c r="D25" i="10"/>
  <c r="D26" i="10"/>
  <c r="D27" i="10"/>
  <c r="D28" i="10"/>
  <c r="D29" i="10"/>
  <c r="D30" i="10"/>
  <c r="D31" i="10"/>
  <c r="D9" i="10"/>
  <c r="B9" i="10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B22" i="10"/>
  <c r="B23" i="10"/>
  <c r="B24" i="10"/>
  <c r="B25" i="10"/>
  <c r="B26" i="10"/>
  <c r="B27" i="10"/>
  <c r="B28" i="10"/>
  <c r="B29" i="10"/>
  <c r="B30" i="10"/>
  <c r="B31" i="10"/>
  <c r="I32" i="12" l="1"/>
  <c r="F6" i="12" s="1"/>
  <c r="H3" i="12" s="1"/>
</calcChain>
</file>

<file path=xl/sharedStrings.xml><?xml version="1.0" encoding="utf-8"?>
<sst xmlns="http://schemas.openxmlformats.org/spreadsheetml/2006/main" count="143" uniqueCount="64">
  <si>
    <t>年</t>
    <rPh sb="0" eb="1">
      <t>ネン</t>
    </rPh>
    <phoneticPr fontId="2"/>
  </si>
  <si>
    <t>月</t>
    <rPh sb="0" eb="1">
      <t>ゲツ</t>
    </rPh>
    <phoneticPr fontId="2"/>
  </si>
  <si>
    <t>日</t>
    <rPh sb="0" eb="1">
      <t>ヒ</t>
    </rPh>
    <phoneticPr fontId="2"/>
  </si>
  <si>
    <t>本月餘額</t>
    <rPh sb="0" eb="2">
      <t>コンゲツ</t>
    </rPh>
    <phoneticPr fontId="2"/>
  </si>
  <si>
    <t>本月合計</t>
    <rPh sb="0" eb="2">
      <t>コンゲツ</t>
    </rPh>
    <phoneticPr fontId="2"/>
  </si>
  <si>
    <t>月份零用金帳簿</t>
    <rPh sb="0" eb="1">
      <t>ゲツ</t>
    </rPh>
    <rPh sb="1" eb="2">
      <t>ブンチョウ</t>
    </rPh>
    <phoneticPr fontId="2"/>
  </si>
  <si>
    <t>内容・細項</t>
  </si>
  <si>
    <t>零用錢金額</t>
    <phoneticPr fontId="2"/>
  </si>
  <si>
    <t>星期</t>
    <phoneticPr fontId="2"/>
  </si>
  <si>
    <t>類別</t>
    <phoneticPr fontId="2"/>
  </si>
  <si>
    <t>食</t>
    <phoneticPr fontId="9" type="noConversion"/>
  </si>
  <si>
    <t>衣</t>
    <phoneticPr fontId="9" type="noConversion"/>
  </si>
  <si>
    <t>住</t>
    <phoneticPr fontId="9" type="noConversion"/>
  </si>
  <si>
    <t>行</t>
    <phoneticPr fontId="9" type="noConversion"/>
  </si>
  <si>
    <t>育</t>
    <phoneticPr fontId="9" type="noConversion"/>
  </si>
  <si>
    <t>樂</t>
    <phoneticPr fontId="9" type="noConversion"/>
  </si>
  <si>
    <t>收入</t>
    <rPh sb="0" eb="2">
      <t>カネ</t>
    </rPh>
    <phoneticPr fontId="2"/>
  </si>
  <si>
    <t>支出</t>
    <rPh sb="0" eb="2">
      <t>カネ</t>
    </rPh>
    <phoneticPr fontId="2"/>
  </si>
  <si>
    <t>結餘</t>
    <rPh sb="0" eb="2">
      <t>カネ</t>
    </rPh>
    <phoneticPr fontId="2"/>
  </si>
  <si>
    <t>各類別消費金額統計</t>
    <phoneticPr fontId="9" type="noConversion"/>
  </si>
  <si>
    <t>訊息通知</t>
    <phoneticPr fontId="2"/>
  </si>
  <si>
    <t>衣</t>
  </si>
  <si>
    <t>食</t>
  </si>
  <si>
    <t>早餐</t>
    <phoneticPr fontId="9" type="noConversion"/>
  </si>
  <si>
    <t>二件上衣</t>
    <phoneticPr fontId="9" type="noConversion"/>
  </si>
  <si>
    <t>樂</t>
  </si>
  <si>
    <t>看電影</t>
    <phoneticPr fontId="9" type="noConversion"/>
  </si>
  <si>
    <t>行</t>
  </si>
  <si>
    <t>悠遊卡加值</t>
    <phoneticPr fontId="9" type="noConversion"/>
  </si>
  <si>
    <t>同學聚餐</t>
    <phoneticPr fontId="9" type="noConversion"/>
  </si>
  <si>
    <t>住</t>
  </si>
  <si>
    <t>租金</t>
    <phoneticPr fontId="9" type="noConversion"/>
  </si>
  <si>
    <t>晚餐</t>
    <phoneticPr fontId="9" type="noConversion"/>
  </si>
  <si>
    <t>UBER</t>
    <phoneticPr fontId="9" type="noConversion"/>
  </si>
  <si>
    <t>極限運動</t>
    <phoneticPr fontId="9" type="noConversion"/>
  </si>
  <si>
    <t>育</t>
  </si>
  <si>
    <t>資訊圖書二本</t>
    <phoneticPr fontId="9" type="noConversion"/>
  </si>
  <si>
    <t>午餐</t>
    <phoneticPr fontId="9" type="noConversion"/>
  </si>
  <si>
    <t>球隊隊衣</t>
    <phoneticPr fontId="9" type="noConversion"/>
  </si>
  <si>
    <t>鹽酥雞</t>
    <phoneticPr fontId="9" type="noConversion"/>
  </si>
  <si>
    <t>內搭褲一條</t>
    <phoneticPr fontId="9" type="noConversion"/>
  </si>
  <si>
    <t>小說一本</t>
    <phoneticPr fontId="9" type="noConversion"/>
  </si>
  <si>
    <t>阿宗麵線一碗</t>
    <phoneticPr fontId="9" type="noConversion"/>
  </si>
  <si>
    <t>電影票二張</t>
    <phoneticPr fontId="9" type="noConversion"/>
  </si>
  <si>
    <t>炸雞一桶</t>
    <phoneticPr fontId="9" type="noConversion"/>
  </si>
  <si>
    <t>漢堡一個</t>
    <phoneticPr fontId="9" type="noConversion"/>
  </si>
  <si>
    <t>長袖上衣二件</t>
    <phoneticPr fontId="9" type="noConversion"/>
  </si>
  <si>
    <t>筆記本五本</t>
    <phoneticPr fontId="9" type="noConversion"/>
  </si>
  <si>
    <t>UBER</t>
    <phoneticPr fontId="9" type="noConversion"/>
  </si>
  <si>
    <t>同學聚餐</t>
    <phoneticPr fontId="9" type="noConversion"/>
  </si>
  <si>
    <t>電腦圖書一本</t>
    <phoneticPr fontId="9" type="noConversion"/>
  </si>
  <si>
    <t>豆花一碗</t>
    <phoneticPr fontId="9" type="noConversion"/>
  </si>
  <si>
    <t>蛋塔一盒</t>
    <phoneticPr fontId="9" type="noConversion"/>
  </si>
  <si>
    <t>漢堡一個</t>
    <phoneticPr fontId="9" type="noConversion"/>
  </si>
  <si>
    <t>撞球</t>
    <phoneticPr fontId="9" type="noConversion"/>
  </si>
  <si>
    <t>清潔用品</t>
    <phoneticPr fontId="9" type="noConversion"/>
  </si>
  <si>
    <t>午餐</t>
    <phoneticPr fontId="9" type="noConversion"/>
  </si>
  <si>
    <t>泳衣一套</t>
    <phoneticPr fontId="9" type="noConversion"/>
  </si>
  <si>
    <t>泛舟</t>
    <phoneticPr fontId="9" type="noConversion"/>
  </si>
  <si>
    <t>租金</t>
    <phoneticPr fontId="9" type="noConversion"/>
  </si>
  <si>
    <t>租金</t>
    <phoneticPr fontId="9" type="noConversion"/>
  </si>
  <si>
    <t>悠遊卡加值</t>
    <phoneticPr fontId="9" type="noConversion"/>
  </si>
  <si>
    <t>麻辣鍋</t>
    <phoneticPr fontId="9" type="noConversion"/>
  </si>
  <si>
    <t>晚餐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</si>
</sst>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\-&quot;$&quot;#,##0"/>
    <numFmt numFmtId="176" formatCode="&quot;\&quot;#,##0;[Red]&quot;\&quot;\-#,##0"/>
    <numFmt numFmtId="177" formatCode="&quot;\&quot;#,##0.00;[Red]&quot;\&quot;\-#,##0.00"/>
    <numFmt numFmtId="178" formatCode="[$-404]\a\a\a\a;@"/>
    <numFmt numFmtId="179" formatCode="[$$-404]#,##0"/>
    <numFmt numFmtId="180" formatCode="[$$-404]#,##0;[Red]\-[$$-404]#,##0"/>
    <numFmt numFmtId="181" formatCode="&quot;$&quot;#,##0_);[Red]\(&quot;$&quot;#,##0\)"/>
    <numFmt numFmtId="182" formatCode="[$-404]aaaa;@"/>
  </numFmts>
  <fonts count="15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theme="7" tint="-0.249977111117893"/>
      <name val="微軟正黑體"/>
      <family val="2"/>
      <charset val="136"/>
    </font>
    <font>
      <b/>
      <sz val="12"/>
      <color theme="2" tint="-0.499984740745262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22"/>
      </patternFill>
    </fill>
    <fill>
      <patternFill patternType="solid">
        <fgColor theme="7" tint="0.79998168889431442"/>
        <bgColor theme="4" tint="0.39994506668294322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-0.249977111117893"/>
        <bgColor indexed="22"/>
      </patternFill>
    </fill>
    <fill>
      <patternFill patternType="solid">
        <fgColor theme="7" tint="0.59996337778862885"/>
        <bgColor indexed="42"/>
      </patternFill>
    </fill>
    <fill>
      <patternFill patternType="solid">
        <fgColor theme="0"/>
        <bgColor theme="4" tint="0.39994506668294322"/>
      </patternFill>
    </fill>
    <fill>
      <gradientFill degree="27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4" tint="0.79998168889431442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theme="7" tint="0.3999145481734672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/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 style="medium">
        <color theme="7" tint="-0.499984740745262"/>
      </top>
      <bottom style="double">
        <color indexed="64"/>
      </bottom>
      <diagonal/>
    </border>
    <border>
      <left style="medium">
        <color theme="7" tint="-0.499984740745262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tted">
        <color indexed="8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/>
      <bottom style="double">
        <color indexed="64"/>
      </bottom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medium">
        <color theme="7" tint="-0.499984740745262"/>
      </right>
      <top/>
      <bottom style="medium">
        <color theme="7" tint="-0.499984740745262"/>
      </bottom>
      <diagonal/>
    </border>
    <border>
      <left/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79" fontId="6" fillId="5" borderId="27" xfId="3" applyNumberFormat="1" applyFont="1" applyFill="1" applyBorder="1">
      <alignment vertical="center"/>
    </xf>
    <xf numFmtId="14" fontId="5" fillId="9" borderId="4" xfId="0" applyNumberFormat="1" applyFont="1" applyFill="1" applyBorder="1" applyAlignment="1">
      <alignment horizontal="center" vertical="center"/>
    </xf>
    <xf numFmtId="14" fontId="5" fillId="9" borderId="5" xfId="0" applyNumberFormat="1" applyFont="1" applyFill="1" applyBorder="1" applyAlignment="1">
      <alignment horizontal="center" vertical="center"/>
    </xf>
    <xf numFmtId="178" fontId="5" fillId="9" borderId="6" xfId="0" applyNumberFormat="1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81" fontId="5" fillId="0" borderId="1" xfId="1" applyNumberFormat="1" applyFont="1" applyBorder="1">
      <alignment vertical="center"/>
    </xf>
    <xf numFmtId="181" fontId="5" fillId="0" borderId="2" xfId="1" applyNumberFormat="1" applyFont="1" applyBorder="1">
      <alignment vertical="center"/>
    </xf>
    <xf numFmtId="181" fontId="5" fillId="0" borderId="3" xfId="1" applyNumberFormat="1" applyFont="1" applyBorder="1">
      <alignment vertical="center"/>
    </xf>
    <xf numFmtId="0" fontId="5" fillId="0" borderId="0" xfId="0" applyFont="1" applyAlignment="1">
      <alignment vertical="center"/>
    </xf>
    <xf numFmtId="181" fontId="3" fillId="12" borderId="27" xfId="2" applyNumberFormat="1" applyFont="1" applyFill="1" applyBorder="1" applyAlignment="1">
      <alignment horizontal="right" vertical="center"/>
    </xf>
    <xf numFmtId="182" fontId="5" fillId="9" borderId="1" xfId="0" applyNumberFormat="1" applyFont="1" applyFill="1" applyBorder="1" applyAlignment="1">
      <alignment horizontal="center" vertical="center"/>
    </xf>
    <xf numFmtId="6" fontId="5" fillId="2" borderId="15" xfId="1" applyNumberFormat="1" applyFont="1" applyFill="1" applyBorder="1">
      <alignment vertical="center"/>
    </xf>
    <xf numFmtId="6" fontId="5" fillId="2" borderId="17" xfId="1" applyNumberFormat="1" applyFont="1" applyFill="1" applyBorder="1">
      <alignment vertical="center"/>
    </xf>
    <xf numFmtId="6" fontId="5" fillId="2" borderId="19" xfId="1" applyNumberFormat="1" applyFont="1" applyFill="1" applyBorder="1">
      <alignment vertical="center"/>
    </xf>
    <xf numFmtId="6" fontId="10" fillId="13" borderId="23" xfId="1" applyNumberFormat="1" applyFont="1" applyFill="1" applyBorder="1">
      <alignment vertical="center"/>
    </xf>
    <xf numFmtId="6" fontId="10" fillId="13" borderId="24" xfId="1" applyNumberFormat="1" applyFont="1" applyFill="1" applyBorder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180" fontId="12" fillId="0" borderId="27" xfId="3" applyNumberFormat="1" applyFont="1" applyBorder="1">
      <alignment vertical="center"/>
    </xf>
    <xf numFmtId="0" fontId="14" fillId="12" borderId="27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/>
    </xf>
    <xf numFmtId="0" fontId="7" fillId="7" borderId="30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14" fontId="5" fillId="6" borderId="20" xfId="0" applyNumberFormat="1" applyFont="1" applyFill="1" applyBorder="1" applyAlignment="1">
      <alignment horizontal="center" vertical="center"/>
    </xf>
    <xf numFmtId="14" fontId="5" fillId="6" borderId="21" xfId="0" applyNumberFormat="1" applyFont="1" applyFill="1" applyBorder="1" applyAlignment="1">
      <alignment horizontal="center" vertical="center"/>
    </xf>
    <xf numFmtId="14" fontId="5" fillId="6" borderId="22" xfId="0" applyNumberFormat="1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12" fillId="3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/>
    </xf>
  </cellXfs>
  <cellStyles count="4">
    <cellStyle name="一般" xfId="0" builtinId="0"/>
    <cellStyle name="千分位[0]" xfId="1" builtinId="6"/>
    <cellStyle name="貨幣" xfId="2" builtinId="4"/>
    <cellStyle name="貨幣 [0]" xfId="3" builtinId="7"/>
  </cellStyles>
  <dxfs count="0"/>
  <tableStyles count="0" defaultTableStyle="TableStyleMedium9" defaultPivotStyle="PivotStyleLight16"/>
  <colors>
    <mruColors>
      <color rgb="FFF6E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壁窗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壁窗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壁窗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M32"/>
  <sheetViews>
    <sheetView showGridLines="0" tabSelected="1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2" sqref="F12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1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>零用金快用完了！不要再亂花錢囉！</v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998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>
        <f>IF(OR($B$2="",$E$2="",C9=""),"",MONTH(DATE($B$2,$E$2,1)))</f>
        <v>1</v>
      </c>
      <c r="C9" s="5">
        <v>2</v>
      </c>
      <c r="D9" s="26" t="str">
        <f>IF(OR(B9="",C9=""),"",TEXT(DATE($B$2,B9,C9),"aaa"))</f>
        <v>週四</v>
      </c>
      <c r="E9" s="18" t="s">
        <v>22</v>
      </c>
      <c r="F9" s="8" t="s">
        <v>23</v>
      </c>
      <c r="G9" s="21"/>
      <c r="H9" s="21">
        <v>55</v>
      </c>
      <c r="I9" s="27">
        <f>IF(AND(G9="",H9=""),"",$F$4+G9-H9)</f>
        <v>9945</v>
      </c>
      <c r="K9" s="38" t="s">
        <v>10</v>
      </c>
      <c r="L9" s="25">
        <f>SUMIF($E$9:$E$31,"食",$H$9:$H$31)</f>
        <v>885</v>
      </c>
    </row>
    <row r="10" spans="2:13" ht="24.9" customHeight="1">
      <c r="B10" s="16">
        <f t="shared" ref="B10:B31" si="0">IF(OR($B$2="",$E$2="",C10=""),"",MONTH(DATE($B$2,$E$2,1)))</f>
        <v>1</v>
      </c>
      <c r="C10" s="6">
        <v>3</v>
      </c>
      <c r="D10" s="12" t="str">
        <f t="shared" ref="D10:D31" si="1">IF(OR(B10="",C10=""),"",TEXT(DATE($B$2,B10,C10),"aaa"))</f>
        <v>週五</v>
      </c>
      <c r="E10" s="19" t="s">
        <v>21</v>
      </c>
      <c r="F10" s="9" t="s">
        <v>24</v>
      </c>
      <c r="G10" s="22"/>
      <c r="H10" s="22">
        <v>580</v>
      </c>
      <c r="I10" s="28">
        <f>IF(AND(G10="",H10=""),"",I9+G10-H10)</f>
        <v>9365</v>
      </c>
      <c r="K10" s="38" t="s">
        <v>11</v>
      </c>
      <c r="L10" s="25">
        <f>SUMIF($E$9:$E$31,"衣",$H$9:$H$31)</f>
        <v>1160</v>
      </c>
    </row>
    <row r="11" spans="2:13" ht="24.9" customHeight="1">
      <c r="B11" s="16">
        <f t="shared" si="0"/>
        <v>1</v>
      </c>
      <c r="C11" s="6">
        <v>4</v>
      </c>
      <c r="D11" s="12" t="str">
        <f t="shared" si="1"/>
        <v>週六</v>
      </c>
      <c r="E11" s="19" t="s">
        <v>25</v>
      </c>
      <c r="F11" s="9" t="s">
        <v>26</v>
      </c>
      <c r="G11" s="22"/>
      <c r="H11" s="22">
        <v>270</v>
      </c>
      <c r="I11" s="28">
        <f t="shared" ref="I11:I31" si="2">IF(AND(G11="",H11=""),"",I10+G11-H11)</f>
        <v>9095</v>
      </c>
      <c r="K11" s="38" t="s">
        <v>12</v>
      </c>
      <c r="L11" s="25">
        <f>SUMIF($E$9:$E$31,"住",$H$9:$H$31)</f>
        <v>4000</v>
      </c>
    </row>
    <row r="12" spans="2:13" ht="24.9" customHeight="1">
      <c r="B12" s="16">
        <f t="shared" si="0"/>
        <v>1</v>
      </c>
      <c r="C12" s="6">
        <v>5</v>
      </c>
      <c r="D12" s="12" t="str">
        <f t="shared" si="1"/>
        <v>週日</v>
      </c>
      <c r="E12" s="19" t="s">
        <v>27</v>
      </c>
      <c r="F12" s="9" t="s">
        <v>28</v>
      </c>
      <c r="G12" s="22"/>
      <c r="H12" s="22">
        <v>1280</v>
      </c>
      <c r="I12" s="28">
        <f t="shared" si="2"/>
        <v>7815</v>
      </c>
      <c r="K12" s="38" t="s">
        <v>13</v>
      </c>
      <c r="L12" s="25">
        <f>SUMIF($E$9:$E$31,"行",$H$9:$H$31)</f>
        <v>1490</v>
      </c>
    </row>
    <row r="13" spans="2:13" ht="24.9" customHeight="1">
      <c r="B13" s="16">
        <f t="shared" si="0"/>
        <v>1</v>
      </c>
      <c r="C13" s="6">
        <v>8</v>
      </c>
      <c r="D13" s="12" t="str">
        <f t="shared" si="1"/>
        <v>週三</v>
      </c>
      <c r="E13" s="19" t="s">
        <v>22</v>
      </c>
      <c r="F13" s="9" t="s">
        <v>29</v>
      </c>
      <c r="G13" s="22"/>
      <c r="H13" s="22">
        <v>600</v>
      </c>
      <c r="I13" s="28">
        <f t="shared" si="2"/>
        <v>7215</v>
      </c>
      <c r="K13" s="38" t="s">
        <v>14</v>
      </c>
      <c r="L13" s="25">
        <f>SUMIF($E$9:$E$31,"育",$H$9:$H$31)</f>
        <v>498</v>
      </c>
    </row>
    <row r="14" spans="2:13" ht="24.9" customHeight="1">
      <c r="B14" s="16">
        <f t="shared" si="0"/>
        <v>1</v>
      </c>
      <c r="C14" s="6">
        <v>10</v>
      </c>
      <c r="D14" s="12" t="str">
        <f t="shared" si="1"/>
        <v>週五</v>
      </c>
      <c r="E14" s="19" t="s">
        <v>30</v>
      </c>
      <c r="F14" s="9" t="s">
        <v>31</v>
      </c>
      <c r="G14" s="22"/>
      <c r="H14" s="22">
        <v>4000</v>
      </c>
      <c r="I14" s="28">
        <f t="shared" si="2"/>
        <v>3215</v>
      </c>
      <c r="K14" s="38" t="s">
        <v>15</v>
      </c>
      <c r="L14" s="25">
        <f>SUMIF($E$9:$E$31,"樂",$H$9:$H$31)</f>
        <v>969</v>
      </c>
    </row>
    <row r="15" spans="2:13" ht="24.9" customHeight="1">
      <c r="B15" s="16">
        <f t="shared" si="0"/>
        <v>1</v>
      </c>
      <c r="C15" s="6">
        <v>15</v>
      </c>
      <c r="D15" s="12" t="str">
        <f t="shared" si="1"/>
        <v>週三</v>
      </c>
      <c r="E15" s="19" t="s">
        <v>22</v>
      </c>
      <c r="F15" s="9" t="s">
        <v>32</v>
      </c>
      <c r="G15" s="22"/>
      <c r="H15" s="22">
        <v>150</v>
      </c>
      <c r="I15" s="28">
        <f t="shared" si="2"/>
        <v>3065</v>
      </c>
    </row>
    <row r="16" spans="2:13" ht="24.9" customHeight="1">
      <c r="B16" s="16">
        <f t="shared" si="0"/>
        <v>1</v>
      </c>
      <c r="C16" s="6">
        <v>16</v>
      </c>
      <c r="D16" s="12" t="str">
        <f t="shared" si="1"/>
        <v>週四</v>
      </c>
      <c r="E16" s="19" t="s">
        <v>27</v>
      </c>
      <c r="F16" s="9" t="s">
        <v>33</v>
      </c>
      <c r="G16" s="22"/>
      <c r="H16" s="22">
        <v>210</v>
      </c>
      <c r="I16" s="28">
        <f t="shared" si="2"/>
        <v>2855</v>
      </c>
    </row>
    <row r="17" spans="2:9" ht="24.9" customHeight="1">
      <c r="B17" s="16">
        <f t="shared" si="0"/>
        <v>1</v>
      </c>
      <c r="C17" s="6">
        <v>18</v>
      </c>
      <c r="D17" s="12" t="str">
        <f t="shared" si="1"/>
        <v>週六</v>
      </c>
      <c r="E17" s="19" t="s">
        <v>25</v>
      </c>
      <c r="F17" s="9" t="s">
        <v>34</v>
      </c>
      <c r="G17" s="22"/>
      <c r="H17" s="22">
        <v>699</v>
      </c>
      <c r="I17" s="28">
        <f t="shared" si="2"/>
        <v>2156</v>
      </c>
    </row>
    <row r="18" spans="2:9" ht="24.9" customHeight="1">
      <c r="B18" s="16">
        <f t="shared" si="0"/>
        <v>1</v>
      </c>
      <c r="C18" s="6">
        <v>19</v>
      </c>
      <c r="D18" s="12" t="str">
        <f t="shared" si="1"/>
        <v>週日</v>
      </c>
      <c r="E18" s="19" t="s">
        <v>35</v>
      </c>
      <c r="F18" s="9" t="s">
        <v>36</v>
      </c>
      <c r="G18" s="22"/>
      <c r="H18" s="22">
        <v>498</v>
      </c>
      <c r="I18" s="28">
        <f t="shared" si="2"/>
        <v>1658</v>
      </c>
    </row>
    <row r="19" spans="2:9" ht="24.9" customHeight="1">
      <c r="B19" s="16">
        <f t="shared" si="0"/>
        <v>1</v>
      </c>
      <c r="C19" s="6">
        <v>20</v>
      </c>
      <c r="D19" s="12" t="str">
        <f t="shared" si="1"/>
        <v>週一</v>
      </c>
      <c r="E19" s="19" t="s">
        <v>22</v>
      </c>
      <c r="F19" s="9" t="s">
        <v>37</v>
      </c>
      <c r="G19" s="22"/>
      <c r="H19" s="22">
        <v>80</v>
      </c>
      <c r="I19" s="28">
        <f t="shared" si="2"/>
        <v>1578</v>
      </c>
    </row>
    <row r="20" spans="2:9" ht="24.9" customHeight="1">
      <c r="B20" s="16">
        <f t="shared" si="0"/>
        <v>1</v>
      </c>
      <c r="C20" s="6">
        <v>21</v>
      </c>
      <c r="D20" s="12" t="str">
        <f t="shared" si="1"/>
        <v>週二</v>
      </c>
      <c r="E20" s="19" t="s">
        <v>21</v>
      </c>
      <c r="F20" s="9" t="s">
        <v>38</v>
      </c>
      <c r="G20" s="22"/>
      <c r="H20" s="22">
        <v>580</v>
      </c>
      <c r="I20" s="28">
        <f t="shared" si="2"/>
        <v>998</v>
      </c>
    </row>
    <row r="21" spans="2:9" ht="24.9" customHeight="1">
      <c r="B21" s="16" t="str">
        <f t="shared" si="0"/>
        <v/>
      </c>
      <c r="C21" s="6"/>
      <c r="D21" s="12" t="str">
        <f t="shared" si="1"/>
        <v/>
      </c>
      <c r="E21" s="19"/>
      <c r="F21" s="9"/>
      <c r="G21" s="22"/>
      <c r="H21" s="22"/>
      <c r="I21" s="28" t="str">
        <f t="shared" si="2"/>
        <v/>
      </c>
    </row>
    <row r="22" spans="2:9" ht="24.9" customHeight="1">
      <c r="B22" s="16" t="str">
        <f t="shared" si="0"/>
        <v/>
      </c>
      <c r="C22" s="6"/>
      <c r="D22" s="12" t="str">
        <f t="shared" si="1"/>
        <v/>
      </c>
      <c r="E22" s="19"/>
      <c r="F22" s="9"/>
      <c r="G22" s="22"/>
      <c r="H22" s="22"/>
      <c r="I22" s="28" t="str">
        <f t="shared" si="2"/>
        <v/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9002</v>
      </c>
      <c r="I32" s="31">
        <f>$F$4+G32-H32</f>
        <v>998</v>
      </c>
    </row>
  </sheetData>
  <mergeCells count="7">
    <mergeCell ref="B32:F32"/>
    <mergeCell ref="K8:L8"/>
    <mergeCell ref="B2:C2"/>
    <mergeCell ref="H2:I2"/>
    <mergeCell ref="H3:I6"/>
    <mergeCell ref="B4:E4"/>
    <mergeCell ref="B6:E6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M32"/>
  <sheetViews>
    <sheetView showGridLines="0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7" sqref="H17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2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/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1154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>
        <f>IF(OR($B$2="",$E$2="",C9=""),"",MONTH(DATE($B$2,$E$2,1)))</f>
        <v>2</v>
      </c>
      <c r="C9" s="5">
        <v>1</v>
      </c>
      <c r="D9" s="26" t="str">
        <f>IF(OR(B9="",C9=""),"",TEXT(DATE($B$2,B9,C9),"aaa"))</f>
        <v>週六</v>
      </c>
      <c r="E9" s="18" t="s">
        <v>22</v>
      </c>
      <c r="F9" s="8" t="s">
        <v>39</v>
      </c>
      <c r="G9" s="21">
        <v>0</v>
      </c>
      <c r="H9" s="21">
        <v>210</v>
      </c>
      <c r="I9" s="27">
        <f>IF(AND(G9="",H9=""),"",$F$4+G9-H9)</f>
        <v>9790</v>
      </c>
      <c r="K9" s="38" t="s">
        <v>10</v>
      </c>
      <c r="L9" s="25">
        <f>SUMIF($E$9:$E$31,"食",$H$9:$H$31)</f>
        <v>1797</v>
      </c>
    </row>
    <row r="10" spans="2:13" ht="24.9" customHeight="1">
      <c r="B10" s="16">
        <f t="shared" ref="B10:B31" si="0">IF(OR($B$2="",$E$2="",C10=""),"",MONTH(DATE($B$2,$E$2,1)))</f>
        <v>2</v>
      </c>
      <c r="C10" s="6">
        <v>3</v>
      </c>
      <c r="D10" s="12" t="str">
        <f t="shared" ref="D10:D31" si="1">IF(OR(B10="",C10=""),"",TEXT(DATE($B$2,B10,C10),"aaa"))</f>
        <v>週一</v>
      </c>
      <c r="E10" s="19" t="s">
        <v>21</v>
      </c>
      <c r="F10" s="9" t="s">
        <v>40</v>
      </c>
      <c r="G10" s="22">
        <v>0</v>
      </c>
      <c r="H10" s="22">
        <v>399</v>
      </c>
      <c r="I10" s="28">
        <f>IF(AND(G10="",H10=""),"",I9+G10-H10)</f>
        <v>9391</v>
      </c>
      <c r="K10" s="38" t="s">
        <v>11</v>
      </c>
      <c r="L10" s="25">
        <f>SUMIF($E$9:$E$31,"衣",$H$9:$H$31)</f>
        <v>1179</v>
      </c>
    </row>
    <row r="11" spans="2:13" ht="24.9" customHeight="1">
      <c r="B11" s="16">
        <f t="shared" si="0"/>
        <v>2</v>
      </c>
      <c r="C11" s="6">
        <v>4</v>
      </c>
      <c r="D11" s="12" t="str">
        <f t="shared" si="1"/>
        <v>週二</v>
      </c>
      <c r="E11" s="19" t="s">
        <v>27</v>
      </c>
      <c r="F11" s="9" t="s">
        <v>48</v>
      </c>
      <c r="G11" s="22">
        <v>0</v>
      </c>
      <c r="H11" s="22">
        <v>180</v>
      </c>
      <c r="I11" s="28">
        <f t="shared" ref="I11:I31" si="2">IF(AND(G11="",H11=""),"",I10+G11-H11)</f>
        <v>9211</v>
      </c>
      <c r="K11" s="38" t="s">
        <v>12</v>
      </c>
      <c r="L11" s="25">
        <f>SUMIF($E$9:$E$31,"住",$H$9:$H$31)</f>
        <v>4000</v>
      </c>
    </row>
    <row r="12" spans="2:13" ht="24.9" customHeight="1">
      <c r="B12" s="16">
        <f t="shared" si="0"/>
        <v>2</v>
      </c>
      <c r="C12" s="6">
        <v>6</v>
      </c>
      <c r="D12" s="12" t="str">
        <f t="shared" si="1"/>
        <v>週四</v>
      </c>
      <c r="E12" s="19" t="s">
        <v>35</v>
      </c>
      <c r="F12" s="9" t="s">
        <v>41</v>
      </c>
      <c r="G12" s="22">
        <v>0</v>
      </c>
      <c r="H12" s="22">
        <v>220</v>
      </c>
      <c r="I12" s="28">
        <f t="shared" si="2"/>
        <v>8991</v>
      </c>
      <c r="K12" s="38" t="s">
        <v>13</v>
      </c>
      <c r="L12" s="25">
        <f>SUMIF($E$9:$E$31,"行",$H$9:$H$31)</f>
        <v>360</v>
      </c>
    </row>
    <row r="13" spans="2:13" ht="24.9" customHeight="1">
      <c r="B13" s="16">
        <f t="shared" si="0"/>
        <v>2</v>
      </c>
      <c r="C13" s="6">
        <v>7</v>
      </c>
      <c r="D13" s="12" t="str">
        <f t="shared" si="1"/>
        <v>週五</v>
      </c>
      <c r="E13" s="19" t="s">
        <v>22</v>
      </c>
      <c r="F13" s="9" t="s">
        <v>42</v>
      </c>
      <c r="G13" s="22">
        <v>0</v>
      </c>
      <c r="H13" s="22">
        <v>60</v>
      </c>
      <c r="I13" s="28">
        <f t="shared" si="2"/>
        <v>8931</v>
      </c>
      <c r="K13" s="38" t="s">
        <v>14</v>
      </c>
      <c r="L13" s="25">
        <f>SUMIF($E$9:$E$31,"育",$H$9:$H$31)</f>
        <v>370</v>
      </c>
    </row>
    <row r="14" spans="2:13" ht="24.9" customHeight="1">
      <c r="B14" s="16">
        <f t="shared" si="0"/>
        <v>2</v>
      </c>
      <c r="C14" s="6">
        <v>10</v>
      </c>
      <c r="D14" s="12" t="str">
        <f t="shared" si="1"/>
        <v>週一</v>
      </c>
      <c r="E14" s="19" t="s">
        <v>25</v>
      </c>
      <c r="F14" s="9" t="s">
        <v>43</v>
      </c>
      <c r="G14" s="22">
        <v>0</v>
      </c>
      <c r="H14" s="22">
        <v>560</v>
      </c>
      <c r="I14" s="28">
        <f t="shared" si="2"/>
        <v>8371</v>
      </c>
      <c r="K14" s="38" t="s">
        <v>15</v>
      </c>
      <c r="L14" s="25">
        <f>SUMIF($E$9:$E$31,"樂",$H$9:$H$31)</f>
        <v>1140</v>
      </c>
    </row>
    <row r="15" spans="2:13" ht="24.9" customHeight="1">
      <c r="B15" s="16">
        <f t="shared" si="0"/>
        <v>2</v>
      </c>
      <c r="C15" s="6">
        <v>11</v>
      </c>
      <c r="D15" s="12" t="str">
        <f t="shared" si="1"/>
        <v>週二</v>
      </c>
      <c r="E15" s="19" t="s">
        <v>22</v>
      </c>
      <c r="F15" s="9" t="s">
        <v>44</v>
      </c>
      <c r="G15" s="22">
        <v>0</v>
      </c>
      <c r="H15" s="22">
        <v>599</v>
      </c>
      <c r="I15" s="28">
        <f t="shared" si="2"/>
        <v>7772</v>
      </c>
    </row>
    <row r="16" spans="2:13" ht="24.9" customHeight="1">
      <c r="B16" s="16">
        <f t="shared" si="0"/>
        <v>2</v>
      </c>
      <c r="C16" s="6">
        <v>13</v>
      </c>
      <c r="D16" s="12" t="str">
        <f t="shared" si="1"/>
        <v>週四</v>
      </c>
      <c r="E16" s="19" t="s">
        <v>30</v>
      </c>
      <c r="F16" s="9" t="s">
        <v>59</v>
      </c>
      <c r="G16" s="22">
        <v>0</v>
      </c>
      <c r="H16" s="22">
        <v>4000</v>
      </c>
      <c r="I16" s="28">
        <f t="shared" si="2"/>
        <v>3772</v>
      </c>
    </row>
    <row r="17" spans="2:9" ht="24.9" customHeight="1">
      <c r="B17" s="16">
        <f t="shared" si="0"/>
        <v>2</v>
      </c>
      <c r="C17" s="6">
        <v>15</v>
      </c>
      <c r="D17" s="12" t="str">
        <f t="shared" si="1"/>
        <v>週六</v>
      </c>
      <c r="E17" s="19" t="s">
        <v>27</v>
      </c>
      <c r="F17" s="9" t="s">
        <v>48</v>
      </c>
      <c r="G17" s="22">
        <v>0</v>
      </c>
      <c r="H17" s="22">
        <v>180</v>
      </c>
      <c r="I17" s="28">
        <f t="shared" si="2"/>
        <v>3592</v>
      </c>
    </row>
    <row r="18" spans="2:9" ht="24.9" customHeight="1">
      <c r="B18" s="16">
        <f t="shared" si="0"/>
        <v>2</v>
      </c>
      <c r="C18" s="6">
        <v>19</v>
      </c>
      <c r="D18" s="12" t="str">
        <f t="shared" si="1"/>
        <v>週三</v>
      </c>
      <c r="E18" s="19" t="s">
        <v>22</v>
      </c>
      <c r="F18" s="9" t="s">
        <v>45</v>
      </c>
      <c r="G18" s="22">
        <v>0</v>
      </c>
      <c r="H18" s="22">
        <v>129</v>
      </c>
      <c r="I18" s="28">
        <f t="shared" si="2"/>
        <v>3463</v>
      </c>
    </row>
    <row r="19" spans="2:9" ht="24.9" customHeight="1">
      <c r="B19" s="16">
        <f t="shared" si="0"/>
        <v>2</v>
      </c>
      <c r="C19" s="6">
        <v>20</v>
      </c>
      <c r="D19" s="12" t="str">
        <f t="shared" si="1"/>
        <v>週四</v>
      </c>
      <c r="E19" s="19" t="s">
        <v>25</v>
      </c>
      <c r="F19" s="9" t="s">
        <v>43</v>
      </c>
      <c r="G19" s="22">
        <v>0</v>
      </c>
      <c r="H19" s="22">
        <v>580</v>
      </c>
      <c r="I19" s="28">
        <f t="shared" si="2"/>
        <v>2883</v>
      </c>
    </row>
    <row r="20" spans="2:9" ht="24.9" customHeight="1">
      <c r="B20" s="16">
        <f t="shared" si="0"/>
        <v>2</v>
      </c>
      <c r="C20" s="6">
        <v>21</v>
      </c>
      <c r="D20" s="12" t="str">
        <f t="shared" si="1"/>
        <v>週五</v>
      </c>
      <c r="E20" s="19" t="s">
        <v>21</v>
      </c>
      <c r="F20" s="9" t="s">
        <v>46</v>
      </c>
      <c r="G20" s="22">
        <v>0</v>
      </c>
      <c r="H20" s="22">
        <v>780</v>
      </c>
      <c r="I20" s="28">
        <f t="shared" si="2"/>
        <v>2103</v>
      </c>
    </row>
    <row r="21" spans="2:9" ht="24.9" customHeight="1">
      <c r="B21" s="16">
        <f t="shared" si="0"/>
        <v>2</v>
      </c>
      <c r="C21" s="6">
        <v>22</v>
      </c>
      <c r="D21" s="12" t="str">
        <f t="shared" si="1"/>
        <v>週六</v>
      </c>
      <c r="E21" s="19" t="s">
        <v>22</v>
      </c>
      <c r="F21" s="9" t="s">
        <v>49</v>
      </c>
      <c r="G21" s="22">
        <v>0</v>
      </c>
      <c r="H21" s="22">
        <v>799</v>
      </c>
      <c r="I21" s="28">
        <f t="shared" si="2"/>
        <v>1304</v>
      </c>
    </row>
    <row r="22" spans="2:9" ht="24.9" customHeight="1">
      <c r="B22" s="16">
        <f t="shared" si="0"/>
        <v>2</v>
      </c>
      <c r="C22" s="6">
        <v>23</v>
      </c>
      <c r="D22" s="12" t="str">
        <f t="shared" si="1"/>
        <v>週日</v>
      </c>
      <c r="E22" s="19" t="s">
        <v>35</v>
      </c>
      <c r="F22" s="9" t="s">
        <v>47</v>
      </c>
      <c r="G22" s="22">
        <v>0</v>
      </c>
      <c r="H22" s="22">
        <v>150</v>
      </c>
      <c r="I22" s="28">
        <f t="shared" si="2"/>
        <v>1154</v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8846</v>
      </c>
      <c r="I32" s="31">
        <f>$F$4+G32-H32</f>
        <v>1154</v>
      </c>
    </row>
  </sheetData>
  <protectedRanges>
    <protectedRange sqref="F9:H22" name="範圍5"/>
  </protectedRanges>
  <mergeCells count="7">
    <mergeCell ref="B32:F32"/>
    <mergeCell ref="B2:C2"/>
    <mergeCell ref="H2:I2"/>
    <mergeCell ref="H3:I6"/>
    <mergeCell ref="B4:E4"/>
    <mergeCell ref="B6:E6"/>
    <mergeCell ref="K8:L8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M32"/>
  <sheetViews>
    <sheetView showGridLines="0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1" sqref="F11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3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>零用金快用完了！不要再亂花錢囉！</v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238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>
        <f>IF(OR($B$2="",$E$2="",C9=""),"",MONTH(DATE($B$2,$E$2,1)))</f>
        <v>3</v>
      </c>
      <c r="C9" s="5">
        <v>5</v>
      </c>
      <c r="D9" s="26" t="str">
        <f>IF(OR(B9="",C9=""),"",TEXT(DATE($B$2,B9,C9),"aaa"))</f>
        <v>週四</v>
      </c>
      <c r="E9" s="18" t="s">
        <v>22</v>
      </c>
      <c r="F9" s="8" t="s">
        <v>56</v>
      </c>
      <c r="G9" s="21">
        <v>0</v>
      </c>
      <c r="H9" s="21">
        <v>90</v>
      </c>
      <c r="I9" s="27">
        <f>IF(AND(G9="",H9=""),"",$F$4+G9-H9)</f>
        <v>9910</v>
      </c>
      <c r="K9" s="38" t="s">
        <v>10</v>
      </c>
      <c r="L9" s="25">
        <f>SUMIF($E$9:$E$31,"食",$H$9:$H$31)</f>
        <v>1122</v>
      </c>
    </row>
    <row r="10" spans="2:13" ht="24.9" customHeight="1">
      <c r="B10" s="16">
        <f t="shared" ref="B10:B31" si="0">IF(OR($B$2="",$E$2="",C10=""),"",MONTH(DATE($B$2,$E$2,1)))</f>
        <v>3</v>
      </c>
      <c r="C10" s="6">
        <v>6</v>
      </c>
      <c r="D10" s="12" t="str">
        <f t="shared" ref="D10:D31" si="1">IF(OR(B10="",C10=""),"",TEXT(DATE($B$2,B10,C10),"aaa"))</f>
        <v>週五</v>
      </c>
      <c r="E10" s="19" t="s">
        <v>21</v>
      </c>
      <c r="F10" s="9" t="s">
        <v>57</v>
      </c>
      <c r="G10" s="22">
        <v>0</v>
      </c>
      <c r="H10" s="22">
        <v>1800</v>
      </c>
      <c r="I10" s="28">
        <f>IF(AND(G10="",H10=""),"",I9+G10-H10)</f>
        <v>8110</v>
      </c>
      <c r="K10" s="38" t="s">
        <v>11</v>
      </c>
      <c r="L10" s="25">
        <f>SUMIF($E$9:$E$31,"衣",$H$9:$H$31)</f>
        <v>1800</v>
      </c>
    </row>
    <row r="11" spans="2:13" ht="24.9" customHeight="1">
      <c r="B11" s="16">
        <f t="shared" si="0"/>
        <v>3</v>
      </c>
      <c r="C11" s="6">
        <v>8</v>
      </c>
      <c r="D11" s="12" t="str">
        <f t="shared" si="1"/>
        <v>週日</v>
      </c>
      <c r="E11" s="19" t="s">
        <v>25</v>
      </c>
      <c r="F11" s="9" t="s">
        <v>58</v>
      </c>
      <c r="G11" s="22">
        <v>0</v>
      </c>
      <c r="H11" s="22">
        <v>160</v>
      </c>
      <c r="I11" s="28">
        <f t="shared" ref="I11:I31" si="2">IF(AND(G11="",H11=""),"",I10+G11-H11)</f>
        <v>7950</v>
      </c>
      <c r="K11" s="38" t="s">
        <v>12</v>
      </c>
      <c r="L11" s="25">
        <f>SUMIF($E$9:$E$31,"住",$H$9:$H$31)</f>
        <v>4550</v>
      </c>
    </row>
    <row r="12" spans="2:13" ht="24.9" customHeight="1">
      <c r="B12" s="16">
        <f t="shared" si="0"/>
        <v>3</v>
      </c>
      <c r="C12" s="6">
        <v>9</v>
      </c>
      <c r="D12" s="12" t="str">
        <f t="shared" si="1"/>
        <v>週一</v>
      </c>
      <c r="E12" s="19" t="s">
        <v>35</v>
      </c>
      <c r="F12" s="9" t="s">
        <v>50</v>
      </c>
      <c r="G12" s="22">
        <v>0</v>
      </c>
      <c r="H12" s="22">
        <v>350</v>
      </c>
      <c r="I12" s="28">
        <f t="shared" si="2"/>
        <v>7600</v>
      </c>
      <c r="K12" s="38" t="s">
        <v>13</v>
      </c>
      <c r="L12" s="25">
        <f>SUMIF($E$9:$E$31,"行",$H$9:$H$31)</f>
        <v>1530</v>
      </c>
    </row>
    <row r="13" spans="2:13" ht="24.9" customHeight="1">
      <c r="B13" s="16">
        <f t="shared" si="0"/>
        <v>3</v>
      </c>
      <c r="C13" s="6">
        <v>11</v>
      </c>
      <c r="D13" s="12" t="str">
        <f t="shared" si="1"/>
        <v>週三</v>
      </c>
      <c r="E13" s="19" t="s">
        <v>22</v>
      </c>
      <c r="F13" s="9" t="s">
        <v>51</v>
      </c>
      <c r="G13" s="22">
        <v>0</v>
      </c>
      <c r="H13" s="22">
        <v>45</v>
      </c>
      <c r="I13" s="28">
        <f t="shared" si="2"/>
        <v>7555</v>
      </c>
      <c r="K13" s="38" t="s">
        <v>14</v>
      </c>
      <c r="L13" s="25">
        <f>SUMIF($E$9:$E$31,"育",$H$9:$H$31)</f>
        <v>350</v>
      </c>
    </row>
    <row r="14" spans="2:13" ht="24.9" customHeight="1">
      <c r="B14" s="16">
        <f t="shared" si="0"/>
        <v>3</v>
      </c>
      <c r="C14" s="6">
        <v>12</v>
      </c>
      <c r="D14" s="12" t="str">
        <f t="shared" si="1"/>
        <v>週四</v>
      </c>
      <c r="E14" s="19" t="s">
        <v>30</v>
      </c>
      <c r="F14" s="9" t="s">
        <v>60</v>
      </c>
      <c r="G14" s="22">
        <v>0</v>
      </c>
      <c r="H14" s="22">
        <v>4000</v>
      </c>
      <c r="I14" s="28">
        <f t="shared" si="2"/>
        <v>3555</v>
      </c>
      <c r="K14" s="38" t="s">
        <v>15</v>
      </c>
      <c r="L14" s="25">
        <f>SUMIF($E$9:$E$31,"樂",$H$9:$H$31)</f>
        <v>410</v>
      </c>
    </row>
    <row r="15" spans="2:13" ht="24.9" customHeight="1">
      <c r="B15" s="16">
        <f t="shared" si="0"/>
        <v>3</v>
      </c>
      <c r="C15" s="6">
        <v>15</v>
      </c>
      <c r="D15" s="12" t="str">
        <f t="shared" si="1"/>
        <v>週日</v>
      </c>
      <c r="E15" s="19" t="s">
        <v>22</v>
      </c>
      <c r="F15" s="9" t="s">
        <v>52</v>
      </c>
      <c r="G15" s="22">
        <v>0</v>
      </c>
      <c r="H15" s="22">
        <v>210</v>
      </c>
      <c r="I15" s="28">
        <f t="shared" si="2"/>
        <v>3345</v>
      </c>
    </row>
    <row r="16" spans="2:13" ht="24.9" customHeight="1">
      <c r="B16" s="16">
        <f t="shared" si="0"/>
        <v>3</v>
      </c>
      <c r="C16" s="6">
        <v>16</v>
      </c>
      <c r="D16" s="12" t="str">
        <f t="shared" si="1"/>
        <v>週一</v>
      </c>
      <c r="E16" s="19" t="s">
        <v>27</v>
      </c>
      <c r="F16" s="9" t="s">
        <v>48</v>
      </c>
      <c r="G16" s="22">
        <v>0</v>
      </c>
      <c r="H16" s="22">
        <v>250</v>
      </c>
      <c r="I16" s="28">
        <f t="shared" si="2"/>
        <v>3095</v>
      </c>
    </row>
    <row r="17" spans="2:9" ht="24.9" customHeight="1">
      <c r="B17" s="16">
        <f t="shared" si="0"/>
        <v>3</v>
      </c>
      <c r="C17" s="6">
        <v>17</v>
      </c>
      <c r="D17" s="12" t="str">
        <f t="shared" si="1"/>
        <v>週二</v>
      </c>
      <c r="E17" s="19" t="s">
        <v>27</v>
      </c>
      <c r="F17" s="9" t="s">
        <v>61</v>
      </c>
      <c r="G17" s="22">
        <v>0</v>
      </c>
      <c r="H17" s="22">
        <v>1280</v>
      </c>
      <c r="I17" s="28">
        <f t="shared" si="2"/>
        <v>1815</v>
      </c>
    </row>
    <row r="18" spans="2:9" ht="24.9" customHeight="1">
      <c r="B18" s="16">
        <f t="shared" si="0"/>
        <v>3</v>
      </c>
      <c r="C18" s="6">
        <v>18</v>
      </c>
      <c r="D18" s="12" t="str">
        <f t="shared" si="1"/>
        <v>週三</v>
      </c>
      <c r="E18" s="19" t="s">
        <v>22</v>
      </c>
      <c r="F18" s="9" t="s">
        <v>53</v>
      </c>
      <c r="G18" s="22">
        <v>0</v>
      </c>
      <c r="H18" s="22">
        <v>79</v>
      </c>
      <c r="I18" s="28">
        <f t="shared" si="2"/>
        <v>1736</v>
      </c>
    </row>
    <row r="19" spans="2:9" ht="24.9" customHeight="1">
      <c r="B19" s="16">
        <f t="shared" si="0"/>
        <v>3</v>
      </c>
      <c r="C19" s="6">
        <v>21</v>
      </c>
      <c r="D19" s="12" t="str">
        <f t="shared" si="1"/>
        <v>週六</v>
      </c>
      <c r="E19" s="19" t="s">
        <v>25</v>
      </c>
      <c r="F19" s="9" t="s">
        <v>54</v>
      </c>
      <c r="G19" s="22">
        <v>0</v>
      </c>
      <c r="H19" s="22">
        <v>250</v>
      </c>
      <c r="I19" s="28">
        <f t="shared" si="2"/>
        <v>1486</v>
      </c>
    </row>
    <row r="20" spans="2:9" ht="24.9" customHeight="1">
      <c r="B20" s="16">
        <f t="shared" si="0"/>
        <v>3</v>
      </c>
      <c r="C20" s="6">
        <v>22</v>
      </c>
      <c r="D20" s="12" t="str">
        <f t="shared" si="1"/>
        <v>週日</v>
      </c>
      <c r="E20" s="19" t="s">
        <v>22</v>
      </c>
      <c r="F20" s="9" t="s">
        <v>63</v>
      </c>
      <c r="G20" s="22">
        <v>0</v>
      </c>
      <c r="H20" s="22">
        <v>199</v>
      </c>
      <c r="I20" s="28">
        <f t="shared" si="2"/>
        <v>1287</v>
      </c>
    </row>
    <row r="21" spans="2:9" ht="24.9" customHeight="1">
      <c r="B21" s="16">
        <f t="shared" si="0"/>
        <v>3</v>
      </c>
      <c r="C21" s="6">
        <v>24</v>
      </c>
      <c r="D21" s="12" t="str">
        <f t="shared" si="1"/>
        <v>週二</v>
      </c>
      <c r="E21" s="19" t="s">
        <v>22</v>
      </c>
      <c r="F21" s="9" t="s">
        <v>62</v>
      </c>
      <c r="G21" s="22">
        <v>0</v>
      </c>
      <c r="H21" s="22">
        <v>499</v>
      </c>
      <c r="I21" s="28">
        <f t="shared" si="2"/>
        <v>788</v>
      </c>
    </row>
    <row r="22" spans="2:9" ht="24.9" customHeight="1">
      <c r="B22" s="16">
        <f t="shared" si="0"/>
        <v>3</v>
      </c>
      <c r="C22" s="6">
        <v>25</v>
      </c>
      <c r="D22" s="12" t="str">
        <f t="shared" si="1"/>
        <v>週三</v>
      </c>
      <c r="E22" s="19" t="s">
        <v>30</v>
      </c>
      <c r="F22" s="9" t="s">
        <v>55</v>
      </c>
      <c r="G22" s="22">
        <v>0</v>
      </c>
      <c r="H22" s="22">
        <v>550</v>
      </c>
      <c r="I22" s="28">
        <f t="shared" si="2"/>
        <v>238</v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9762</v>
      </c>
      <c r="I32" s="31">
        <f>$F$4+G32-H32</f>
        <v>238</v>
      </c>
    </row>
  </sheetData>
  <protectedRanges>
    <protectedRange sqref="F9:H22" name="範圍5"/>
  </protectedRanges>
  <mergeCells count="7">
    <mergeCell ref="B32:F32"/>
    <mergeCell ref="B2:C2"/>
    <mergeCell ref="H2:I2"/>
    <mergeCell ref="H3:I6"/>
    <mergeCell ref="B4:E4"/>
    <mergeCell ref="B6:E6"/>
    <mergeCell ref="K8:L8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一月</vt:lpstr>
      <vt:lpstr>二月</vt:lpstr>
      <vt:lpstr>三月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2003-05-15T03:55:30Z</cp:lastPrinted>
  <dcterms:created xsi:type="dcterms:W3CDTF">2003-03-24T01:55:51Z</dcterms:created>
  <dcterms:modified xsi:type="dcterms:W3CDTF">2018-07-18T08:44:56Z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TC011448861028</vt:lpwstr>
  </property>
</Properties>
</file>