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06399007-Excel2016\範例檔案\Example09\"/>
    </mc:Choice>
  </mc:AlternateContent>
  <bookViews>
    <workbookView xWindow="367" yWindow="275" windowWidth="5236" windowHeight="2396" activeTab="2"/>
  </bookViews>
  <sheets>
    <sheet name="員工年資表" sheetId="1" r:id="rId1"/>
    <sheet name="109年考績表" sheetId="2" r:id="rId2"/>
    <sheet name="查詢年度獎金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7" i="3" l="1"/>
  <c r="B7" i="3"/>
  <c r="C4" i="3"/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2" i="2"/>
  <c r="H2" i="2" s="1"/>
  <c r="D7" i="3" s="1"/>
  <c r="D4" i="3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<sst xmlns="http://schemas.openxmlformats.org/spreadsheetml/2006/main" count="156" uniqueCount="94">
  <si>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</si>
  <si>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</si>
  <si>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</si>
  <si>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</si>
  <si>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</si>
  <si>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</si>
  <si>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</si>
  <si>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</si>
  <si>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</si>
  <si>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</si>
  <si>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</si>
  <si>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</si>
  <si>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</si>
  <si>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</si>
  <si>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</si>
  <si>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</si>
  <si>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</si>
  <si>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</si>
  <si>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</si>
  <si>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</si>
  <si>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</si>
  <si>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</si>
  <si>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</si>
  <si>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</si>
  <si>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</si>
  <si>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</si>
  <si>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</si>
  <si>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</si>
  <si>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</si>
  <si>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王小桃</t>
  </si>
  <si>
    <t>周大翊</t>
  </si>
  <si>
    <t>徐阿巧</t>
  </si>
  <si>
    <t>陳小潔</t>
  </si>
  <si>
    <t>郭小怡</t>
  </si>
  <si>
    <t>陳阿芸</t>
  </si>
  <si>
    <t>陳小伸</t>
  </si>
  <si>
    <t>王大婕</t>
  </si>
  <si>
    <t>林大豪</t>
  </si>
  <si>
    <t>蔡奇輸</t>
  </si>
  <si>
    <t>李阿玲</t>
  </si>
  <si>
    <t>陳阿芳</t>
  </si>
  <si>
    <t>李小茹</t>
  </si>
  <si>
    <t>徐阿泰</t>
  </si>
  <si>
    <t>周星星</t>
  </si>
  <si>
    <t>蔡依零</t>
  </si>
  <si>
    <t>艾貝熊</t>
  </si>
  <si>
    <t>林煎餅</t>
  </si>
  <si>
    <t>王公仔</t>
  </si>
  <si>
    <t>洪系統</t>
  </si>
  <si>
    <t>賴皮鬼</t>
  </si>
  <si>
    <t>謝謝妮</t>
  </si>
  <si>
    <t>周高職</t>
  </si>
  <si>
    <t>王明明</t>
  </si>
  <si>
    <t>劉小華</t>
  </si>
  <si>
    <t>王小轉</t>
  </si>
  <si>
    <t>計算日</t>
    <phoneticPr fontId="1" type="noConversion"/>
  </si>
  <si>
    <t>員工編號</t>
    <phoneticPr fontId="1" type="noConversion"/>
  </si>
  <si>
    <t>員工姓名</t>
    <phoneticPr fontId="1" type="noConversion"/>
  </si>
  <si>
    <t>底薪</t>
    <phoneticPr fontId="1" type="noConversion"/>
  </si>
  <si>
    <t>到職日</t>
    <phoneticPr fontId="1" type="noConversion"/>
  </si>
  <si>
    <t>年資</t>
    <phoneticPr fontId="1" type="noConversion"/>
  </si>
  <si>
    <t>年終獎金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</si>
  <si>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</si>
  <si>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</si>
  <si>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</si>
  <si>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0701</t>
    <phoneticPr fontId="1" type="noConversion"/>
  </si>
  <si>
    <t>朱惠芳</t>
    <phoneticPr fontId="1" type="noConversion"/>
  </si>
  <si>
    <t>張雅馨</t>
    <phoneticPr fontId="1" type="noConversion"/>
  </si>
  <si>
    <t>程中榮</t>
    <phoneticPr fontId="1" type="noConversion"/>
  </si>
  <si>
    <t>李明揚</t>
    <phoneticPr fontId="1" type="noConversion"/>
  </si>
  <si>
    <t>朱惠芳</t>
  </si>
  <si>
    <t>張雅馨</t>
  </si>
  <si>
    <t>程中榮</t>
  </si>
  <si>
    <t>李明揚</t>
  </si>
  <si>
    <t>工作表現</t>
    <phoneticPr fontId="1" type="noConversion"/>
  </si>
  <si>
    <t>年度考績</t>
    <phoneticPr fontId="1" type="noConversion"/>
  </si>
  <si>
    <t>績效獎金</t>
    <phoneticPr fontId="1" type="noConversion"/>
  </si>
  <si>
    <t>去年考績</t>
    <phoneticPr fontId="1" type="noConversion"/>
  </si>
  <si>
    <t>獎勵獎金</t>
    <phoneticPr fontId="1" type="noConversion"/>
  </si>
  <si>
    <t>員工資料</t>
    <phoneticPr fontId="1" type="noConversion"/>
  </si>
  <si>
    <t>總獎金</t>
    <phoneticPr fontId="1" type="noConversion"/>
  </si>
  <si>
    <t>年度獎金明細</t>
    <phoneticPr fontId="1" type="noConversion"/>
  </si>
  <si>
    <t>考績獎金</t>
    <phoneticPr fontId="1" type="noConversion"/>
  </si>
  <si>
    <t>缺勤紀錄</t>
    <phoneticPr fontId="1" type="noConversion"/>
  </si>
  <si>
    <t>109年度年終獎金發放標準：任滿一年者發放二個月底薪，任職未滿半年者發放獎金$10000，任職未滿三個月者發放獎金$3000。</t>
    <phoneticPr fontId="1" type="noConversion"/>
  </si>
  <si>
    <t>成績</t>
  </si>
  <si>
    <t>績效獎金</t>
  </si>
  <si>
    <t>~69.5分</t>
  </si>
  <si>
    <t>~74.5分</t>
  </si>
  <si>
    <t>~79.5分</t>
  </si>
  <si>
    <t>~84.5分</t>
  </si>
  <si>
    <t>~89.5分</t>
  </si>
  <si>
    <t>~100分</t>
  </si>
  <si>
    <t>0701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</si>
</sst>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176" formatCode="&quot;$&quot;#,##0"/>
    <numFmt numFmtId="177" formatCode="[$-404]e&quot;年&quot;m&quot;月&quot;d&quot;日&quot;;@"/>
    <numFmt numFmtId="178" formatCode="&quot;$&quot;#,##0_);[Red]\(&quot;$&quot;#,##0\)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1"/>
      <color theme="7" tint="-0.249977111117893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4"/>
      <name val="微軟正黑體"/>
      <family val="2"/>
      <charset val="136"/>
    </font>
    <font>
      <b/>
      <sz val="12"/>
      <color indexed="9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8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>
      <alignment vertical="center"/>
    </xf>
    <xf numFmtId="176" fontId="2" fillId="4" borderId="3" xfId="0" applyNumberFormat="1" applyFont="1" applyFill="1" applyBorder="1" applyAlignment="1">
      <alignment vertical="center"/>
    </xf>
    <xf numFmtId="176" fontId="2" fillId="4" borderId="4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49" fontId="7" fillId="4" borderId="1" xfId="0" applyNumberFormat="1" applyFont="1" applyFill="1" applyBorder="1" applyAlignment="1" applyProtection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2" fillId="10" borderId="12" xfId="0" applyFont="1" applyFill="1" applyBorder="1" applyAlignment="1">
      <alignment vertical="center"/>
    </xf>
    <xf numFmtId="6" fontId="2" fillId="3" borderId="12" xfId="0" applyNumberFormat="1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vertical="center"/>
    </xf>
    <xf numFmtId="6" fontId="2" fillId="3" borderId="13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177" fontId="8" fillId="6" borderId="1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49" fontId="6" fillId="8" borderId="9" xfId="0" applyNumberFormat="1" applyFont="1" applyFill="1" applyBorder="1" applyAlignment="1">
      <alignment horizontal="center" vertical="center"/>
    </xf>
    <xf numFmtId="49" fontId="6" fillId="8" borderId="10" xfId="0" applyNumberFormat="1" applyFont="1" applyFill="1" applyBorder="1" applyAlignment="1">
      <alignment horizontal="center" vertical="center"/>
    </xf>
    <xf numFmtId="49" fontId="6" fillId="8" borderId="11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116378</xdr:colOff>
      <xdr:row>0</xdr:row>
      <xdr:rowOff>24937</xdr:rowOff>
    </xdr:from>
    <xdr:to>
      <xdr:col>6</xdr:col>
      <xdr:colOff>640080</xdr:colOff>
      <xdr:row>7</xdr:row>
      <xdr:rowOff>241069</xdr:rowOff>
    </xdr:to>
    <xdr:pic>
      <xdr:nvPicPr>
        <xdr:cNvPr id="6" name="圖片 5" descr="C:\Users\王麗琴\AppData\Local\Microsoft\Windows\Temporary Internet Files\Content.IE5\X7YSVTHT\MP900439422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291" y="24937"/>
          <a:ext cx="2801390" cy="2801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149631</xdr:colOff>
      <xdr:row>5</xdr:row>
      <xdr:rowOff>83126</xdr:rowOff>
    </xdr:from>
    <xdr:ext cx="2751513" cy="979242"/>
    <xdr:sp macro="" textlink="">
      <xdr:nvSpPr>
        <xdr:cNvPr id="2" name="矩形 1"/>
        <xdr:cNvSpPr/>
      </xdr:nvSpPr>
      <xdr:spPr>
        <a:xfrm>
          <a:off x="3707478" y="1820486"/>
          <a:ext cx="2751513" cy="9792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ea"/>
              <a:ea typeface="文鼎疊圓體" pitchFamily="49" charset="-120"/>
            </a:rPr>
            <a:t>獎金查詢表</a:t>
          </a:r>
        </a:p>
      </xdr:txBody>
    </xdr:sp>
    <xdr:clientData/>
  </xdr:oneCellAnchor>
  <xdr:oneCellAnchor>
    <xdr:from>
      <xdr:col>5</xdr:col>
      <xdr:colOff>74814</xdr:colOff>
      <xdr:row>1</xdr:row>
      <xdr:rowOff>88307</xdr:rowOff>
    </xdr:from>
    <xdr:ext cx="1687485" cy="979371"/>
    <xdr:sp macro="" textlink="">
      <xdr:nvSpPr>
        <xdr:cNvPr id="5" name="矩形 4"/>
        <xdr:cNvSpPr/>
      </xdr:nvSpPr>
      <xdr:spPr>
        <a:xfrm>
          <a:off x="4771505" y="412503"/>
          <a:ext cx="1687485" cy="97937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請直接輸入</a:t>
          </a:r>
          <a:endParaRPr lang="en-US" altLang="zh-TW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  <a:p>
          <a:pPr algn="ctr"/>
          <a:r>
            <a:rPr lang="zh-TW" altLang="en-US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員工編號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32318;&#34920;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8年考績表"/>
    </sheetNames>
    <sheetDataSet>
      <sheetData sheetId="0">
        <row r="2">
          <cell r="E2">
            <v>97</v>
          </cell>
        </row>
        <row r="3">
          <cell r="E3">
            <v>73.5</v>
          </cell>
        </row>
        <row r="4">
          <cell r="E4">
            <v>85</v>
          </cell>
        </row>
        <row r="5">
          <cell r="E5">
            <v>84.5</v>
          </cell>
        </row>
        <row r="6">
          <cell r="E6">
            <v>83.5</v>
          </cell>
        </row>
        <row r="7">
          <cell r="E7">
            <v>72.5</v>
          </cell>
        </row>
        <row r="8">
          <cell r="E8">
            <v>75</v>
          </cell>
        </row>
        <row r="9">
          <cell r="E9">
            <v>73.5</v>
          </cell>
        </row>
        <row r="10">
          <cell r="E10">
            <v>70</v>
          </cell>
        </row>
        <row r="11">
          <cell r="E11">
            <v>87.5</v>
          </cell>
        </row>
        <row r="12">
          <cell r="E12">
            <v>80.5</v>
          </cell>
        </row>
        <row r="13">
          <cell r="E13">
            <v>68</v>
          </cell>
        </row>
        <row r="14">
          <cell r="E14">
            <v>85.5</v>
          </cell>
        </row>
        <row r="15">
          <cell r="E15">
            <v>84</v>
          </cell>
        </row>
        <row r="16">
          <cell r="E16">
            <v>74.5</v>
          </cell>
        </row>
        <row r="17">
          <cell r="E17">
            <v>76</v>
          </cell>
        </row>
        <row r="18">
          <cell r="E18">
            <v>79</v>
          </cell>
        </row>
        <row r="19">
          <cell r="E19">
            <v>75</v>
          </cell>
        </row>
        <row r="20">
          <cell r="E20">
            <v>85.5</v>
          </cell>
        </row>
        <row r="21">
          <cell r="E21">
            <v>78</v>
          </cell>
        </row>
        <row r="22">
          <cell r="E22">
            <v>86.5</v>
          </cell>
        </row>
        <row r="23">
          <cell r="E23">
            <v>84</v>
          </cell>
        </row>
        <row r="24">
          <cell r="E24">
            <v>80.5</v>
          </cell>
        </row>
        <row r="25">
          <cell r="E25">
            <v>78</v>
          </cell>
        </row>
        <row r="26">
          <cell r="E26">
            <v>76</v>
          </cell>
        </row>
        <row r="27">
          <cell r="E27">
            <v>71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旅程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旅程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旅程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4" topLeftCell="A5" activePane="bottomLeft" state="frozen"/>
      <selection pane="bottomLeft" activeCell="C7" sqref="C7"/>
    </sheetView>
  </sheetViews>
  <sheetFormatPr defaultRowHeight="15.75"/>
  <cols>
    <col min="1" max="1" width="11" style="5" customWidth="1"/>
    <col min="2" max="2" width="18.875" style="5" customWidth="1"/>
    <col min="3" max="3" width="13" style="1" customWidth="1"/>
    <col min="4" max="4" width="17.125" style="2" customWidth="1"/>
    <col min="5" max="7" width="8.875" style="3" customWidth="1"/>
    <col min="8" max="8" width="15.375" style="4" customWidth="1"/>
    <col min="9" max="9" width="13.875" style="5" bestFit="1" customWidth="1"/>
    <col min="10" max="16384" width="9" style="5"/>
  </cols>
  <sheetData>
    <row r="1" spans="1:9" ht="22.6" customHeight="1">
      <c r="A1" s="38" t="s">
        <v>55</v>
      </c>
      <c r="B1" s="39">
        <v>44196</v>
      </c>
      <c r="C1" s="6"/>
      <c r="D1" s="7"/>
      <c r="E1" s="8"/>
      <c r="F1" s="8"/>
      <c r="G1" s="8"/>
      <c r="H1" s="9"/>
    </row>
    <row r="2" spans="1:9" ht="37.5" customHeight="1">
      <c r="A2" s="46" t="s">
        <v>84</v>
      </c>
      <c r="B2" s="46"/>
      <c r="C2" s="46"/>
      <c r="D2" s="46"/>
      <c r="E2" s="46"/>
      <c r="F2" s="46"/>
      <c r="G2" s="46"/>
      <c r="H2" s="46"/>
    </row>
    <row r="3" spans="1:9" ht="18" customHeight="1">
      <c r="A3" s="50" t="s">
        <v>56</v>
      </c>
      <c r="B3" s="50" t="s">
        <v>57</v>
      </c>
      <c r="C3" s="48" t="s">
        <v>58</v>
      </c>
      <c r="D3" s="47" t="s">
        <v>59</v>
      </c>
      <c r="E3" s="45" t="s">
        <v>60</v>
      </c>
      <c r="F3" s="45"/>
      <c r="G3" s="45"/>
      <c r="H3" s="49" t="s">
        <v>61</v>
      </c>
    </row>
    <row r="4" spans="1:9" ht="18" customHeight="1">
      <c r="A4" s="50"/>
      <c r="B4" s="50"/>
      <c r="C4" s="48"/>
      <c r="D4" s="47"/>
      <c r="E4" s="37" t="s">
        <v>62</v>
      </c>
      <c r="F4" s="37" t="s">
        <v>63</v>
      </c>
      <c r="G4" s="37" t="s">
        <v>64</v>
      </c>
      <c r="H4" s="49"/>
    </row>
    <row r="5" spans="1:9" ht="22.6" customHeight="1">
      <c r="A5" s="35" t="s">
        <v>65</v>
      </c>
      <c r="B5" s="36" t="s">
        <v>29</v>
      </c>
      <c r="C5" s="13">
        <v>36000</v>
      </c>
      <c r="D5" s="14">
        <v>31337</v>
      </c>
      <c r="E5" s="28">
        <f>YEAR($B$1)-YEAR(D5)</f>
        <v>35</v>
      </c>
      <c r="F5" s="28">
        <f>MONTH($B$1)-MONTH(D5)</f>
        <v>2</v>
      </c>
      <c r="G5" s="28">
        <f>DAY($B$1)-DAY(D5)</f>
        <v>14</v>
      </c>
      <c r="H5" s="29">
        <f>IF(E5&gt;=1,C5*2,IF(F5&gt;=6,10000,3000))</f>
        <v>72000</v>
      </c>
      <c r="I5" s="2"/>
    </row>
    <row r="6" spans="1:9" ht="22.6" customHeight="1">
      <c r="A6" s="35" t="s">
        <v>0</v>
      </c>
      <c r="B6" s="36" t="s">
        <v>30</v>
      </c>
      <c r="C6" s="13">
        <v>30000</v>
      </c>
      <c r="D6" s="14">
        <v>32329</v>
      </c>
      <c r="E6" s="28">
        <f t="shared" ref="E6:E34" si="0">YEAR($B$1)-YEAR(D6)</f>
        <v>32</v>
      </c>
      <c r="F6" s="28">
        <f t="shared" ref="F6:F34" si="1">MONTH($B$1)-MONTH(D6)</f>
        <v>5</v>
      </c>
      <c r="G6" s="28">
        <f t="shared" ref="G6:G34" si="2">DAY($B$1)-DAY(D6)</f>
        <v>26</v>
      </c>
      <c r="H6" s="29">
        <f t="shared" ref="H6:H34" si="3">IF(E6&gt;=1,C6*2,IF(F6&gt;=6,10000,3000))</f>
        <v>60000</v>
      </c>
    </row>
    <row r="7" spans="1:9" ht="22.6" customHeight="1">
      <c r="A7" s="35" t="s">
        <v>1</v>
      </c>
      <c r="B7" s="36" t="s">
        <v>31</v>
      </c>
      <c r="C7" s="13">
        <v>35000</v>
      </c>
      <c r="D7" s="14">
        <v>32696</v>
      </c>
      <c r="E7" s="28">
        <f t="shared" si="0"/>
        <v>31</v>
      </c>
      <c r="F7" s="28">
        <f t="shared" si="1"/>
        <v>5</v>
      </c>
      <c r="G7" s="28">
        <f t="shared" si="2"/>
        <v>24</v>
      </c>
      <c r="H7" s="29">
        <f t="shared" si="3"/>
        <v>70000</v>
      </c>
    </row>
    <row r="8" spans="1:9" ht="22.6" customHeight="1">
      <c r="A8" s="35" t="s">
        <v>2</v>
      </c>
      <c r="B8" s="36" t="s">
        <v>32</v>
      </c>
      <c r="C8" s="13">
        <v>34000</v>
      </c>
      <c r="D8" s="14">
        <v>33214</v>
      </c>
      <c r="E8" s="28">
        <f t="shared" si="0"/>
        <v>30</v>
      </c>
      <c r="F8" s="28">
        <f t="shared" si="1"/>
        <v>0</v>
      </c>
      <c r="G8" s="28">
        <f t="shared" si="2"/>
        <v>24</v>
      </c>
      <c r="H8" s="29">
        <f t="shared" si="3"/>
        <v>68000</v>
      </c>
    </row>
    <row r="9" spans="1:9" ht="22.6" customHeight="1">
      <c r="A9" s="35" t="s">
        <v>3</v>
      </c>
      <c r="B9" s="36" t="s">
        <v>33</v>
      </c>
      <c r="C9" s="13">
        <v>37100</v>
      </c>
      <c r="D9" s="14">
        <v>33423</v>
      </c>
      <c r="E9" s="28">
        <f t="shared" si="0"/>
        <v>29</v>
      </c>
      <c r="F9" s="28">
        <f t="shared" si="1"/>
        <v>5</v>
      </c>
      <c r="G9" s="28">
        <f t="shared" si="2"/>
        <v>27</v>
      </c>
      <c r="H9" s="29">
        <f t="shared" si="3"/>
        <v>74200</v>
      </c>
    </row>
    <row r="10" spans="1:9" ht="22.6" customHeight="1">
      <c r="A10" s="35" t="s">
        <v>4</v>
      </c>
      <c r="B10" s="36" t="s">
        <v>34</v>
      </c>
      <c r="C10" s="13">
        <v>28000</v>
      </c>
      <c r="D10" s="14">
        <v>34007</v>
      </c>
      <c r="E10" s="28">
        <f t="shared" si="0"/>
        <v>27</v>
      </c>
      <c r="F10" s="28">
        <f t="shared" si="1"/>
        <v>10</v>
      </c>
      <c r="G10" s="28">
        <f t="shared" si="2"/>
        <v>24</v>
      </c>
      <c r="H10" s="29">
        <f t="shared" si="3"/>
        <v>56000</v>
      </c>
    </row>
    <row r="11" spans="1:9" ht="22.6" customHeight="1">
      <c r="A11" s="35" t="s">
        <v>5</v>
      </c>
      <c r="B11" s="36" t="s">
        <v>35</v>
      </c>
      <c r="C11" s="13">
        <v>24000</v>
      </c>
      <c r="D11" s="14">
        <v>34464</v>
      </c>
      <c r="E11" s="28">
        <f t="shared" si="0"/>
        <v>26</v>
      </c>
      <c r="F11" s="28">
        <f t="shared" si="1"/>
        <v>7</v>
      </c>
      <c r="G11" s="28">
        <f t="shared" si="2"/>
        <v>21</v>
      </c>
      <c r="H11" s="29">
        <f t="shared" si="3"/>
        <v>48000</v>
      </c>
    </row>
    <row r="12" spans="1:9" ht="22.6" customHeight="1">
      <c r="A12" s="35" t="s">
        <v>6</v>
      </c>
      <c r="B12" s="36" t="s">
        <v>36</v>
      </c>
      <c r="C12" s="13">
        <v>30000</v>
      </c>
      <c r="D12" s="14">
        <v>34707</v>
      </c>
      <c r="E12" s="28">
        <f t="shared" si="0"/>
        <v>25</v>
      </c>
      <c r="F12" s="28">
        <f t="shared" si="1"/>
        <v>11</v>
      </c>
      <c r="G12" s="28">
        <f t="shared" si="2"/>
        <v>23</v>
      </c>
      <c r="H12" s="29">
        <f t="shared" si="3"/>
        <v>60000</v>
      </c>
    </row>
    <row r="13" spans="1:9" ht="22.6" customHeight="1">
      <c r="A13" s="35" t="s">
        <v>7</v>
      </c>
      <c r="B13" s="36" t="s">
        <v>37</v>
      </c>
      <c r="C13" s="13">
        <v>34000</v>
      </c>
      <c r="D13" s="14">
        <v>34762</v>
      </c>
      <c r="E13" s="28">
        <f t="shared" si="0"/>
        <v>25</v>
      </c>
      <c r="F13" s="28">
        <f t="shared" si="1"/>
        <v>9</v>
      </c>
      <c r="G13" s="28">
        <f t="shared" si="2"/>
        <v>27</v>
      </c>
      <c r="H13" s="29">
        <f t="shared" si="3"/>
        <v>68000</v>
      </c>
    </row>
    <row r="14" spans="1:9" ht="22.6" customHeight="1">
      <c r="A14" s="35" t="s">
        <v>8</v>
      </c>
      <c r="B14" s="36" t="s">
        <v>38</v>
      </c>
      <c r="C14" s="13">
        <v>30000</v>
      </c>
      <c r="D14" s="14">
        <v>35447</v>
      </c>
      <c r="E14" s="28">
        <f t="shared" si="0"/>
        <v>23</v>
      </c>
      <c r="F14" s="28">
        <f t="shared" si="1"/>
        <v>11</v>
      </c>
      <c r="G14" s="28">
        <f t="shared" si="2"/>
        <v>14</v>
      </c>
      <c r="H14" s="29">
        <f t="shared" si="3"/>
        <v>60000</v>
      </c>
    </row>
    <row r="15" spans="1:9" ht="22.6" customHeight="1">
      <c r="A15" s="35" t="s">
        <v>9</v>
      </c>
      <c r="B15" s="36" t="s">
        <v>39</v>
      </c>
      <c r="C15" s="13">
        <v>28000</v>
      </c>
      <c r="D15" s="14">
        <v>35895</v>
      </c>
      <c r="E15" s="28">
        <f t="shared" si="0"/>
        <v>22</v>
      </c>
      <c r="F15" s="28">
        <f t="shared" si="1"/>
        <v>8</v>
      </c>
      <c r="G15" s="28">
        <f t="shared" si="2"/>
        <v>21</v>
      </c>
      <c r="H15" s="29">
        <f t="shared" si="3"/>
        <v>56000</v>
      </c>
    </row>
    <row r="16" spans="1:9" ht="22.6" customHeight="1">
      <c r="A16" s="35" t="s">
        <v>10</v>
      </c>
      <c r="B16" s="36" t="s">
        <v>40</v>
      </c>
      <c r="C16" s="13">
        <v>22000</v>
      </c>
      <c r="D16" s="14">
        <v>35929</v>
      </c>
      <c r="E16" s="28">
        <f t="shared" si="0"/>
        <v>22</v>
      </c>
      <c r="F16" s="28">
        <f t="shared" si="1"/>
        <v>7</v>
      </c>
      <c r="G16" s="28">
        <f t="shared" si="2"/>
        <v>17</v>
      </c>
      <c r="H16" s="29">
        <f t="shared" si="3"/>
        <v>44000</v>
      </c>
    </row>
    <row r="17" spans="1:8" ht="22.6" customHeight="1">
      <c r="A17" s="35" t="s">
        <v>11</v>
      </c>
      <c r="B17" s="36" t="s">
        <v>41</v>
      </c>
      <c r="C17" s="13">
        <v>42000</v>
      </c>
      <c r="D17" s="14">
        <v>36017</v>
      </c>
      <c r="E17" s="28">
        <f t="shared" si="0"/>
        <v>22</v>
      </c>
      <c r="F17" s="28">
        <f t="shared" si="1"/>
        <v>4</v>
      </c>
      <c r="G17" s="28">
        <f t="shared" si="2"/>
        <v>21</v>
      </c>
      <c r="H17" s="29">
        <f t="shared" si="3"/>
        <v>84000</v>
      </c>
    </row>
    <row r="18" spans="1:8" ht="22.6" customHeight="1">
      <c r="A18" s="35" t="s">
        <v>12</v>
      </c>
      <c r="B18" s="36" t="s">
        <v>42</v>
      </c>
      <c r="C18" s="13">
        <v>37000</v>
      </c>
      <c r="D18" s="14">
        <v>36257</v>
      </c>
      <c r="E18" s="28">
        <f t="shared" si="0"/>
        <v>21</v>
      </c>
      <c r="F18" s="28">
        <f t="shared" si="1"/>
        <v>8</v>
      </c>
      <c r="G18" s="28">
        <f t="shared" si="2"/>
        <v>24</v>
      </c>
      <c r="H18" s="29">
        <f t="shared" si="3"/>
        <v>74000</v>
      </c>
    </row>
    <row r="19" spans="1:8" ht="22.6" customHeight="1">
      <c r="A19" s="35" t="s">
        <v>13</v>
      </c>
      <c r="B19" s="36" t="s">
        <v>43</v>
      </c>
      <c r="C19" s="13">
        <v>48000</v>
      </c>
      <c r="D19" s="14">
        <v>36345</v>
      </c>
      <c r="E19" s="28">
        <f t="shared" si="0"/>
        <v>21</v>
      </c>
      <c r="F19" s="28">
        <f t="shared" si="1"/>
        <v>5</v>
      </c>
      <c r="G19" s="28">
        <f t="shared" si="2"/>
        <v>27</v>
      </c>
      <c r="H19" s="29">
        <f t="shared" si="3"/>
        <v>96000</v>
      </c>
    </row>
    <row r="20" spans="1:8" ht="22.6" customHeight="1">
      <c r="A20" s="35" t="s">
        <v>14</v>
      </c>
      <c r="B20" s="36" t="s">
        <v>44</v>
      </c>
      <c r="C20" s="13">
        <v>28000</v>
      </c>
      <c r="D20" s="14">
        <v>36939</v>
      </c>
      <c r="E20" s="28">
        <f t="shared" si="0"/>
        <v>19</v>
      </c>
      <c r="F20" s="28">
        <f t="shared" si="1"/>
        <v>10</v>
      </c>
      <c r="G20" s="28">
        <f t="shared" si="2"/>
        <v>14</v>
      </c>
      <c r="H20" s="29">
        <f t="shared" si="3"/>
        <v>56000</v>
      </c>
    </row>
    <row r="21" spans="1:8" ht="22.6" customHeight="1">
      <c r="A21" s="35" t="s">
        <v>15</v>
      </c>
      <c r="B21" s="36" t="s">
        <v>45</v>
      </c>
      <c r="C21" s="13">
        <v>55000</v>
      </c>
      <c r="D21" s="14">
        <v>37110</v>
      </c>
      <c r="E21" s="28">
        <f t="shared" si="0"/>
        <v>19</v>
      </c>
      <c r="F21" s="28">
        <f t="shared" si="1"/>
        <v>4</v>
      </c>
      <c r="G21" s="28">
        <f t="shared" si="2"/>
        <v>24</v>
      </c>
      <c r="H21" s="29">
        <f t="shared" si="3"/>
        <v>110000</v>
      </c>
    </row>
    <row r="22" spans="1:8" ht="22.6" customHeight="1">
      <c r="A22" s="35" t="s">
        <v>16</v>
      </c>
      <c r="B22" s="36" t="s">
        <v>46</v>
      </c>
      <c r="C22" s="13">
        <v>30000</v>
      </c>
      <c r="D22" s="14">
        <v>37166</v>
      </c>
      <c r="E22" s="28">
        <f t="shared" si="0"/>
        <v>19</v>
      </c>
      <c r="F22" s="28">
        <f t="shared" si="1"/>
        <v>2</v>
      </c>
      <c r="G22" s="28">
        <f t="shared" si="2"/>
        <v>29</v>
      </c>
      <c r="H22" s="29">
        <f t="shared" si="3"/>
        <v>60000</v>
      </c>
    </row>
    <row r="23" spans="1:8" ht="22.6" customHeight="1">
      <c r="A23" s="35" t="s">
        <v>17</v>
      </c>
      <c r="B23" s="36" t="s">
        <v>47</v>
      </c>
      <c r="C23" s="13">
        <v>58000</v>
      </c>
      <c r="D23" s="14">
        <v>37237</v>
      </c>
      <c r="E23" s="28">
        <f t="shared" si="0"/>
        <v>19</v>
      </c>
      <c r="F23" s="28">
        <f t="shared" si="1"/>
        <v>0</v>
      </c>
      <c r="G23" s="28">
        <f t="shared" si="2"/>
        <v>19</v>
      </c>
      <c r="H23" s="29">
        <f t="shared" si="3"/>
        <v>116000</v>
      </c>
    </row>
    <row r="24" spans="1:8" ht="22.6" customHeight="1">
      <c r="A24" s="35" t="s">
        <v>18</v>
      </c>
      <c r="B24" s="36" t="s">
        <v>48</v>
      </c>
      <c r="C24" s="13">
        <v>66000</v>
      </c>
      <c r="D24" s="14">
        <v>40922</v>
      </c>
      <c r="E24" s="28">
        <f t="shared" si="0"/>
        <v>8</v>
      </c>
      <c r="F24" s="28">
        <f t="shared" si="1"/>
        <v>11</v>
      </c>
      <c r="G24" s="28">
        <f t="shared" si="2"/>
        <v>17</v>
      </c>
      <c r="H24" s="29">
        <f t="shared" si="3"/>
        <v>132000</v>
      </c>
    </row>
    <row r="25" spans="1:8" ht="22.6" customHeight="1">
      <c r="A25" s="35" t="s">
        <v>19</v>
      </c>
      <c r="B25" s="36" t="s">
        <v>49</v>
      </c>
      <c r="C25" s="13">
        <v>30000</v>
      </c>
      <c r="D25" s="14">
        <v>40987</v>
      </c>
      <c r="E25" s="28">
        <f t="shared" si="0"/>
        <v>8</v>
      </c>
      <c r="F25" s="28">
        <f t="shared" si="1"/>
        <v>9</v>
      </c>
      <c r="G25" s="28">
        <f t="shared" si="2"/>
        <v>12</v>
      </c>
      <c r="H25" s="29">
        <f t="shared" si="3"/>
        <v>60000</v>
      </c>
    </row>
    <row r="26" spans="1:8" ht="22.6" customHeight="1">
      <c r="A26" s="35" t="s">
        <v>20</v>
      </c>
      <c r="B26" s="36" t="s">
        <v>50</v>
      </c>
      <c r="C26" s="13">
        <v>23000</v>
      </c>
      <c r="D26" s="14">
        <v>41131</v>
      </c>
      <c r="E26" s="28">
        <f t="shared" si="0"/>
        <v>8</v>
      </c>
      <c r="F26" s="28">
        <f t="shared" si="1"/>
        <v>4</v>
      </c>
      <c r="G26" s="28">
        <f t="shared" si="2"/>
        <v>21</v>
      </c>
      <c r="H26" s="29">
        <f t="shared" si="3"/>
        <v>46000</v>
      </c>
    </row>
    <row r="27" spans="1:8" ht="22.6" customHeight="1">
      <c r="A27" s="35" t="s">
        <v>21</v>
      </c>
      <c r="B27" s="36" t="s">
        <v>51</v>
      </c>
      <c r="C27" s="13">
        <v>25000</v>
      </c>
      <c r="D27" s="14">
        <v>41166</v>
      </c>
      <c r="E27" s="28">
        <f t="shared" si="0"/>
        <v>8</v>
      </c>
      <c r="F27" s="28">
        <f t="shared" si="1"/>
        <v>3</v>
      </c>
      <c r="G27" s="28">
        <f t="shared" si="2"/>
        <v>17</v>
      </c>
      <c r="H27" s="29">
        <f t="shared" si="3"/>
        <v>50000</v>
      </c>
    </row>
    <row r="28" spans="1:8" ht="22.6" customHeight="1">
      <c r="A28" s="35" t="s">
        <v>22</v>
      </c>
      <c r="B28" s="36" t="s">
        <v>52</v>
      </c>
      <c r="C28" s="13">
        <v>28000</v>
      </c>
      <c r="D28" s="14">
        <v>42655</v>
      </c>
      <c r="E28" s="28">
        <f t="shared" si="0"/>
        <v>4</v>
      </c>
      <c r="F28" s="28">
        <f t="shared" si="1"/>
        <v>2</v>
      </c>
      <c r="G28" s="28">
        <f t="shared" si="2"/>
        <v>19</v>
      </c>
      <c r="H28" s="29">
        <f t="shared" si="3"/>
        <v>56000</v>
      </c>
    </row>
    <row r="29" spans="1:8" ht="22.6" customHeight="1">
      <c r="A29" s="35" t="s">
        <v>23</v>
      </c>
      <c r="B29" s="36" t="s">
        <v>53</v>
      </c>
      <c r="C29" s="13">
        <v>40000</v>
      </c>
      <c r="D29" s="14">
        <v>43090</v>
      </c>
      <c r="E29" s="28">
        <f t="shared" si="0"/>
        <v>3</v>
      </c>
      <c r="F29" s="28">
        <f t="shared" si="1"/>
        <v>0</v>
      </c>
      <c r="G29" s="28">
        <f t="shared" si="2"/>
        <v>10</v>
      </c>
      <c r="H29" s="29">
        <f t="shared" si="3"/>
        <v>80000</v>
      </c>
    </row>
    <row r="30" spans="1:8" ht="22.6" customHeight="1">
      <c r="A30" s="35" t="s">
        <v>24</v>
      </c>
      <c r="B30" s="36" t="s">
        <v>54</v>
      </c>
      <c r="C30" s="13">
        <v>32000</v>
      </c>
      <c r="D30" s="14">
        <v>43135</v>
      </c>
      <c r="E30" s="28">
        <f t="shared" si="0"/>
        <v>2</v>
      </c>
      <c r="F30" s="28">
        <f t="shared" si="1"/>
        <v>10</v>
      </c>
      <c r="G30" s="28">
        <f t="shared" si="2"/>
        <v>27</v>
      </c>
      <c r="H30" s="29">
        <f t="shared" si="3"/>
        <v>64000</v>
      </c>
    </row>
    <row r="31" spans="1:8" ht="22.6" customHeight="1">
      <c r="A31" s="35" t="s">
        <v>25</v>
      </c>
      <c r="B31" s="36" t="s">
        <v>66</v>
      </c>
      <c r="C31" s="13">
        <v>31000</v>
      </c>
      <c r="D31" s="14">
        <v>43858</v>
      </c>
      <c r="E31" s="28">
        <f t="shared" si="0"/>
        <v>0</v>
      </c>
      <c r="F31" s="28">
        <f t="shared" si="1"/>
        <v>11</v>
      </c>
      <c r="G31" s="28">
        <f t="shared" si="2"/>
        <v>3</v>
      </c>
      <c r="H31" s="29">
        <f t="shared" si="3"/>
        <v>10000</v>
      </c>
    </row>
    <row r="32" spans="1:8" ht="22.6" customHeight="1">
      <c r="A32" s="35" t="s">
        <v>26</v>
      </c>
      <c r="B32" s="36" t="s">
        <v>67</v>
      </c>
      <c r="C32" s="13">
        <v>60000</v>
      </c>
      <c r="D32" s="14">
        <v>43869</v>
      </c>
      <c r="E32" s="28">
        <f t="shared" si="0"/>
        <v>0</v>
      </c>
      <c r="F32" s="28">
        <f t="shared" si="1"/>
        <v>10</v>
      </c>
      <c r="G32" s="28">
        <f t="shared" si="2"/>
        <v>23</v>
      </c>
      <c r="H32" s="29">
        <f t="shared" si="3"/>
        <v>10000</v>
      </c>
    </row>
    <row r="33" spans="1:8" ht="22.6" customHeight="1">
      <c r="A33" s="35" t="s">
        <v>27</v>
      </c>
      <c r="B33" s="36" t="s">
        <v>68</v>
      </c>
      <c r="C33" s="13">
        <v>50000</v>
      </c>
      <c r="D33" s="14">
        <v>43910</v>
      </c>
      <c r="E33" s="28">
        <f t="shared" si="0"/>
        <v>0</v>
      </c>
      <c r="F33" s="28">
        <f t="shared" si="1"/>
        <v>9</v>
      </c>
      <c r="G33" s="28">
        <f t="shared" si="2"/>
        <v>11</v>
      </c>
      <c r="H33" s="29">
        <f t="shared" si="3"/>
        <v>10000</v>
      </c>
    </row>
    <row r="34" spans="1:8" ht="22.6" customHeight="1">
      <c r="A34" s="35" t="s">
        <v>28</v>
      </c>
      <c r="B34" s="36" t="s">
        <v>69</v>
      </c>
      <c r="C34" s="13">
        <v>27000</v>
      </c>
      <c r="D34" s="14">
        <v>44106</v>
      </c>
      <c r="E34" s="28">
        <f t="shared" si="0"/>
        <v>0</v>
      </c>
      <c r="F34" s="28">
        <f t="shared" si="1"/>
        <v>2</v>
      </c>
      <c r="G34" s="28">
        <f t="shared" si="2"/>
        <v>29</v>
      </c>
      <c r="H34" s="29">
        <f t="shared" si="3"/>
        <v>3000</v>
      </c>
    </row>
  </sheetData>
  <mergeCells count="7">
    <mergeCell ref="E3:G3"/>
    <mergeCell ref="A2:H2"/>
    <mergeCell ref="D3:D4"/>
    <mergeCell ref="C3:C4"/>
    <mergeCell ref="H3:H4"/>
    <mergeCell ref="B3:B4"/>
    <mergeCell ref="A3:A4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A5:A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ySplit="1" topLeftCell="A2" activePane="bottomLeft" state="frozen"/>
      <selection pane="bottomLeft" activeCell="G7" sqref="G7"/>
    </sheetView>
  </sheetViews>
  <sheetFormatPr defaultRowHeight="22.25" customHeight="1"/>
  <cols>
    <col min="1" max="2" width="11.375" style="32" customWidth="1"/>
    <col min="3" max="5" width="11.375" style="15" customWidth="1"/>
    <col min="6" max="6" width="11.375" style="33" customWidth="1"/>
    <col min="7" max="7" width="13.75" style="15" customWidth="1"/>
    <col min="8" max="8" width="11.375" style="33" customWidth="1"/>
    <col min="9" max="256" width="11.375" style="32" customWidth="1"/>
    <col min="257" max="16384" width="9" style="32"/>
  </cols>
  <sheetData>
    <row r="1" spans="1:8" s="15" customFormat="1" ht="22.25" customHeight="1">
      <c r="A1" s="18" t="s">
        <v>56</v>
      </c>
      <c r="B1" s="18" t="s">
        <v>57</v>
      </c>
      <c r="C1" s="18" t="s">
        <v>74</v>
      </c>
      <c r="D1" s="18" t="s">
        <v>83</v>
      </c>
      <c r="E1" s="18" t="s">
        <v>75</v>
      </c>
      <c r="F1" s="19" t="s">
        <v>76</v>
      </c>
      <c r="G1" s="18" t="s">
        <v>77</v>
      </c>
      <c r="H1" s="19" t="s">
        <v>78</v>
      </c>
    </row>
    <row r="2" spans="1:8" ht="22.25" customHeight="1">
      <c r="A2" s="20" t="s">
        <v>65</v>
      </c>
      <c r="B2" s="17" t="s">
        <v>29</v>
      </c>
      <c r="C2" s="10">
        <v>82</v>
      </c>
      <c r="D2" s="10">
        <v>2</v>
      </c>
      <c r="E2" s="16">
        <f>C2-D2</f>
        <v>80</v>
      </c>
      <c r="F2" s="30">
        <f>LOOKUP(E2,$A$35:$A$40,$C$35:$C$40)</f>
        <v>5000</v>
      </c>
      <c r="G2" s="16" t="str">
        <f>IF(ISBLANK('[1]108年考績表'!E2)=TRUE,"新到職",IF(E2-'[1]108年考績表'!E2&gt;=0,"進步"&amp;E2-'[1]108年考績表'!E2&amp;"分","退步"&amp;ABS(E2-'[1]108年考績表'!E2)&amp;"分"))</f>
        <v>退步17分</v>
      </c>
      <c r="H2" s="31">
        <f>IF(LEFT(G2,2)="進步",(E2-'[1]108年考績表'!E2)*500,0)</f>
        <v>0</v>
      </c>
    </row>
    <row r="3" spans="1:8" ht="22.25" customHeight="1">
      <c r="A3" s="21" t="s">
        <v>0</v>
      </c>
      <c r="B3" s="22" t="s">
        <v>30</v>
      </c>
      <c r="C3" s="11">
        <v>75</v>
      </c>
      <c r="D3" s="11">
        <v>1</v>
      </c>
      <c r="E3" s="16">
        <f t="shared" ref="E3:E31" si="0">C3-D3</f>
        <v>74</v>
      </c>
      <c r="F3" s="30">
        <f t="shared" ref="F3:F31" si="1">LOOKUP(E3,$A$35:$A$40,$C$35:$C$40)</f>
        <v>1000</v>
      </c>
      <c r="G3" s="16" t="str">
        <f>IF(ISBLANK('[1]108年考績表'!E3)=TRUE,"新到職",IF(E3-'[1]108年考績表'!E3&gt;=0,"進步"&amp;E3-'[1]108年考績表'!E3&amp;"分","退步"&amp;ABS(E3-'[1]108年考績表'!E3)&amp;"分"))</f>
        <v>進步0.5分</v>
      </c>
      <c r="H3" s="31">
        <f>IF(LEFT(G3,2)="進步",(E3-'[1]108年考績表'!E3)*500,0)</f>
        <v>250</v>
      </c>
    </row>
    <row r="4" spans="1:8" ht="22.25" customHeight="1">
      <c r="A4" s="21" t="s">
        <v>1</v>
      </c>
      <c r="B4" s="22" t="s">
        <v>31</v>
      </c>
      <c r="C4" s="11">
        <v>84</v>
      </c>
      <c r="D4" s="11">
        <v>0.5</v>
      </c>
      <c r="E4" s="16">
        <f t="shared" si="0"/>
        <v>83.5</v>
      </c>
      <c r="F4" s="30">
        <f t="shared" si="1"/>
        <v>5000</v>
      </c>
      <c r="G4" s="16" t="str">
        <f>IF(ISBLANK('[1]108年考績表'!E4)=TRUE,"新到職",IF(E4-'[1]108年考績表'!E4&gt;=0,"進步"&amp;E4-'[1]108年考績表'!E4&amp;"分","退步"&amp;ABS(E4-'[1]108年考績表'!E4)&amp;"分"))</f>
        <v>退步1.5分</v>
      </c>
      <c r="H4" s="31">
        <f>IF(LEFT(G4,2)="進步",(E4-'[1]108年考績表'!E4)*500,0)</f>
        <v>0</v>
      </c>
    </row>
    <row r="5" spans="1:8" ht="22.25" customHeight="1">
      <c r="A5" s="21" t="s">
        <v>2</v>
      </c>
      <c r="B5" s="22" t="s">
        <v>32</v>
      </c>
      <c r="C5" s="11">
        <v>88</v>
      </c>
      <c r="D5" s="11">
        <v>0</v>
      </c>
      <c r="E5" s="16">
        <f t="shared" si="0"/>
        <v>88</v>
      </c>
      <c r="F5" s="30">
        <f t="shared" si="1"/>
        <v>8000</v>
      </c>
      <c r="G5" s="16" t="str">
        <f>IF(ISBLANK('[1]108年考績表'!E5)=TRUE,"新到職",IF(E5-'[1]108年考績表'!E5&gt;=0,"進步"&amp;E5-'[1]108年考績表'!E5&amp;"分","退步"&amp;ABS(E5-'[1]108年考績表'!E5)&amp;"分"))</f>
        <v>進步3.5分</v>
      </c>
      <c r="H5" s="31">
        <f>IF(LEFT(G5,2)="進步",(E5-'[1]108年考績表'!E5)*500,0)</f>
        <v>1750</v>
      </c>
    </row>
    <row r="6" spans="1:8" ht="22.25" customHeight="1">
      <c r="A6" s="21" t="s">
        <v>3</v>
      </c>
      <c r="B6" s="22" t="s">
        <v>33</v>
      </c>
      <c r="C6" s="11">
        <v>78</v>
      </c>
      <c r="D6" s="11">
        <v>0</v>
      </c>
      <c r="E6" s="16">
        <f t="shared" si="0"/>
        <v>78</v>
      </c>
      <c r="F6" s="30">
        <f t="shared" si="1"/>
        <v>2000</v>
      </c>
      <c r="G6" s="16" t="str">
        <f>IF(ISBLANK('[1]108年考績表'!E6)=TRUE,"新到職",IF(E6-'[1]108年考績表'!E6&gt;=0,"進步"&amp;E6-'[1]108年考績表'!E6&amp;"分","退步"&amp;ABS(E6-'[1]108年考績表'!E6)&amp;"分"))</f>
        <v>退步5.5分</v>
      </c>
      <c r="H6" s="31">
        <f>IF(LEFT(G6,2)="進步",(E6-'[1]108年考績表'!E6)*500,0)</f>
        <v>0</v>
      </c>
    </row>
    <row r="7" spans="1:8" ht="22.25" customHeight="1">
      <c r="A7" s="21" t="s">
        <v>4</v>
      </c>
      <c r="B7" s="22" t="s">
        <v>34</v>
      </c>
      <c r="C7" s="11">
        <v>81</v>
      </c>
      <c r="D7" s="11">
        <v>0.5</v>
      </c>
      <c r="E7" s="16">
        <f t="shared" si="0"/>
        <v>80.5</v>
      </c>
      <c r="F7" s="30">
        <f t="shared" si="1"/>
        <v>5000</v>
      </c>
      <c r="G7" s="16" t="str">
        <f>IF(ISBLANK('[1]108年考績表'!E7)=TRUE,"新到職",IF(E7-'[1]108年考績表'!E7&gt;=0,"進步"&amp;E7-'[1]108年考績表'!E7&amp;"分","退步"&amp;ABS(E7-'[1]108年考績表'!E7)&amp;"分"))</f>
        <v>進步8分</v>
      </c>
      <c r="H7" s="31">
        <f>IF(LEFT(G7,2)="進步",(E7-'[1]108年考績表'!E7)*500,0)</f>
        <v>4000</v>
      </c>
    </row>
    <row r="8" spans="1:8" ht="22.25" customHeight="1">
      <c r="A8" s="21" t="s">
        <v>5</v>
      </c>
      <c r="B8" s="22" t="s">
        <v>35</v>
      </c>
      <c r="C8" s="11">
        <v>74</v>
      </c>
      <c r="D8" s="11">
        <v>1</v>
      </c>
      <c r="E8" s="16">
        <f t="shared" si="0"/>
        <v>73</v>
      </c>
      <c r="F8" s="30">
        <f t="shared" si="1"/>
        <v>1000</v>
      </c>
      <c r="G8" s="16" t="str">
        <f>IF(ISBLANK('[1]108年考績表'!E8)=TRUE,"新到職",IF(E8-'[1]108年考績表'!E8&gt;=0,"進步"&amp;E8-'[1]108年考績表'!E8&amp;"分","退步"&amp;ABS(E8-'[1]108年考績表'!E8)&amp;"分"))</f>
        <v>退步2分</v>
      </c>
      <c r="H8" s="31">
        <f>IF(LEFT(G8,2)="進步",(E8-'[1]108年考績表'!E8)*500,0)</f>
        <v>0</v>
      </c>
    </row>
    <row r="9" spans="1:8" ht="22.25" customHeight="1">
      <c r="A9" s="21" t="s">
        <v>6</v>
      </c>
      <c r="B9" s="22" t="s">
        <v>36</v>
      </c>
      <c r="C9" s="11">
        <v>70</v>
      </c>
      <c r="D9" s="11">
        <v>1.5</v>
      </c>
      <c r="E9" s="16">
        <f t="shared" si="0"/>
        <v>68.5</v>
      </c>
      <c r="F9" s="30">
        <f t="shared" si="1"/>
        <v>0</v>
      </c>
      <c r="G9" s="16" t="str">
        <f>IF(ISBLANK('[1]108年考績表'!E9)=TRUE,"新到職",IF(E9-'[1]108年考績表'!E9&gt;=0,"進步"&amp;E9-'[1]108年考績表'!E9&amp;"分","退步"&amp;ABS(E9-'[1]108年考績表'!E9)&amp;"分"))</f>
        <v>退步5分</v>
      </c>
      <c r="H9" s="31">
        <f>IF(LEFT(G9,2)="進步",(E9-'[1]108年考績表'!E9)*500,0)</f>
        <v>0</v>
      </c>
    </row>
    <row r="10" spans="1:8" ht="22.25" customHeight="1">
      <c r="A10" s="21" t="s">
        <v>7</v>
      </c>
      <c r="B10" s="22" t="s">
        <v>37</v>
      </c>
      <c r="C10" s="11">
        <v>68</v>
      </c>
      <c r="D10" s="11">
        <v>0</v>
      </c>
      <c r="E10" s="16">
        <f t="shared" si="0"/>
        <v>68</v>
      </c>
      <c r="F10" s="30">
        <f t="shared" si="1"/>
        <v>0</v>
      </c>
      <c r="G10" s="16" t="str">
        <f>IF(ISBLANK('[1]108年考績表'!E10)=TRUE,"新到職",IF(E10-'[1]108年考績表'!E10&gt;=0,"進步"&amp;E10-'[1]108年考績表'!E10&amp;"分","退步"&amp;ABS(E10-'[1]108年考績表'!E10)&amp;"分"))</f>
        <v>退步2分</v>
      </c>
      <c r="H10" s="31">
        <f>IF(LEFT(G10,2)="進步",(E10-'[1]108年考績表'!E10)*500,0)</f>
        <v>0</v>
      </c>
    </row>
    <row r="11" spans="1:8" ht="22.25" customHeight="1">
      <c r="A11" s="21" t="s">
        <v>8</v>
      </c>
      <c r="B11" s="22" t="s">
        <v>38</v>
      </c>
      <c r="C11" s="11">
        <v>80</v>
      </c>
      <c r="D11" s="11">
        <v>1.5</v>
      </c>
      <c r="E11" s="16">
        <f t="shared" si="0"/>
        <v>78.5</v>
      </c>
      <c r="F11" s="30">
        <f t="shared" si="1"/>
        <v>2000</v>
      </c>
      <c r="G11" s="16" t="str">
        <f>IF(ISBLANK('[1]108年考績表'!E11)=TRUE,"新到職",IF(E11-'[1]108年考績表'!E11&gt;=0,"進步"&amp;E11-'[1]108年考績表'!E11&amp;"分","退步"&amp;ABS(E11-'[1]108年考績表'!E11)&amp;"分"))</f>
        <v>退步9分</v>
      </c>
      <c r="H11" s="31">
        <f>IF(LEFT(G11,2)="進步",(E11-'[1]108年考績表'!E11)*500,0)</f>
        <v>0</v>
      </c>
    </row>
    <row r="12" spans="1:8" ht="22.25" customHeight="1">
      <c r="A12" s="21" t="s">
        <v>9</v>
      </c>
      <c r="B12" s="22" t="s">
        <v>39</v>
      </c>
      <c r="C12" s="11">
        <v>85</v>
      </c>
      <c r="D12" s="11">
        <v>0</v>
      </c>
      <c r="E12" s="16">
        <f t="shared" si="0"/>
        <v>85</v>
      </c>
      <c r="F12" s="30">
        <f t="shared" si="1"/>
        <v>8000</v>
      </c>
      <c r="G12" s="16" t="str">
        <f>IF(ISBLANK('[1]108年考績表'!E12)=TRUE,"新到職",IF(E12-'[1]108年考績表'!E12&gt;=0,"進步"&amp;E12-'[1]108年考績表'!E12&amp;"分","退步"&amp;ABS(E12-'[1]108年考績表'!E12)&amp;"分"))</f>
        <v>進步4.5分</v>
      </c>
      <c r="H12" s="31">
        <f>IF(LEFT(G12,2)="進步",(E12-'[1]108年考績表'!E12)*500,0)</f>
        <v>2250</v>
      </c>
    </row>
    <row r="13" spans="1:8" ht="22.25" customHeight="1">
      <c r="A13" s="21" t="s">
        <v>10</v>
      </c>
      <c r="B13" s="22" t="s">
        <v>40</v>
      </c>
      <c r="C13" s="11">
        <v>71</v>
      </c>
      <c r="D13" s="11">
        <v>0</v>
      </c>
      <c r="E13" s="16">
        <f t="shared" si="0"/>
        <v>71</v>
      </c>
      <c r="F13" s="30">
        <f t="shared" si="1"/>
        <v>1000</v>
      </c>
      <c r="G13" s="16" t="str">
        <f>IF(ISBLANK('[1]108年考績表'!E13)=TRUE,"新到職",IF(E13-'[1]108年考績表'!E13&gt;=0,"進步"&amp;E13-'[1]108年考績表'!E13&amp;"分","退步"&amp;ABS(E13-'[1]108年考績表'!E13)&amp;"分"))</f>
        <v>進步3分</v>
      </c>
      <c r="H13" s="31">
        <f>IF(LEFT(G13,2)="進步",(E13-'[1]108年考績表'!E13)*500,0)</f>
        <v>1500</v>
      </c>
    </row>
    <row r="14" spans="1:8" ht="22.25" customHeight="1">
      <c r="A14" s="21" t="s">
        <v>11</v>
      </c>
      <c r="B14" s="22" t="s">
        <v>41</v>
      </c>
      <c r="C14" s="11">
        <v>82</v>
      </c>
      <c r="D14" s="11">
        <v>2</v>
      </c>
      <c r="E14" s="16">
        <f t="shared" si="0"/>
        <v>80</v>
      </c>
      <c r="F14" s="30">
        <f t="shared" si="1"/>
        <v>5000</v>
      </c>
      <c r="G14" s="16" t="str">
        <f>IF(ISBLANK('[1]108年考績表'!E14)=TRUE,"新到職",IF(E14-'[1]108年考績表'!E14&gt;=0,"進步"&amp;E14-'[1]108年考績表'!E14&amp;"分","退步"&amp;ABS(E14-'[1]108年考績表'!E14)&amp;"分"))</f>
        <v>退步5.5分</v>
      </c>
      <c r="H14" s="31">
        <f>IF(LEFT(G14,2)="進步",(E14-'[1]108年考績表'!E14)*500,0)</f>
        <v>0</v>
      </c>
    </row>
    <row r="15" spans="1:8" ht="22.25" customHeight="1">
      <c r="A15" s="21" t="s">
        <v>12</v>
      </c>
      <c r="B15" s="22" t="s">
        <v>42</v>
      </c>
      <c r="C15" s="11">
        <v>77</v>
      </c>
      <c r="D15" s="11">
        <v>2.5</v>
      </c>
      <c r="E15" s="16">
        <f t="shared" si="0"/>
        <v>74.5</v>
      </c>
      <c r="F15" s="30">
        <f t="shared" si="1"/>
        <v>1000</v>
      </c>
      <c r="G15" s="16" t="str">
        <f>IF(ISBLANK('[1]108年考績表'!E15)=TRUE,"新到職",IF(E15-'[1]108年考績表'!E15&gt;=0,"進步"&amp;E15-'[1]108年考績表'!E15&amp;"分","退步"&amp;ABS(E15-'[1]108年考績表'!E15)&amp;"分"))</f>
        <v>退步9.5分</v>
      </c>
      <c r="H15" s="31">
        <f>IF(LEFT(G15,2)="進步",(E15-'[1]108年考績表'!E15)*500,0)</f>
        <v>0</v>
      </c>
    </row>
    <row r="16" spans="1:8" ht="22.25" customHeight="1">
      <c r="A16" s="21" t="s">
        <v>13</v>
      </c>
      <c r="B16" s="22" t="s">
        <v>43</v>
      </c>
      <c r="C16" s="11">
        <v>80</v>
      </c>
      <c r="D16" s="11">
        <v>0</v>
      </c>
      <c r="E16" s="16">
        <f t="shared" si="0"/>
        <v>80</v>
      </c>
      <c r="F16" s="30">
        <f t="shared" si="1"/>
        <v>5000</v>
      </c>
      <c r="G16" s="16" t="str">
        <f>IF(ISBLANK('[1]108年考績表'!E16)=TRUE,"新到職",IF(E16-'[1]108年考績表'!E16&gt;=0,"進步"&amp;E16-'[1]108年考績表'!E16&amp;"分","退步"&amp;ABS(E16-'[1]108年考績表'!E16)&amp;"分"))</f>
        <v>進步5.5分</v>
      </c>
      <c r="H16" s="31">
        <f>IF(LEFT(G16,2)="進步",(E16-'[1]108年考績表'!E16)*500,0)</f>
        <v>2750</v>
      </c>
    </row>
    <row r="17" spans="1:8" ht="22.25" customHeight="1">
      <c r="A17" s="21" t="s">
        <v>14</v>
      </c>
      <c r="B17" s="22" t="s">
        <v>44</v>
      </c>
      <c r="C17" s="11">
        <v>76</v>
      </c>
      <c r="D17" s="11">
        <v>0.5</v>
      </c>
      <c r="E17" s="16">
        <f t="shared" si="0"/>
        <v>75.5</v>
      </c>
      <c r="F17" s="30">
        <f t="shared" si="1"/>
        <v>2000</v>
      </c>
      <c r="G17" s="16" t="str">
        <f>IF(ISBLANK('[1]108年考績表'!E17)=TRUE,"新到職",IF(E17-'[1]108年考績表'!E17&gt;=0,"進步"&amp;E17-'[1]108年考績表'!E17&amp;"分","退步"&amp;ABS(E17-'[1]108年考績表'!E17)&amp;"分"))</f>
        <v>退步0.5分</v>
      </c>
      <c r="H17" s="31">
        <f>IF(LEFT(G17,2)="進步",(E17-'[1]108年考績表'!E17)*500,0)</f>
        <v>0</v>
      </c>
    </row>
    <row r="18" spans="1:8" ht="22.25" customHeight="1">
      <c r="A18" s="21" t="s">
        <v>15</v>
      </c>
      <c r="B18" s="22" t="s">
        <v>45</v>
      </c>
      <c r="C18" s="11">
        <v>74</v>
      </c>
      <c r="D18" s="11">
        <v>1.5</v>
      </c>
      <c r="E18" s="16">
        <f t="shared" si="0"/>
        <v>72.5</v>
      </c>
      <c r="F18" s="30">
        <f t="shared" si="1"/>
        <v>1000</v>
      </c>
      <c r="G18" s="16" t="str">
        <f>IF(ISBLANK('[1]108年考績表'!E18)=TRUE,"新到職",IF(E18-'[1]108年考績表'!E18&gt;=0,"進步"&amp;E18-'[1]108年考績表'!E18&amp;"分","退步"&amp;ABS(E18-'[1]108年考績表'!E18)&amp;"分"))</f>
        <v>退步6.5分</v>
      </c>
      <c r="H18" s="31">
        <f>IF(LEFT(G18,2)="進步",(E18-'[1]108年考績表'!E18)*500,0)</f>
        <v>0</v>
      </c>
    </row>
    <row r="19" spans="1:8" ht="22.25" customHeight="1">
      <c r="A19" s="21" t="s">
        <v>16</v>
      </c>
      <c r="B19" s="22" t="s">
        <v>46</v>
      </c>
      <c r="C19" s="11">
        <v>65</v>
      </c>
      <c r="D19" s="11">
        <v>0.5</v>
      </c>
      <c r="E19" s="16">
        <f t="shared" si="0"/>
        <v>64.5</v>
      </c>
      <c r="F19" s="30">
        <f t="shared" si="1"/>
        <v>0</v>
      </c>
      <c r="G19" s="16" t="str">
        <f>IF(ISBLANK('[1]108年考績表'!E19)=TRUE,"新到職",IF(E19-'[1]108年考績表'!E19&gt;=0,"進步"&amp;E19-'[1]108年考績表'!E19&amp;"分","退步"&amp;ABS(E19-'[1]108年考績表'!E19)&amp;"分"))</f>
        <v>退步10.5分</v>
      </c>
      <c r="H19" s="31">
        <f>IF(LEFT(G19,2)="進步",(E19-'[1]108年考績表'!E19)*500,0)</f>
        <v>0</v>
      </c>
    </row>
    <row r="20" spans="1:8" ht="22.25" customHeight="1">
      <c r="A20" s="21" t="s">
        <v>17</v>
      </c>
      <c r="B20" s="22" t="s">
        <v>47</v>
      </c>
      <c r="C20" s="11">
        <v>87</v>
      </c>
      <c r="D20" s="11">
        <v>1</v>
      </c>
      <c r="E20" s="16">
        <f t="shared" si="0"/>
        <v>86</v>
      </c>
      <c r="F20" s="30">
        <f t="shared" si="1"/>
        <v>8000</v>
      </c>
      <c r="G20" s="16" t="str">
        <f>IF(ISBLANK('[1]108年考績表'!E20)=TRUE,"新到職",IF(E20-'[1]108年考績表'!E20&gt;=0,"進步"&amp;E20-'[1]108年考績表'!E20&amp;"分","退步"&amp;ABS(E20-'[1]108年考績表'!E20)&amp;"分"))</f>
        <v>進步0.5分</v>
      </c>
      <c r="H20" s="31">
        <f>IF(LEFT(G20,2)="進步",(E20-'[1]108年考績表'!E20)*500,0)</f>
        <v>250</v>
      </c>
    </row>
    <row r="21" spans="1:8" ht="22.25" customHeight="1">
      <c r="A21" s="21" t="s">
        <v>18</v>
      </c>
      <c r="B21" s="22" t="s">
        <v>48</v>
      </c>
      <c r="C21" s="11">
        <v>78</v>
      </c>
      <c r="D21" s="11">
        <v>1.5</v>
      </c>
      <c r="E21" s="16">
        <f t="shared" si="0"/>
        <v>76.5</v>
      </c>
      <c r="F21" s="30">
        <f t="shared" si="1"/>
        <v>2000</v>
      </c>
      <c r="G21" s="16" t="str">
        <f>IF(ISBLANK('[1]108年考績表'!E21)=TRUE,"新到職",IF(E21-'[1]108年考績表'!E21&gt;=0,"進步"&amp;E21-'[1]108年考績表'!E21&amp;"分","退步"&amp;ABS(E21-'[1]108年考績表'!E21)&amp;"分"))</f>
        <v>退步1.5分</v>
      </c>
      <c r="H21" s="31">
        <f>IF(LEFT(G21,2)="進步",(E21-'[1]108年考績表'!E21)*500,0)</f>
        <v>0</v>
      </c>
    </row>
    <row r="22" spans="1:8" ht="22.25" customHeight="1">
      <c r="A22" s="21" t="s">
        <v>19</v>
      </c>
      <c r="B22" s="22" t="s">
        <v>49</v>
      </c>
      <c r="C22" s="11">
        <v>83</v>
      </c>
      <c r="D22" s="11">
        <v>0</v>
      </c>
      <c r="E22" s="16">
        <f t="shared" si="0"/>
        <v>83</v>
      </c>
      <c r="F22" s="30">
        <f t="shared" si="1"/>
        <v>5000</v>
      </c>
      <c r="G22" s="16" t="str">
        <f>IF(ISBLANK('[1]108年考績表'!E22)=TRUE,"新到職",IF(E22-'[1]108年考績表'!E22&gt;=0,"進步"&amp;E22-'[1]108年考績表'!E22&amp;"分","退步"&amp;ABS(E22-'[1]108年考績表'!E22)&amp;"分"))</f>
        <v>退步3.5分</v>
      </c>
      <c r="H22" s="31">
        <f>IF(LEFT(G22,2)="進步",(E22-'[1]108年考績表'!E22)*500,0)</f>
        <v>0</v>
      </c>
    </row>
    <row r="23" spans="1:8" ht="22.25" customHeight="1">
      <c r="A23" s="21" t="s">
        <v>20</v>
      </c>
      <c r="B23" s="22" t="s">
        <v>50</v>
      </c>
      <c r="C23" s="11">
        <v>86</v>
      </c>
      <c r="D23" s="11">
        <v>0</v>
      </c>
      <c r="E23" s="16">
        <f t="shared" si="0"/>
        <v>86</v>
      </c>
      <c r="F23" s="30">
        <f t="shared" si="1"/>
        <v>8000</v>
      </c>
      <c r="G23" s="16" t="str">
        <f>IF(ISBLANK('[1]108年考績表'!E23)=TRUE,"新到職",IF(E23-'[1]108年考績表'!E23&gt;=0,"進步"&amp;E23-'[1]108年考績表'!E23&amp;"分","退步"&amp;ABS(E23-'[1]108年考績表'!E23)&amp;"分"))</f>
        <v>進步2分</v>
      </c>
      <c r="H23" s="31">
        <f>IF(LEFT(G23,2)="進步",(E23-'[1]108年考績表'!E23)*500,0)</f>
        <v>1000</v>
      </c>
    </row>
    <row r="24" spans="1:8" ht="22.25" customHeight="1">
      <c r="A24" s="21" t="s">
        <v>21</v>
      </c>
      <c r="B24" s="22" t="s">
        <v>51</v>
      </c>
      <c r="C24" s="11">
        <v>80</v>
      </c>
      <c r="D24" s="11">
        <v>2</v>
      </c>
      <c r="E24" s="16">
        <f t="shared" si="0"/>
        <v>78</v>
      </c>
      <c r="F24" s="30">
        <f t="shared" si="1"/>
        <v>2000</v>
      </c>
      <c r="G24" s="16" t="str">
        <f>IF(ISBLANK('[1]108年考績表'!E24)=TRUE,"新到職",IF(E24-'[1]108年考績表'!E24&gt;=0,"進步"&amp;E24-'[1]108年考績表'!E24&amp;"分","退步"&amp;ABS(E24-'[1]108年考績表'!E24)&amp;"分"))</f>
        <v>退步2.5分</v>
      </c>
      <c r="H24" s="31">
        <f>IF(LEFT(G24,2)="進步",(E24-'[1]108年考績表'!E24)*500,0)</f>
        <v>0</v>
      </c>
    </row>
    <row r="25" spans="1:8" ht="22.25" customHeight="1">
      <c r="A25" s="21" t="s">
        <v>22</v>
      </c>
      <c r="B25" s="22" t="s">
        <v>52</v>
      </c>
      <c r="C25" s="11">
        <v>74</v>
      </c>
      <c r="D25" s="11">
        <v>0</v>
      </c>
      <c r="E25" s="16">
        <f t="shared" si="0"/>
        <v>74</v>
      </c>
      <c r="F25" s="30">
        <f t="shared" si="1"/>
        <v>1000</v>
      </c>
      <c r="G25" s="16" t="str">
        <f>IF(ISBLANK('[1]108年考績表'!E25)=TRUE,"新到職",IF(E25-'[1]108年考績表'!E25&gt;=0,"進步"&amp;E25-'[1]108年考績表'!E25&amp;"分","退步"&amp;ABS(E25-'[1]108年考績表'!E25)&amp;"分"))</f>
        <v>退步4分</v>
      </c>
      <c r="H25" s="31">
        <f>IF(LEFT(G25,2)="進步",(E25-'[1]108年考績表'!E25)*500,0)</f>
        <v>0</v>
      </c>
    </row>
    <row r="26" spans="1:8" ht="22.25" customHeight="1">
      <c r="A26" s="21" t="s">
        <v>23</v>
      </c>
      <c r="B26" s="22" t="s">
        <v>53</v>
      </c>
      <c r="C26" s="11">
        <v>75</v>
      </c>
      <c r="D26" s="11">
        <v>1.5</v>
      </c>
      <c r="E26" s="16">
        <f t="shared" si="0"/>
        <v>73.5</v>
      </c>
      <c r="F26" s="30">
        <f t="shared" si="1"/>
        <v>1000</v>
      </c>
      <c r="G26" s="16" t="str">
        <f>IF(ISBLANK('[1]108年考績表'!E26)=TRUE,"新到職",IF(E26-'[1]108年考績表'!E26&gt;=0,"進步"&amp;E26-'[1]108年考績表'!E26&amp;"分","退步"&amp;ABS(E26-'[1]108年考績表'!E26)&amp;"分"))</f>
        <v>退步2.5分</v>
      </c>
      <c r="H26" s="31">
        <f>IF(LEFT(G26,2)="進步",(E26-'[1]108年考績表'!E26)*500,0)</f>
        <v>0</v>
      </c>
    </row>
    <row r="27" spans="1:8" ht="22.25" customHeight="1">
      <c r="A27" s="21" t="s">
        <v>24</v>
      </c>
      <c r="B27" s="22" t="s">
        <v>54</v>
      </c>
      <c r="C27" s="11">
        <v>72</v>
      </c>
      <c r="D27" s="11">
        <v>1</v>
      </c>
      <c r="E27" s="16">
        <f t="shared" si="0"/>
        <v>71</v>
      </c>
      <c r="F27" s="30">
        <f t="shared" si="1"/>
        <v>1000</v>
      </c>
      <c r="G27" s="16" t="str">
        <f>IF(ISBLANK('[1]108年考績表'!E27)=TRUE,"新到職",IF(E27-'[1]108年考績表'!E27&gt;=0,"進步"&amp;E27-'[1]108年考績表'!E27&amp;"分","退步"&amp;ABS(E27-'[1]108年考績表'!E27)&amp;"分"))</f>
        <v>進步0分</v>
      </c>
      <c r="H27" s="31">
        <f>IF(LEFT(G27,2)="進步",(E27-'[1]108年考績表'!E27)*500,0)</f>
        <v>0</v>
      </c>
    </row>
    <row r="28" spans="1:8" ht="22.25" customHeight="1">
      <c r="A28" s="21" t="s">
        <v>25</v>
      </c>
      <c r="B28" s="22" t="s">
        <v>70</v>
      </c>
      <c r="C28" s="11">
        <v>75</v>
      </c>
      <c r="D28" s="11">
        <v>1</v>
      </c>
      <c r="E28" s="16">
        <f t="shared" si="0"/>
        <v>74</v>
      </c>
      <c r="F28" s="30">
        <f t="shared" si="1"/>
        <v>1000</v>
      </c>
      <c r="G28" s="16" t="str">
        <f>IF(ISBLANK('[1]108年考績表'!E28)=TRUE,"新到職",IF(E28-'[1]108年考績表'!E28&gt;=0,"進步"&amp;E28-'[1]108年考績表'!E28&amp;"分","退步"&amp;ABS(E28-'[1]108年考績表'!E28)&amp;"分"))</f>
        <v>新到職</v>
      </c>
      <c r="H28" s="31">
        <f>IF(LEFT(G28,2)="進步",(E28-'[1]108年考績表'!E28)*500,0)</f>
        <v>0</v>
      </c>
    </row>
    <row r="29" spans="1:8" ht="22.25" customHeight="1">
      <c r="A29" s="21" t="s">
        <v>26</v>
      </c>
      <c r="B29" s="22" t="s">
        <v>71</v>
      </c>
      <c r="C29" s="11">
        <v>85</v>
      </c>
      <c r="D29" s="11">
        <v>0</v>
      </c>
      <c r="E29" s="16">
        <f t="shared" si="0"/>
        <v>85</v>
      </c>
      <c r="F29" s="30">
        <f t="shared" si="1"/>
        <v>8000</v>
      </c>
      <c r="G29" s="16" t="str">
        <f>IF(ISBLANK('[1]108年考績表'!E29)=TRUE,"新到職",IF(E29-'[1]108年考績表'!E29&gt;=0,"進步"&amp;E29-'[1]108年考績表'!E29&amp;"分","退步"&amp;ABS(E29-'[1]108年考績表'!E29)&amp;"分"))</f>
        <v>新到職</v>
      </c>
      <c r="H29" s="31">
        <f>IF(LEFT(G29,2)="進步",(E29-'[1]108年考績表'!E29)*500,0)</f>
        <v>0</v>
      </c>
    </row>
    <row r="30" spans="1:8" ht="22.25" customHeight="1">
      <c r="A30" s="21" t="s">
        <v>27</v>
      </c>
      <c r="B30" s="22" t="s">
        <v>72</v>
      </c>
      <c r="C30" s="11">
        <v>82</v>
      </c>
      <c r="D30" s="11">
        <v>3</v>
      </c>
      <c r="E30" s="16">
        <f t="shared" si="0"/>
        <v>79</v>
      </c>
      <c r="F30" s="30">
        <f t="shared" si="1"/>
        <v>2000</v>
      </c>
      <c r="G30" s="16" t="str">
        <f>IF(ISBLANK('[1]108年考績表'!E30)=TRUE,"新到職",IF(E30-'[1]108年考績表'!E30&gt;=0,"進步"&amp;E30-'[1]108年考績表'!E30&amp;"分","退步"&amp;ABS(E30-'[1]108年考績表'!E30)&amp;"分"))</f>
        <v>新到職</v>
      </c>
      <c r="H30" s="31">
        <f>IF(LEFT(G30,2)="進步",(E30-'[1]108年考績表'!E30)*500,0)</f>
        <v>0</v>
      </c>
    </row>
    <row r="31" spans="1:8" ht="22.25" customHeight="1">
      <c r="A31" s="23" t="s">
        <v>28</v>
      </c>
      <c r="B31" s="24" t="s">
        <v>73</v>
      </c>
      <c r="C31" s="12">
        <v>78</v>
      </c>
      <c r="D31" s="12">
        <v>0</v>
      </c>
      <c r="E31" s="16">
        <f t="shared" si="0"/>
        <v>78</v>
      </c>
      <c r="F31" s="30">
        <f t="shared" si="1"/>
        <v>2000</v>
      </c>
      <c r="G31" s="16" t="str">
        <f>IF(ISBLANK('[1]108年考績表'!E31)=TRUE,"新到職",IF(E31-'[1]108年考績表'!E31&gt;=0,"進步"&amp;E31-'[1]108年考績表'!E31&amp;"分","退步"&amp;ABS(E31-'[1]108年考績表'!E31)&amp;"分"))</f>
        <v>新到職</v>
      </c>
      <c r="H31" s="31">
        <f>IF(LEFT(G31,2)="進步",(E31-'[1]108年考績表'!E31)*500,0)</f>
        <v>0</v>
      </c>
    </row>
    <row r="32" spans="1:8" ht="14.6" customHeight="1"/>
    <row r="33" spans="1:3" ht="14.6" customHeight="1"/>
    <row r="34" spans="1:3" ht="22.25" customHeight="1">
      <c r="A34" s="51" t="s">
        <v>85</v>
      </c>
      <c r="B34" s="51"/>
      <c r="C34" s="40" t="s">
        <v>86</v>
      </c>
    </row>
    <row r="35" spans="1:3" ht="22.25" customHeight="1">
      <c r="A35" s="41">
        <v>60</v>
      </c>
      <c r="B35" s="41" t="s">
        <v>87</v>
      </c>
      <c r="C35" s="42">
        <v>0</v>
      </c>
    </row>
    <row r="36" spans="1:3" ht="22.25" customHeight="1">
      <c r="A36" s="41">
        <v>70</v>
      </c>
      <c r="B36" s="41" t="s">
        <v>88</v>
      </c>
      <c r="C36" s="42">
        <v>1000</v>
      </c>
    </row>
    <row r="37" spans="1:3" ht="22.25" customHeight="1">
      <c r="A37" s="43">
        <v>75</v>
      </c>
      <c r="B37" s="43" t="s">
        <v>89</v>
      </c>
      <c r="C37" s="44">
        <v>2000</v>
      </c>
    </row>
    <row r="38" spans="1:3" ht="22.25" customHeight="1">
      <c r="A38" s="41">
        <v>80</v>
      </c>
      <c r="B38" s="41" t="s">
        <v>90</v>
      </c>
      <c r="C38" s="42">
        <v>5000</v>
      </c>
    </row>
    <row r="39" spans="1:3" ht="22.25" customHeight="1">
      <c r="A39" s="43">
        <v>85</v>
      </c>
      <c r="B39" s="43" t="s">
        <v>91</v>
      </c>
      <c r="C39" s="44">
        <v>8000</v>
      </c>
    </row>
    <row r="40" spans="1:3" ht="22.25" customHeight="1">
      <c r="A40" s="41">
        <v>90</v>
      </c>
      <c r="B40" s="41" t="s">
        <v>92</v>
      </c>
      <c r="C40" s="42">
        <v>10000</v>
      </c>
    </row>
  </sheetData>
  <mergeCells count="1">
    <mergeCell ref="A34:B34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A2:A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tabSelected="1" zoomScaleNormal="100" workbookViewId="0">
      <selection activeCell="C9" sqref="C9"/>
    </sheetView>
  </sheetViews>
  <sheetFormatPr defaultRowHeight="24.05" customHeight="1"/>
  <cols>
    <col min="1" max="1" width="2.125" style="5" customWidth="1"/>
    <col min="2" max="256" width="17.125" style="5" customWidth="1"/>
    <col min="257" max="16384" width="9" style="5"/>
  </cols>
  <sheetData>
    <row r="1" spans="2:4" ht="25.55" customHeight="1"/>
    <row r="2" spans="2:4" ht="24.05" customHeight="1">
      <c r="B2" s="55" t="s">
        <v>79</v>
      </c>
      <c r="C2" s="56"/>
      <c r="D2" s="57"/>
    </row>
    <row r="3" spans="2:4" ht="24.05" customHeight="1">
      <c r="B3" s="25" t="s">
        <v>56</v>
      </c>
      <c r="C3" s="25" t="s">
        <v>57</v>
      </c>
      <c r="D3" s="25" t="s">
        <v>80</v>
      </c>
    </row>
    <row r="4" spans="2:4" ht="40.6" customHeight="1">
      <c r="B4" s="34" t="s">
        <v>93</v>
      </c>
      <c r="C4" s="26" t="str">
        <f>IF(B4="","",VLOOKUP(B4,'109年考績表'!A2:H31,2))</f>
        <v>王小桃</v>
      </c>
      <c r="D4" s="27">
        <f>SUM(B7:D7)</f>
        <v>77000</v>
      </c>
    </row>
    <row r="5" spans="2:4" ht="24.05" customHeight="1">
      <c r="B5" s="52" t="s">
        <v>81</v>
      </c>
      <c r="C5" s="53"/>
      <c r="D5" s="54"/>
    </row>
    <row r="6" spans="2:4" ht="24.05" customHeight="1">
      <c r="B6" s="25" t="s">
        <v>61</v>
      </c>
      <c r="C6" s="25" t="s">
        <v>82</v>
      </c>
      <c r="D6" s="25" t="s">
        <v>78</v>
      </c>
    </row>
    <row r="7" spans="2:4" ht="43.2" customHeight="1">
      <c r="B7" s="27">
        <f>IF(B4="","",VLOOKUP(B4,員工年資表!A5:H34,8))</f>
        <v>72000</v>
      </c>
      <c r="C7" s="27">
        <f>IF(B4="","",VLOOKUP(B4,'109年考績表'!A2:H31,6))</f>
        <v>5000</v>
      </c>
      <c r="D7" s="27">
        <f>IF(B4="","",VLOOKUP(B4,'109年考績表'!A2:H31,8))</f>
        <v>0</v>
      </c>
    </row>
  </sheetData>
  <mergeCells count="2">
    <mergeCell ref="B5:D5"/>
    <mergeCell ref="B2:D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員工年資表</vt:lpstr>
      <vt:lpstr>109年考績表</vt:lpstr>
      <vt:lpstr>查詢年度獎金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2005-12-22T07:11:15Z</dcterms:created>
  <dcterms:modified xsi:type="dcterms:W3CDTF">2018-08-15T02:16:15Z</dcterms:modified>
</cp:coreProperties>
</file>