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evon\Desktop\VCU\fall 2024\systems analysis\Systems analysis project\"/>
    </mc:Choice>
  </mc:AlternateContent>
  <xr:revisionPtr revIDLastSave="0" documentId="13_ncr:1_{9E89C517-DCC5-421E-995E-8525B5534A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stBenef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XEiF4dXOrWvdpfunGSZpKCm5FVd2ozbAPL/9Q7hQA0="/>
    </ext>
  </extLst>
</workbook>
</file>

<file path=xl/calcChain.xml><?xml version="1.0" encoding="utf-8"?>
<calcChain xmlns="http://schemas.openxmlformats.org/spreadsheetml/2006/main">
  <c r="B31" i="1" l="1"/>
  <c r="C30" i="1"/>
  <c r="D30" i="1" s="1"/>
  <c r="H29" i="1"/>
  <c r="H28" i="1"/>
  <c r="H27" i="1"/>
  <c r="H26" i="1"/>
  <c r="D25" i="1"/>
  <c r="E25" i="1" s="1"/>
  <c r="H23" i="1"/>
  <c r="H22" i="1"/>
  <c r="H18" i="1"/>
  <c r="H17" i="1"/>
  <c r="H16" i="1"/>
  <c r="B15" i="1"/>
  <c r="B19" i="1" s="1"/>
  <c r="B33" i="1" s="1"/>
  <c r="H14" i="1"/>
  <c r="B14" i="1"/>
  <c r="H13" i="1"/>
  <c r="C9" i="1"/>
  <c r="B9" i="1"/>
  <c r="D8" i="1"/>
  <c r="E8" i="1" s="1"/>
  <c r="F8" i="1" s="1"/>
  <c r="G8" i="1" s="1"/>
  <c r="D7" i="1"/>
  <c r="E7" i="1" s="1"/>
  <c r="D6" i="1"/>
  <c r="D5" i="1"/>
  <c r="D4" i="1"/>
  <c r="E3" i="1"/>
  <c r="F3" i="1" s="1"/>
  <c r="D3" i="1"/>
  <c r="D9" i="1" s="1"/>
  <c r="F7" i="1" l="1"/>
  <c r="G7" i="1" s="1"/>
  <c r="F25" i="1"/>
  <c r="E31" i="1"/>
  <c r="E33" i="1" s="1"/>
  <c r="B34" i="1"/>
  <c r="H5" i="1"/>
  <c r="G3" i="1"/>
  <c r="C34" i="1"/>
  <c r="H19" i="1"/>
  <c r="E30" i="1"/>
  <c r="F30" i="1" s="1"/>
  <c r="G30" i="1" s="1"/>
  <c r="H30" i="1"/>
  <c r="H8" i="1"/>
  <c r="H15" i="1"/>
  <c r="H25" i="1"/>
  <c r="H31" i="1" s="1"/>
  <c r="C31" i="1"/>
  <c r="C33" i="1" s="1"/>
  <c r="E6" i="1"/>
  <c r="F6" i="1" s="1"/>
  <c r="G6" i="1" s="1"/>
  <c r="E4" i="1"/>
  <c r="F4" i="1" s="1"/>
  <c r="G4" i="1" s="1"/>
  <c r="D31" i="1"/>
  <c r="D33" i="1" s="1"/>
  <c r="D34" i="1" s="1"/>
  <c r="E5" i="1"/>
  <c r="F5" i="1" s="1"/>
  <c r="G5" i="1" s="1"/>
  <c r="G9" i="1" l="1"/>
  <c r="H3" i="1"/>
  <c r="H4" i="1"/>
  <c r="F9" i="1"/>
  <c r="H7" i="1"/>
  <c r="F31" i="1"/>
  <c r="F33" i="1" s="1"/>
  <c r="H33" i="1" s="1"/>
  <c r="G25" i="1"/>
  <c r="G31" i="1" s="1"/>
  <c r="G33" i="1" s="1"/>
  <c r="E9" i="1"/>
  <c r="E34" i="1" s="1"/>
  <c r="H6" i="1"/>
  <c r="F34" i="1" l="1"/>
  <c r="H34" i="1" s="1"/>
  <c r="H36" i="1" s="1"/>
  <c r="H9" i="1"/>
  <c r="G34" i="1"/>
  <c r="H38" i="1" l="1" a="1"/>
  <c r="H38" i="1" s="1"/>
</calcChain>
</file>

<file path=xl/sharedStrings.xml><?xml version="1.0" encoding="utf-8"?>
<sst xmlns="http://schemas.openxmlformats.org/spreadsheetml/2006/main" count="46" uniqueCount="46">
  <si>
    <t>Year 0 ($)</t>
  </si>
  <si>
    <t>Year 1 ($)</t>
  </si>
  <si>
    <t>Year 2 ($)</t>
  </si>
  <si>
    <t>Year 3 ($)</t>
  </si>
  <si>
    <t>Year 4 ($)</t>
  </si>
  <si>
    <t>Year 5 ($)</t>
  </si>
  <si>
    <t>Total ($)</t>
  </si>
  <si>
    <t>Benefits</t>
  </si>
  <si>
    <t>Increased sales--Bike Sales</t>
  </si>
  <si>
    <t>Increased sales--Repair Services</t>
  </si>
  <si>
    <t>Website Advertising (suppliers &amp; other business links)</t>
  </si>
  <si>
    <t>Reduce Inventory Losses</t>
  </si>
  <si>
    <t>Better Customer Service (CRM system)</t>
  </si>
  <si>
    <t>Increased Profits From Better Informed Decision Making</t>
  </si>
  <si>
    <t>Total benefits</t>
  </si>
  <si>
    <t>Development costs</t>
  </si>
  <si>
    <t>Labor:</t>
  </si>
  <si>
    <t>Management &amp; Planning Oversight</t>
  </si>
  <si>
    <t xml:space="preserve">  Analysis and design (130 hrs @ $50/hr)</t>
  </si>
  <si>
    <t xml:space="preserve">  Programming and Web design (265 hrs @ $65/hr)</t>
  </si>
  <si>
    <t>Training</t>
  </si>
  <si>
    <t>Hardware</t>
  </si>
  <si>
    <t>Software (utilities, office, misc)</t>
  </si>
  <si>
    <t>Total development costs</t>
  </si>
  <si>
    <t>Operational costs</t>
  </si>
  <si>
    <t>Software upgrades</t>
  </si>
  <si>
    <t>Hardware upgrades</t>
  </si>
  <si>
    <t>Wages and Salaries:</t>
  </si>
  <si>
    <t xml:space="preserve">  Administrative manager (full-time)</t>
  </si>
  <si>
    <t xml:space="preserve">  Staff (part-time)</t>
  </si>
  <si>
    <t>Office expenses</t>
  </si>
  <si>
    <t>User training</t>
  </si>
  <si>
    <t>Internet Service Provider fees</t>
  </si>
  <si>
    <t>Media Adertising (e-magazine click-throughs)</t>
  </si>
  <si>
    <t>Total operational costs</t>
  </si>
  <si>
    <t>Total costs</t>
  </si>
  <si>
    <t>Net benefits</t>
  </si>
  <si>
    <t>Return on Investment</t>
  </si>
  <si>
    <t>NPV of Net benefits (@ 5% discount rate)</t>
  </si>
  <si>
    <t>NOTES: Assumptions</t>
  </si>
  <si>
    <t>Annual Projected Sales Revenue Growth--Bike Sales</t>
  </si>
  <si>
    <t>Annual Website suppliers link fees</t>
  </si>
  <si>
    <t>Projected annual salary adjustment %</t>
  </si>
  <si>
    <t>Anticipated annual lease increase</t>
  </si>
  <si>
    <t>Advertising fee(s) annual increase</t>
  </si>
  <si>
    <t>Annual Project Sales Revenue Growth--Repair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</si>
</sst>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1" formatCode="_(* #,##0_);_(* \(#,##0\);_(* &quot;-&quot;_);_(@_)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41" fontId="1" fillId="0" borderId="0" xfId="0" applyNumberFormat="1" applyFont="1"/>
    <xf numFmtId="41" fontId="2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0" fontId="2" fillId="0" borderId="0" xfId="0" applyNumberFormat="1" applyFont="1"/>
    <xf numFmtId="8" fontId="1" fillId="0" borderId="0" xfId="0" applyNumberFormat="1" applyFont="1"/>
    <xf numFmtId="8" fontId="2" fillId="0" borderId="0" xfId="0" applyNumberFormat="1" applyFont="1"/>
    <xf numFmtId="0" fontId="4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100" b="1" i="0">
                <a:solidFill>
                  <a:srgbClr val="000000"/>
                </a:solidFill>
                <a:latin typeface="+mn-lt"/>
              </a:defRPr>
            </a:pPr>
            <a:r>
              <a:rPr lang="en-US" sz="1100" b="1" i="0">
                <a:solidFill>
                  <a:srgbClr val="000000"/>
                </a:solidFill>
                <a:latin typeface="+mn-lt"/>
              </a:rPr>
              <a:t>Breakeven Point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CostBenefit!$A$9</c:f>
              <c:strCache>
                <c:ptCount val="1"/>
                <c:pt idx="0">
                  <c:v>Total benefits</c:v>
                </c:pt>
              </c:strCache>
            </c:strRef>
          </c:tx>
          <c:spPr>
            <a:ln w="9525" cmpd="sng">
              <a:solidFill>
                <a:srgbClr val="000080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CostBenefit!$B$9:$G$9</c:f>
              <c:numCache>
                <c:formatCode>_(* #,##0_);_(* \(#,##0\);_(* "-"_);_(@_)</c:formatCode>
                <c:ptCount val="6"/>
                <c:pt idx="0">
                  <c:v>0</c:v>
                </c:pt>
                <c:pt idx="1">
                  <c:v>82500</c:v>
                </c:pt>
                <c:pt idx="2">
                  <c:v>93125</c:v>
                </c:pt>
                <c:pt idx="3">
                  <c:v>105516.25</c:v>
                </c:pt>
                <c:pt idx="4">
                  <c:v>120004.5125</c:v>
                </c:pt>
                <c:pt idx="5">
                  <c:v>136985.25962500001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64-46C6-906E-6D40055816B3}"/>
            </c:ext>
          </c:extLst>
        </c:ser>
        <c:ser>
          <c:idx val="1"/>
          <c:order val="1"/>
          <c:tx>
            <c:strRef>
              <c:f>CostBenefit!$A$33</c:f>
              <c:strCache>
                <c:ptCount val="1"/>
                <c:pt idx="0">
                  <c:v>Total costs</c:v>
                </c:pt>
              </c:strCache>
            </c:strRef>
          </c:tx>
          <c:spPr>
            <a:ln w="9525" cmpd="sng">
              <a:solidFill>
                <a:srgbClr val="FF00FF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CostBenefit!$B$33:$G$33</c:f>
              <c:numCache>
                <c:formatCode>_(* #,##0_);_(* \(#,##0\);_(* "-"_);_(@_)</c:formatCode>
                <c:ptCount val="6"/>
                <c:pt idx="0">
                  <c:v>40425</c:v>
                </c:pt>
                <c:pt idx="1">
                  <c:v>82750</c:v>
                </c:pt>
                <c:pt idx="2">
                  <c:v>84752.5</c:v>
                </c:pt>
                <c:pt idx="3">
                  <c:v>86816.125</c:v>
                </c:pt>
                <c:pt idx="4">
                  <c:v>88942.76125000001</c:v>
                </c:pt>
                <c:pt idx="5">
                  <c:v>91134.354212500009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64-46C6-906E-6D4005581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15552"/>
        <c:axId val="1353313073"/>
      </c:lineChart>
      <c:catAx>
        <c:axId val="187515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53313073"/>
        <c:crosses val="autoZero"/>
        <c:auto val="1"/>
        <c:lblAlgn val="ctr"/>
        <c:lblOffset val="100"/>
        <c:noMultiLvlLbl val="1"/>
      </c:catAx>
      <c:valAx>
        <c:axId val="13533130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900" b="1" i="0">
                    <a:solidFill>
                      <a:srgbClr val="000000"/>
                    </a:solidFill>
                    <a:latin typeface="+mn-lt"/>
                  </a:rPr>
                  <a:t>Dollars</a:t>
                </a:r>
              </a:p>
            </c:rich>
          </c:tx>
          <c:overlay val="0"/>
        </c:title>
        <c:numFmt formatCode="_(* #,##0_);_(* \(#,##0\);_(* &quot;-&quot;_);_(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751555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542925</xdr:colOff>
      <xdr:row>38</xdr:row>
      <xdr:rowOff>104775</xdr:rowOff>
    </xdr:from>
    <xdr:ext cx="5067300" cy="2095500"/>
    <xdr:graphicFrame macro="">
      <xdr:nvGraphicFramePr>
        <xdr:cNvPr id="1871515649" name="Chart 1" descr="Chart 0" title="Chart">
          <a:extLst>
            <a:ext uri="{FF2B5EF4-FFF2-40B4-BE49-F238E27FC236}">
              <a16:creationId xmlns:a16="http://schemas.microsoft.com/office/drawing/2014/main" id="{00000000-0008-0000-0000-000001108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8"/>
  <sheetViews>
    <sheetView tabSelected="1" workbookViewId="0"/>
  </sheetViews>
  <sheetFormatPr defaultColWidth="12.6328125" defaultRowHeight="15" customHeight="1" x14ac:dyDescent="0.25"/>
  <cols>
    <col min="1" max="1" width="45.6328125" customWidth="1"/>
    <col min="2" max="3" width="10.453125" customWidth="1"/>
    <col min="4" max="4" width="10.6328125" customWidth="1"/>
    <col min="5" max="5" width="8.6328125" customWidth="1"/>
    <col min="6" max="7" width="11.453125" customWidth="1"/>
    <col min="8" max="8" width="12.6328125" customWidth="1"/>
    <col min="9" max="26" width="10" customWidth="1"/>
  </cols>
  <sheetData>
    <row r="1" spans="1:8" ht="15.7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2.75" customHeight="1" x14ac:dyDescent="0.3">
      <c r="A2" s="3" t="s">
        <v>7</v>
      </c>
    </row>
    <row r="3" spans="1:8" ht="12.75" customHeight="1" x14ac:dyDescent="0.25">
      <c r="A3" s="4" t="s">
        <v>8</v>
      </c>
      <c r="B3" s="5">
        <v>0</v>
      </c>
      <c r="C3" s="5">
        <v>40000</v>
      </c>
      <c r="D3" s="5">
        <f t="shared" ref="D3:G3" si="0">C3*(1+$B$40)</f>
        <v>48000</v>
      </c>
      <c r="E3" s="5">
        <f t="shared" si="0"/>
        <v>57600</v>
      </c>
      <c r="F3" s="5">
        <f t="shared" si="0"/>
        <v>69120</v>
      </c>
      <c r="G3" s="5">
        <f t="shared" si="0"/>
        <v>82944</v>
      </c>
      <c r="H3" s="5">
        <f t="shared" ref="H3:H8" si="1">SUM(B3:G3)</f>
        <v>297664</v>
      </c>
    </row>
    <row r="4" spans="1:8" ht="12.75" customHeight="1" x14ac:dyDescent="0.25">
      <c r="A4" s="4" t="s">
        <v>9</v>
      </c>
      <c r="B4" s="5">
        <v>0</v>
      </c>
      <c r="C4" s="5">
        <v>25000</v>
      </c>
      <c r="D4" s="5">
        <f t="shared" ref="D4:G4" si="2">C4*(1+$B$45)</f>
        <v>26750</v>
      </c>
      <c r="E4" s="5">
        <f t="shared" si="2"/>
        <v>28622.5</v>
      </c>
      <c r="F4" s="5">
        <f t="shared" si="2"/>
        <v>30626.075000000001</v>
      </c>
      <c r="G4" s="5">
        <f t="shared" si="2"/>
        <v>32769.900250000006</v>
      </c>
      <c r="H4" s="5">
        <f t="shared" si="1"/>
        <v>143768.47525000002</v>
      </c>
    </row>
    <row r="5" spans="1:8" ht="12.75" customHeight="1" x14ac:dyDescent="0.25">
      <c r="A5" s="4" t="s">
        <v>10</v>
      </c>
      <c r="B5" s="5">
        <v>0</v>
      </c>
      <c r="C5" s="5">
        <v>6000</v>
      </c>
      <c r="D5" s="5">
        <f t="shared" ref="D5:G5" si="3">C5*(1+$B$41)</f>
        <v>6300</v>
      </c>
      <c r="E5" s="5">
        <f t="shared" si="3"/>
        <v>6615</v>
      </c>
      <c r="F5" s="5">
        <f t="shared" si="3"/>
        <v>6945.75</v>
      </c>
      <c r="G5" s="5">
        <f t="shared" si="3"/>
        <v>7293.0375000000004</v>
      </c>
      <c r="H5" s="5">
        <f t="shared" si="1"/>
        <v>33153.787499999999</v>
      </c>
    </row>
    <row r="6" spans="1:8" ht="12.75" customHeight="1" x14ac:dyDescent="0.25">
      <c r="A6" s="4" t="s">
        <v>11</v>
      </c>
      <c r="B6" s="5">
        <v>0</v>
      </c>
      <c r="C6" s="5">
        <v>5000</v>
      </c>
      <c r="D6" s="5">
        <f t="shared" ref="D6:G6" si="4">C6*(1+$B$41)</f>
        <v>5250</v>
      </c>
      <c r="E6" s="5">
        <f t="shared" si="4"/>
        <v>5512.5</v>
      </c>
      <c r="F6" s="5">
        <f t="shared" si="4"/>
        <v>5788.125</v>
      </c>
      <c r="G6" s="5">
        <f t="shared" si="4"/>
        <v>6077.53125</v>
      </c>
      <c r="H6" s="5">
        <f t="shared" si="1"/>
        <v>27628.15625</v>
      </c>
    </row>
    <row r="7" spans="1:8" ht="12.75" customHeight="1" x14ac:dyDescent="0.25">
      <c r="A7" s="4" t="s">
        <v>12</v>
      </c>
      <c r="B7" s="5">
        <v>0</v>
      </c>
      <c r="C7" s="5">
        <v>2500</v>
      </c>
      <c r="D7" s="5">
        <f t="shared" ref="D7:G7" si="5">C7*(1+$B$41)</f>
        <v>2625</v>
      </c>
      <c r="E7" s="5">
        <f t="shared" si="5"/>
        <v>2756.25</v>
      </c>
      <c r="F7" s="5">
        <f t="shared" si="5"/>
        <v>2894.0625</v>
      </c>
      <c r="G7" s="5">
        <f t="shared" si="5"/>
        <v>3038.765625</v>
      </c>
      <c r="H7" s="5">
        <f t="shared" si="1"/>
        <v>13814.078125</v>
      </c>
    </row>
    <row r="8" spans="1:8" ht="12.75" customHeight="1" x14ac:dyDescent="0.25">
      <c r="A8" s="4" t="s">
        <v>13</v>
      </c>
      <c r="B8" s="5">
        <v>0</v>
      </c>
      <c r="C8" s="5">
        <v>4000</v>
      </c>
      <c r="D8" s="5">
        <f t="shared" ref="D8:G8" si="6">C8*(1+$B$41)</f>
        <v>4200</v>
      </c>
      <c r="E8" s="5">
        <f t="shared" si="6"/>
        <v>4410</v>
      </c>
      <c r="F8" s="5">
        <f t="shared" si="6"/>
        <v>4630.5</v>
      </c>
      <c r="G8" s="5">
        <f t="shared" si="6"/>
        <v>4862.0250000000005</v>
      </c>
      <c r="H8" s="5">
        <f t="shared" si="1"/>
        <v>22102.525000000001</v>
      </c>
    </row>
    <row r="9" spans="1:8" ht="12.75" customHeight="1" x14ac:dyDescent="0.3">
      <c r="A9" s="3" t="s">
        <v>14</v>
      </c>
      <c r="B9" s="6">
        <f>SUM(B3:B5)</f>
        <v>0</v>
      </c>
      <c r="C9" s="6">
        <f t="shared" ref="C9:H9" si="7">SUM(C3:C8)</f>
        <v>82500</v>
      </c>
      <c r="D9" s="6">
        <f t="shared" si="7"/>
        <v>93125</v>
      </c>
      <c r="E9" s="6">
        <f t="shared" si="7"/>
        <v>105516.25</v>
      </c>
      <c r="F9" s="6">
        <f t="shared" si="7"/>
        <v>120004.5125</v>
      </c>
      <c r="G9" s="6">
        <f t="shared" si="7"/>
        <v>136985.25962500001</v>
      </c>
      <c r="H9" s="6">
        <f t="shared" si="7"/>
        <v>538131.02212500002</v>
      </c>
    </row>
    <row r="10" spans="1:8" ht="8.25" customHeight="1" x14ac:dyDescent="0.25">
      <c r="B10" s="5"/>
      <c r="C10" s="5"/>
      <c r="D10" s="5"/>
      <c r="H10" s="5"/>
    </row>
    <row r="11" spans="1:8" ht="12.75" customHeight="1" x14ac:dyDescent="0.3">
      <c r="A11" s="3" t="s">
        <v>15</v>
      </c>
      <c r="B11" s="5"/>
      <c r="C11" s="5"/>
      <c r="D11" s="5"/>
      <c r="H11" s="5"/>
    </row>
    <row r="12" spans="1:8" ht="12.75" customHeight="1" x14ac:dyDescent="0.3">
      <c r="A12" s="7" t="s">
        <v>16</v>
      </c>
      <c r="B12" s="5"/>
      <c r="C12" s="5"/>
      <c r="D12" s="5"/>
      <c r="H12" s="5"/>
    </row>
    <row r="13" spans="1:8" ht="12.75" customHeight="1" x14ac:dyDescent="0.25">
      <c r="A13" s="4" t="s">
        <v>17</v>
      </c>
      <c r="B13" s="5">
        <v>2500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f t="shared" ref="H13:H18" si="8">SUM(B13:G13)</f>
        <v>2500</v>
      </c>
    </row>
    <row r="14" spans="1:8" ht="12.75" customHeight="1" x14ac:dyDescent="0.25">
      <c r="A14" s="4" t="s">
        <v>18</v>
      </c>
      <c r="B14" s="5">
        <f>130*50</f>
        <v>6500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f t="shared" si="8"/>
        <v>6500</v>
      </c>
    </row>
    <row r="15" spans="1:8" ht="12.75" customHeight="1" x14ac:dyDescent="0.25">
      <c r="A15" s="4" t="s">
        <v>19</v>
      </c>
      <c r="B15" s="5">
        <f>65*265</f>
        <v>17225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f t="shared" si="8"/>
        <v>17225</v>
      </c>
    </row>
    <row r="16" spans="1:8" ht="12.75" customHeight="1" x14ac:dyDescent="0.25">
      <c r="A16" s="4" t="s">
        <v>20</v>
      </c>
      <c r="B16" s="5">
        <v>1000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f t="shared" si="8"/>
        <v>1000</v>
      </c>
    </row>
    <row r="17" spans="1:8" ht="12.75" customHeight="1" x14ac:dyDescent="0.25">
      <c r="A17" s="4" t="s">
        <v>21</v>
      </c>
      <c r="B17" s="5">
        <v>6000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f t="shared" si="8"/>
        <v>6000</v>
      </c>
    </row>
    <row r="18" spans="1:8" ht="12.75" customHeight="1" x14ac:dyDescent="0.25">
      <c r="A18" s="4" t="s">
        <v>22</v>
      </c>
      <c r="B18" s="5">
        <v>2500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f t="shared" si="8"/>
        <v>2500</v>
      </c>
    </row>
    <row r="19" spans="1:8" ht="12.75" customHeight="1" x14ac:dyDescent="0.3">
      <c r="A19" s="8" t="s">
        <v>23</v>
      </c>
      <c r="B19" s="6">
        <f>SUM(B13:B18)</f>
        <v>35725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6">
        <f>SUM(H13:H18)</f>
        <v>35725</v>
      </c>
    </row>
    <row r="20" spans="1:8" ht="6.75" customHeight="1" x14ac:dyDescent="0.25">
      <c r="B20" s="5"/>
      <c r="C20" s="5"/>
      <c r="D20" s="5"/>
      <c r="H20" s="5"/>
    </row>
    <row r="21" spans="1:8" ht="12.75" customHeight="1" x14ac:dyDescent="0.3">
      <c r="A21" s="3" t="s">
        <v>24</v>
      </c>
      <c r="B21" s="5"/>
      <c r="C21" s="5"/>
      <c r="D21" s="5"/>
      <c r="H21" s="5"/>
    </row>
    <row r="22" spans="1:8" ht="12.75" customHeight="1" x14ac:dyDescent="0.25">
      <c r="A22" s="4" t="s">
        <v>25</v>
      </c>
      <c r="B22" s="5">
        <v>0</v>
      </c>
      <c r="C22" s="5">
        <v>1500</v>
      </c>
      <c r="D22" s="5">
        <v>1500</v>
      </c>
      <c r="E22" s="5">
        <v>1500</v>
      </c>
      <c r="F22" s="5">
        <v>1500</v>
      </c>
      <c r="G22" s="5">
        <v>1500</v>
      </c>
      <c r="H22" s="5">
        <f t="shared" ref="H22:H23" si="9">SUM(B22:G22)</f>
        <v>7500</v>
      </c>
    </row>
    <row r="23" spans="1:8" ht="12.75" customHeight="1" x14ac:dyDescent="0.25">
      <c r="A23" s="4" t="s">
        <v>26</v>
      </c>
      <c r="B23" s="5">
        <v>0</v>
      </c>
      <c r="C23" s="5">
        <v>1000</v>
      </c>
      <c r="D23" s="5">
        <v>1000</v>
      </c>
      <c r="E23" s="5">
        <v>1000</v>
      </c>
      <c r="F23" s="5">
        <v>1000</v>
      </c>
      <c r="G23" s="5">
        <v>1000</v>
      </c>
      <c r="H23" s="5">
        <f t="shared" si="9"/>
        <v>5000</v>
      </c>
    </row>
    <row r="24" spans="1:8" ht="12.75" customHeight="1" x14ac:dyDescent="0.3">
      <c r="A24" s="7" t="s">
        <v>27</v>
      </c>
      <c r="B24" s="5"/>
      <c r="C24" s="5"/>
      <c r="D24" s="5"/>
      <c r="H24" s="5"/>
    </row>
    <row r="25" spans="1:8" ht="12.75" customHeight="1" x14ac:dyDescent="0.25">
      <c r="A25" s="4" t="s">
        <v>28</v>
      </c>
      <c r="B25" s="5">
        <v>0</v>
      </c>
      <c r="C25" s="5">
        <v>65000</v>
      </c>
      <c r="D25" s="5">
        <f t="shared" ref="D25:G25" si="10">C25*(1+$B$42)</f>
        <v>66950</v>
      </c>
      <c r="E25" s="5">
        <f t="shared" si="10"/>
        <v>68958.5</v>
      </c>
      <c r="F25" s="5">
        <f t="shared" si="10"/>
        <v>71027.255000000005</v>
      </c>
      <c r="G25" s="5">
        <f t="shared" si="10"/>
        <v>73158.072650000002</v>
      </c>
      <c r="H25" s="5">
        <f>SUM(B25:D25)</f>
        <v>131950</v>
      </c>
    </row>
    <row r="26" spans="1:8" ht="12.75" customHeight="1" x14ac:dyDescent="0.25">
      <c r="A26" s="4" t="s">
        <v>29</v>
      </c>
      <c r="B26" s="5">
        <v>0</v>
      </c>
      <c r="C26" s="5">
        <v>10000</v>
      </c>
      <c r="D26" s="5">
        <v>10000</v>
      </c>
      <c r="E26" s="5">
        <v>10000</v>
      </c>
      <c r="F26" s="5">
        <v>10000</v>
      </c>
      <c r="G26" s="5">
        <v>10000</v>
      </c>
      <c r="H26" s="5">
        <f t="shared" ref="H26:H29" si="11">SUM(B26:G26)</f>
        <v>50000</v>
      </c>
    </row>
    <row r="27" spans="1:8" ht="12.75" customHeight="1" x14ac:dyDescent="0.25">
      <c r="A27" s="4" t="s">
        <v>30</v>
      </c>
      <c r="B27" s="5">
        <v>2000</v>
      </c>
      <c r="C27" s="5">
        <v>2000</v>
      </c>
      <c r="D27" s="5">
        <v>2000</v>
      </c>
      <c r="E27" s="5">
        <v>2000</v>
      </c>
      <c r="F27" s="5">
        <v>2000</v>
      </c>
      <c r="G27" s="5">
        <v>2000</v>
      </c>
      <c r="H27" s="5">
        <f t="shared" si="11"/>
        <v>12000</v>
      </c>
    </row>
    <row r="28" spans="1:8" ht="12.75" customHeight="1" x14ac:dyDescent="0.25">
      <c r="A28" s="4" t="s">
        <v>31</v>
      </c>
      <c r="B28" s="5">
        <v>500</v>
      </c>
      <c r="C28" s="5">
        <v>1000</v>
      </c>
      <c r="D28" s="5">
        <v>1000</v>
      </c>
      <c r="E28" s="5">
        <v>1000</v>
      </c>
      <c r="F28" s="5">
        <v>1000</v>
      </c>
      <c r="G28" s="5">
        <v>1000</v>
      </c>
      <c r="H28" s="5">
        <f t="shared" si="11"/>
        <v>5500</v>
      </c>
    </row>
    <row r="29" spans="1:8" ht="12.75" customHeight="1" x14ac:dyDescent="0.25">
      <c r="A29" s="4" t="s">
        <v>32</v>
      </c>
      <c r="B29" s="5">
        <v>1200</v>
      </c>
      <c r="C29" s="5">
        <v>1200</v>
      </c>
      <c r="D29" s="5">
        <v>1200</v>
      </c>
      <c r="E29" s="5">
        <v>1200</v>
      </c>
      <c r="F29" s="5">
        <v>1200</v>
      </c>
      <c r="G29" s="5">
        <v>1200</v>
      </c>
      <c r="H29" s="5">
        <f t="shared" si="11"/>
        <v>7200</v>
      </c>
    </row>
    <row r="30" spans="1:8" ht="12.75" customHeight="1" x14ac:dyDescent="0.25">
      <c r="A30" s="4" t="s">
        <v>33</v>
      </c>
      <c r="B30" s="5">
        <v>1000</v>
      </c>
      <c r="C30" s="5">
        <f t="shared" ref="C30:G30" si="12">B30*(1+$B$44)</f>
        <v>1050</v>
      </c>
      <c r="D30" s="5">
        <f t="shared" si="12"/>
        <v>1102.5</v>
      </c>
      <c r="E30" s="5">
        <f t="shared" si="12"/>
        <v>1157.625</v>
      </c>
      <c r="F30" s="5">
        <f t="shared" si="12"/>
        <v>1215.5062500000001</v>
      </c>
      <c r="G30" s="5">
        <f t="shared" si="12"/>
        <v>1276.2815625000003</v>
      </c>
      <c r="H30" s="5">
        <f>SUM(B30:D30)</f>
        <v>3152.5</v>
      </c>
    </row>
    <row r="31" spans="1:8" ht="12.75" customHeight="1" x14ac:dyDescent="0.3">
      <c r="A31" s="3" t="s">
        <v>34</v>
      </c>
      <c r="B31" s="6">
        <f t="shared" ref="B31:H31" si="13">SUM(B22:B30)</f>
        <v>4700</v>
      </c>
      <c r="C31" s="6">
        <f t="shared" si="13"/>
        <v>82750</v>
      </c>
      <c r="D31" s="6">
        <f t="shared" si="13"/>
        <v>84752.5</v>
      </c>
      <c r="E31" s="6">
        <f t="shared" si="13"/>
        <v>86816.125</v>
      </c>
      <c r="F31" s="6">
        <f t="shared" si="13"/>
        <v>88942.76125000001</v>
      </c>
      <c r="G31" s="6">
        <f t="shared" si="13"/>
        <v>91134.354212500009</v>
      </c>
      <c r="H31" s="6">
        <f t="shared" si="13"/>
        <v>222302.5</v>
      </c>
    </row>
    <row r="32" spans="1:8" ht="8.25" customHeight="1" x14ac:dyDescent="0.25">
      <c r="B32" s="5"/>
      <c r="C32" s="5"/>
      <c r="D32" s="5"/>
      <c r="H32" s="5"/>
    </row>
    <row r="33" spans="1:8" ht="12.75" customHeight="1" x14ac:dyDescent="0.3">
      <c r="A33" s="3" t="s">
        <v>35</v>
      </c>
      <c r="B33" s="6">
        <f t="shared" ref="B33:G33" si="14">+B19+B31</f>
        <v>40425</v>
      </c>
      <c r="C33" s="6">
        <f t="shared" si="14"/>
        <v>82750</v>
      </c>
      <c r="D33" s="6">
        <f t="shared" si="14"/>
        <v>84752.5</v>
      </c>
      <c r="E33" s="6">
        <f t="shared" si="14"/>
        <v>86816.125</v>
      </c>
      <c r="F33" s="6">
        <f t="shared" si="14"/>
        <v>88942.76125000001</v>
      </c>
      <c r="G33" s="6">
        <f t="shared" si="14"/>
        <v>91134.354212500009</v>
      </c>
      <c r="H33" s="6">
        <f t="shared" ref="H33:H34" si="15">SUM(B33:G33)</f>
        <v>474820.74046250002</v>
      </c>
    </row>
    <row r="34" spans="1:8" ht="12.75" customHeight="1" x14ac:dyDescent="0.3">
      <c r="A34" s="3" t="s">
        <v>36</v>
      </c>
      <c r="B34" s="6">
        <f t="shared" ref="B34:G34" si="16">+B9-B33</f>
        <v>-40425</v>
      </c>
      <c r="C34" s="6">
        <f t="shared" si="16"/>
        <v>-250</v>
      </c>
      <c r="D34" s="6">
        <f t="shared" si="16"/>
        <v>8372.5</v>
      </c>
      <c r="E34" s="6">
        <f t="shared" si="16"/>
        <v>18700.125</v>
      </c>
      <c r="F34" s="6">
        <f t="shared" si="16"/>
        <v>31061.751249999987</v>
      </c>
      <c r="G34" s="6">
        <f t="shared" si="16"/>
        <v>45850.905412499997</v>
      </c>
      <c r="H34" s="6">
        <f t="shared" si="15"/>
        <v>63310.281662499983</v>
      </c>
    </row>
    <row r="35" spans="1:8" ht="12.75" customHeight="1" x14ac:dyDescent="0.25"/>
    <row r="36" spans="1:8" ht="12.75" customHeight="1" x14ac:dyDescent="0.3">
      <c r="A36" s="3" t="s">
        <v>37</v>
      </c>
      <c r="B36" s="6"/>
      <c r="C36" s="6"/>
      <c r="D36" s="6"/>
      <c r="H36" s="9">
        <f>+H34/H33</f>
        <v>0.13333512264193112</v>
      </c>
    </row>
    <row r="37" spans="1:8" ht="12.75" customHeight="1" x14ac:dyDescent="0.25"/>
    <row r="38" spans="1:8" ht="12.75" customHeight="1" x14ac:dyDescent="0.3">
      <c r="A38" s="3" t="s">
        <v>38</v>
      </c>
      <c r="B38" s="10"/>
      <c r="D38" s="10"/>
      <c r="H38" s="11">
        <f t="array" ref="H38">NPV(0.05,B34:G34)</f>
        <v>42442.708489754332</v>
      </c>
    </row>
    <row r="39" spans="1:8" ht="12.75" customHeight="1" x14ac:dyDescent="0.3">
      <c r="A39" s="3" t="s">
        <v>39</v>
      </c>
      <c r="H39" s="10"/>
    </row>
    <row r="40" spans="1:8" ht="12.75" customHeight="1" x14ac:dyDescent="0.25">
      <c r="A40" s="12" t="s">
        <v>40</v>
      </c>
      <c r="B40" s="13">
        <v>0.2</v>
      </c>
    </row>
    <row r="41" spans="1:8" ht="12.75" customHeight="1" x14ac:dyDescent="0.25">
      <c r="A41" s="12" t="s">
        <v>41</v>
      </c>
      <c r="B41" s="13">
        <v>0.05</v>
      </c>
    </row>
    <row r="42" spans="1:8" ht="12.75" customHeight="1" x14ac:dyDescent="0.25">
      <c r="A42" s="12" t="s">
        <v>42</v>
      </c>
      <c r="B42" s="13">
        <v>0.03</v>
      </c>
    </row>
    <row r="43" spans="1:8" ht="12.75" customHeight="1" x14ac:dyDescent="0.25">
      <c r="A43" s="12" t="s">
        <v>43</v>
      </c>
      <c r="B43" s="13">
        <v>0.05</v>
      </c>
    </row>
    <row r="44" spans="1:8" ht="12.75" customHeight="1" x14ac:dyDescent="0.25">
      <c r="A44" s="12" t="s">
        <v>44</v>
      </c>
      <c r="B44" s="13">
        <v>0.05</v>
      </c>
    </row>
    <row r="45" spans="1:8" ht="12.75" customHeight="1" x14ac:dyDescent="0.25">
      <c r="A45" s="12" t="s">
        <v>45</v>
      </c>
      <c r="B45" s="13">
        <v>7.0000000000000007E-2</v>
      </c>
    </row>
    <row r="46" spans="1:8" ht="12.75" customHeight="1" x14ac:dyDescent="0.25"/>
    <row r="47" spans="1:8" ht="12.75" customHeight="1" x14ac:dyDescent="0.25"/>
    <row r="48" spans="1: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" footer="0"/>
  <pageSetup orientation="landscape" r:id="rId1"/>
  <headerFooter>
    <oddHeader>&amp;CMountain Crafts Trading Post Cost/Benefit Analysis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CostBenefit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Kevon Mahban</dc:creator>
  <cp:lastModifiedBy>Kevon Mahban</cp:lastModifiedBy>
  <cp:lastPrinted>2024-12-29T19:27:18Z</cp:lastPrinted>
  <dcterms:created xsi:type="dcterms:W3CDTF">2000-09-19T18:56:54Z</dcterms:created>
  <dcterms:modified xsi:type="dcterms:W3CDTF">2024-12-29T19:27:26Z</dcterms:modified>
</cp:coreProperties>
</file>