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Հունվար" sheetId="1" state="visible" r:id="rId2"/>
    <sheet name="Փետրվար" sheetId="2" state="visible" r:id="rId3"/>
    <sheet name="Մարտ" sheetId="3" state="visible" r:id="rId4"/>
    <sheet name="Ապրիլ" sheetId="4" state="visible" r:id="rId5"/>
    <sheet name="Մայիս" sheetId="5" state="visible" r:id="rId6"/>
    <sheet name="Հունիս" sheetId="6" state="visible" r:id="rId7"/>
    <sheet name="հուլիս" sheetId="7" state="visible" r:id="rId8"/>
    <sheet name="Օգոստոս" sheetId="8" state="visible" r:id="rId9"/>
    <sheet name="Սեպտեմբեր" sheetId="9" state="visible" r:id="rId10"/>
    <sheet name="Հոկտեմբեր" sheetId="10" state="visible" r:id="rId11"/>
    <sheet name="Նոյեմբեր" sheetId="11" state="visible" r:id="rId12"/>
    <sheet name="դեկ" sheetId="12" state="visible" r:id="rId13"/>
    <sheet name="Sheet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<sst xmlns="http://schemas.openxmlformats.org/spreadsheetml/2006/main" count="2605" uniqueCount="237">
  <si>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01.02.2012Ã.¹ñáõÃõÛ³Ùµ)          /Ñ³½.ÐÐ ¹ñ³Ù/</t>
  </si>
  <si>
    <t xml:space="preserve">Հ/Հ</t>
  </si>
  <si>
    <t xml:space="preserve">àÉáñï</t>
  </si>
  <si>
    <t xml:space="preserve">   ²åñ³Ýù³ÛÇÝ ³ñï³¹ñ³Ýù (ÁÝÃ³óÇÏ ·Ý»ñáí)</t>
  </si>
  <si>
    <t xml:space="preserve">             Æñ³óáõÙ</t>
  </si>
  <si>
    <t xml:space="preserve">²ñï³Ñ³ÝáõÙ</t>
  </si>
  <si>
    <t xml:space="preserve">ö³ëï ³ßË³ïáÕ. ù³-Ý³Ï</t>
  </si>
  <si>
    <t xml:space="preserve">ØÇç. ³ßË³ï³í³ñÓ</t>
  </si>
  <si>
    <t xml:space="preserve">Ü³Ë. ³Ùëí³ ÷³ëï. ³ßË. ù³Ý³Ï</t>
  </si>
  <si>
    <t xml:space="preserve">î³ñí³ ëÏ½µÇó</t>
  </si>
  <si>
    <t xml:space="preserve">Ü³Ëáñ¹ ï³ñí³ Ñ³Ù³å³ï³ëË³Ý Å³Ù³Ý³Ï³Ñ³ïí³Í.  </t>
  </si>
  <si>
    <t xml:space="preserve">²×Ç ï»Ùå %</t>
  </si>
  <si>
    <t xml:space="preserve">Ð³ßí»ïáõ ³ÙëáõÙ</t>
  </si>
  <si>
    <t xml:space="preserve">Ð³ßí»ïáõ ï³ñí³ Å³Ù³Ý.</t>
  </si>
  <si>
    <t xml:space="preserve">Ð³Ýù³ñ¹. ¨ Ù»ï³Õ³·áñÍ.</t>
  </si>
  <si>
    <t xml:space="preserve">ÞÇÝ³ÝÛáõÃ»ñÇ ³ñï³¹ñáõÃ.</t>
  </si>
  <si>
    <t xml:space="preserve">²ÏÝ³·áñÍ. ¨ áëÏ»·áñÍ.</t>
  </si>
  <si>
    <t xml:space="preserve">Ð³ëïáó³·áñÍÇù³ßÇÝ.</t>
  </si>
  <si>
    <t xml:space="preserve">ê³ñù³ßÇÝáõÃÛáõÝ</t>
  </si>
  <si>
    <t xml:space="preserve">¾É»Ïïñ³ï»ËÝÇÏ³</t>
  </si>
  <si>
    <t xml:space="preserve">øÇÙÇ³ ¨ ¹»Õ³·áñÍ.</t>
  </si>
  <si>
    <t xml:space="preserve">Â»Ã¨ ³ñ¹ÛáõÝ³µ»ñáõÃÛáõÝ</t>
  </si>
  <si>
    <t xml:space="preserve">ö³Ûï³Ùß³ÏáõÙ</t>
  </si>
  <si>
    <t xml:space="preserve">¶Çï³ñï³¹ñ³Ï³Ý Ñ³Ù³ÉÇñ</t>
  </si>
  <si>
    <t xml:space="preserve">Ð³ïáõÏ Íñ³·ñ»ñ</t>
  </si>
  <si>
    <t xml:space="preserve">ÀÜ¸²ØºÜÀ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</si>
  <si>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01.02.2012Ã. ¹ñáõÃÛ³Ùµ        /Ñ³½.ÐÐ ¹ñ³Ù/</t>
  </si>
  <si>
    <t xml:space="preserve">Ò»éÝ³ñÏáõÃÛ³Ý ³Ýí³ÝáõÙÁ</t>
  </si>
  <si>
    <t xml:space="preserve">ö³ëï. ³ßË. ù³Ý³ÏÁ</t>
  </si>
  <si>
    <t xml:space="preserve">ØÇç. ³ßË³ï³í³ñÓÁ</t>
  </si>
  <si>
    <t xml:space="preserve">Ü³Ëáñ¹ ³Ùëí³ ÷³ëï. ³ßË. ù³Ý³ÏÁ</t>
  </si>
  <si>
    <t xml:space="preserve">Ü³Ëáñ¹ ï³ñí³ Ñ³Ù³å³ï³ëË³Ý Å³Ù³Ý.  </t>
  </si>
  <si>
    <t xml:space="preserve">²×Ç ï»ÙåÁ %</t>
  </si>
  <si>
    <t xml:space="preserve">Ü³Ëáñ¹ ï³ñí³ Ñ³Ù³å³ï³ëË³Ý Å³Ù³Ý  </t>
  </si>
  <si>
    <r>
      <rPr>
        <b val="true"/>
        <sz val="9"/>
        <rFont val="Arial Armenian"/>
        <family val="2"/>
        <charset val="1"/>
      </rPr>
      <t xml:space="preserve">Ø»ù»Ý³ßÇÝ³Ï³Ý ³ñ¹ÛáõÝ³µ»ñáõÃÛáõÝ` </t>
    </r>
    <r>
      <rPr>
        <sz val="9"/>
        <rFont val="Arial Armenian"/>
        <family val="2"/>
        <charset val="1"/>
      </rPr>
      <t xml:space="preserve">³Û¹ ÃíáõÙ</t>
    </r>
  </si>
  <si>
    <t xml:space="preserve">³/   Ð³ëïáó³·áñÍÇù³ßÇÝ.</t>
  </si>
  <si>
    <t xml:space="preserve">ÆÝï»ñÑ³ëïáó µµÁ</t>
  </si>
  <si>
    <t xml:space="preserve">üñ»½.Ñ³ëï.·-Ý µµÁ</t>
  </si>
  <si>
    <t xml:space="preserve">²ñÙ³í.Ñ³ëï.·-Ý µµÁ</t>
  </si>
  <si>
    <t xml:space="preserve">ºñ¨³ÝÇ ÑÇ¹ñáÑ³Õáñ¹³Ï µµÁ</t>
  </si>
  <si>
    <t xml:space="preserve">â³ñ.·áñÍÇù³ßÇÝ.·-Ý µµÁ</t>
  </si>
  <si>
    <t xml:space="preserve">²ÉÙ³ëï ÷µÁ</t>
  </si>
  <si>
    <t xml:space="preserve">î»Ëë³ñù³íáñáõÙ µµÁ</t>
  </si>
  <si>
    <t xml:space="preserve">Î³å.Ù»ù»Ý³ßÇÝ.·-Ý µµÁ</t>
  </si>
  <si>
    <t xml:space="preserve">æñÏáÝëïñáõÏóÇ³ êäÀ</t>
  </si>
  <si>
    <t xml:space="preserve">ì³Ý.²íïá·»Ý-Ø  êäÀ</t>
  </si>
  <si>
    <t xml:space="preserve">ÎáÙåñ»ëáñÝ»ñÇ ·-Ý µµÁ </t>
  </si>
  <si>
    <t xml:space="preserve">º²¼ µµÁ</t>
  </si>
  <si>
    <t xml:space="preserve">²ñÃÇÏÇ ²å³Ï»Ù»ù.µµÁ</t>
  </si>
  <si>
    <t xml:space="preserve">§²ëïñ³¦ ö´À ÐÒ</t>
  </si>
  <si>
    <t xml:space="preserve">§ø³ñÑ³ï¦ Ø»ù»Ý³¦ ö´À</t>
  </si>
  <si>
    <t xml:space="preserve">§´áé¦ ´´À</t>
  </si>
  <si>
    <t xml:space="preserve">ì³Ý. §âÇÝí³Ý¦ êäÀ</t>
  </si>
  <si>
    <t xml:space="preserve">ÀÝ¹³Ù»ÝÁ Ñ³ëïáó³ßÇÝ.</t>
  </si>
  <si>
    <t xml:space="preserve">µ/ ê³ñù³ßÇÝáõÃÛáõÝ</t>
  </si>
  <si>
    <t xml:space="preserve">¾É»Ïïñ³ë³ñù ´´À</t>
  </si>
  <si>
    <t xml:space="preserve">Ø³ñë ö´À</t>
  </si>
  <si>
    <t xml:space="preserve">ÎáÝÝ»Ïï ´´À</t>
  </si>
  <si>
    <t xml:space="preserve">¶³ÙÙ³ ´´À</t>
  </si>
  <si>
    <t xml:space="preserve">²Ý³ÉÇïë³ñù ö´À</t>
  </si>
  <si>
    <t xml:space="preserve">è³ý¿É·ñÇ· ´´À /ºÕ»·Ý³Óáñ/</t>
  </si>
  <si>
    <t xml:space="preserve">ì³Ý ´´À</t>
  </si>
  <si>
    <t xml:space="preserve">§²Ý³ÉÇï-1¦ ´´À</t>
  </si>
  <si>
    <t xml:space="preserve">ÆÙåáõÉë ´´À</t>
  </si>
  <si>
    <t xml:space="preserve">ÀÝ¹³Ù»ÝÁ ë³ñù³ßÇÝ.</t>
  </si>
  <si>
    <t xml:space="preserve">·/ ¾É»Ïïñ³ï»ËÝÇÏ³</t>
  </si>
  <si>
    <t xml:space="preserve">Ð³Û¿É»Ïïñ³Ù»ù»Ý³ ´´À</t>
  </si>
  <si>
    <t xml:space="preserve">îñ³Ýë¿É»ÏïñÇÏ êäÀ</t>
  </si>
  <si>
    <t xml:space="preserve">²ñÙ»ÝÙáïáñ ö´À</t>
  </si>
  <si>
    <t xml:space="preserve">Ð³Û¿É»Ïïñ³³å³ñ³ï ´´À</t>
  </si>
  <si>
    <t xml:space="preserve">¶ñ³Ý¹ ê³Ý êäÀ</t>
  </si>
  <si>
    <t xml:space="preserve">êï»÷³Ý³í³ÝÇ ´Ð¾ê ´´À</t>
  </si>
  <si>
    <t xml:space="preserve">¾Éµ³ï ö´À</t>
  </si>
  <si>
    <t xml:space="preserve">ԷÉ»Ïïñ³.ÇÝÅ»Ý»ñÇÝ· ö´À</t>
  </si>
  <si>
    <t xml:space="preserve">ÀÝ¹³Ù»ÝÁ ¿É»Ïïñ³ï»Ë</t>
  </si>
  <si>
    <t xml:space="preserve">ÀÜ¸²ØºÜÀ`Ù»ù»Ý³ßÇÝáõÃÛáõÝ</t>
  </si>
  <si>
    <t xml:space="preserve">§Ü³ÇñÇï-·áñÍ³ñ³Ý¦ ö´À</t>
  </si>
  <si>
    <t xml:space="preserve">§ì³Ý³Óáñ-øÇÙåñáÙ¦ö´À</t>
  </si>
  <si>
    <t xml:space="preserve">§Øáõñ³¹-ê³ñ¦êäÀ</t>
  </si>
  <si>
    <t xml:space="preserve">øÇÙ.¹»Õ³·.ýÇñÙ³ ´´À</t>
  </si>
  <si>
    <t xml:space="preserve">§Î»Ýó³ÕùÇÙ¦ ´´À</t>
  </si>
  <si>
    <t xml:space="preserve">§²å³Ï»Ù»ÏáõëÇã¦´´À</t>
  </si>
  <si>
    <t xml:space="preserve">§È³ù»ñÇ áõ Ý»ñÏ»ñÇ ·-Ý¦´´À</t>
  </si>
  <si>
    <t xml:space="preserve">§øñ³áõÝ ø»ÙÇù³É¦ êäÀ</t>
  </si>
  <si>
    <t xml:space="preserve">§Þ»Ý ÎáÝó»éÝ¦ ö´À</t>
  </si>
  <si>
    <t xml:space="preserve">§ÈÇÏíáñ¦ ö´À</t>
  </si>
  <si>
    <t xml:space="preserve">§ü³ñÙ³ï»ù¦ êäÀ</t>
  </si>
  <si>
    <t xml:space="preserve">ÀÝ¹³Ù»ÝÁ` ùÇÙÇ³ ¨ ¹»Õ³·áñÍ.</t>
  </si>
  <si>
    <t xml:space="preserve">ÀÝ¹³Ù»ÝÁ ùÇÙÇ³</t>
  </si>
  <si>
    <t xml:space="preserve">§ê³ñïáÝ¦ êäÀ</t>
  </si>
  <si>
    <t xml:space="preserve">§¶Û.Ø³Ýí. ý-Ï³¦ ´´À</t>
  </si>
  <si>
    <t xml:space="preserve">§¾Ý ì³Û ¾Û ¸Ç¦êäÀ</t>
  </si>
  <si>
    <t xml:space="preserve">§²ñÙ»Ý-Î³ñå»ï¦ ´´À</t>
  </si>
  <si>
    <t xml:space="preserve">§ìÎê ²ñÙ»ÝÇ³¦ êäÀ</t>
  </si>
  <si>
    <t xml:space="preserve">§Ø³Ñáõ¹¦ ö´À</t>
  </si>
  <si>
    <t xml:space="preserve">§æñ³ßáÕ¦ ö´À</t>
  </si>
  <si>
    <t xml:space="preserve">§îáëå¦ ´´À</t>
  </si>
  <si>
    <t xml:space="preserve">§Üáõµ.ïñÇÏáï.ý-Ï³¦ ´´À</t>
  </si>
  <si>
    <t xml:space="preserve">¶ÛáõÙ.§¶¨áñ· ¨ ì³Ñ³Ý¦ êäÀ</t>
  </si>
  <si>
    <t xml:space="preserve">§Ð. ¾¹.Ð³Û³ë ¶ñáõå¦ ´´À</t>
  </si>
  <si>
    <t xml:space="preserve">¶Û. §²ñß³ÉáõÛë¦ ´´À</t>
  </si>
  <si>
    <t xml:space="preserve">ì³Ý. §´³½áõÙ üÇñÙ³¦ ²Î</t>
  </si>
  <si>
    <t xml:space="preserve">êåÇï. §ì³ÝáõÑÇ¦ ´´À</t>
  </si>
  <si>
    <t xml:space="preserve">â³ñ»Ýó. §ÐáÉ³ÝÇ¦ ´´À</t>
  </si>
  <si>
    <t xml:space="preserve">§Ü³ÛÃ»ùë¦ ´´À</t>
  </si>
  <si>
    <t xml:space="preserve">§ø³Ý³ù»é¦ Ï³ñÇ ´´À</t>
  </si>
  <si>
    <t xml:space="preserve">§¶ÉáñÇ³¦ ·ÉË. ֆ³µñÇÏ³</t>
  </si>
  <si>
    <t xml:space="preserve">§Î³ßÇ¦ ´´À</t>
  </si>
  <si>
    <t xml:space="preserve">§Î³ßí»-·³É³Ýï»ñ ý-Ï³¦´´À</t>
  </si>
  <si>
    <t xml:space="preserve">Îáß. §ÈÛáõùë¦ ´´À</t>
  </si>
  <si>
    <t xml:space="preserve">§¾É»Ý-93¦ êäÀ</t>
  </si>
  <si>
    <t xml:space="preserve">§äÉ³ëïÇÏ¦ ´´À</t>
  </si>
  <si>
    <t xml:space="preserve">§Ø»·»ñÛ³Ý-Ï³ñå»ï¦ ´´À</t>
  </si>
  <si>
    <t xml:space="preserve">§Ø»ï³Õ³Ù³Ý»Õ»ÝÇ ·-Ý¦ ´´À</t>
  </si>
  <si>
    <t xml:space="preserve">ÀÝ¹³Ù»ÝÁ Ã»Ã¨ ³ñ¹.</t>
  </si>
  <si>
    <t xml:space="preserve">§¼»ÛÃáõÝÇ Ï³ÑáõÛùÇ¦ ´´À</t>
  </si>
  <si>
    <t xml:space="preserve">§È.².Ü.². ¾¹»Ý¦ ö´À</t>
  </si>
  <si>
    <t xml:space="preserve">Ø³ë. §¶áýñáï³ñ³¦ ö´À</t>
  </si>
  <si>
    <t xml:space="preserve">§ºñ¨³Ý-Ï³ÑáõÛù¦ ´´À</t>
  </si>
  <si>
    <t xml:space="preserve">§Æç¨³ÝÇ öØÎ¦ ´´À</t>
  </si>
  <si>
    <t xml:space="preserve">§50/50¦ êäÀ</t>
  </si>
  <si>
    <t xml:space="preserve">§ê³ÉÙ³ëï Î³ÑáõÛù¦ êäÀ</t>
  </si>
  <si>
    <t xml:space="preserve">ÀÝ¹³Ù»ÝÁ ÷³Ûï³Ùß³Ï.</t>
  </si>
  <si>
    <t xml:space="preserve">Ð³Ýù³ñ¹.¨ Ù»ï³Õ³·áñÍ.</t>
  </si>
  <si>
    <t xml:space="preserve">§¼³Ý·»½áõñÇ äØÎ¦ ö´À</t>
  </si>
  <si>
    <t xml:space="preserve">§²·³ñ³ÏÇ äØÎ¦ ö´À</t>
  </si>
  <si>
    <t xml:space="preserve">§¸ÇÝá ¶áÉ¹ Ø³ÛÝÇÝ·¦ ö´À</t>
  </si>
  <si>
    <t xml:space="preserve">§²ËÃ³É³ÛÇ ÈÐÎ¦ ö´À</t>
  </si>
  <si>
    <t xml:space="preserve">§è³½Ù. É»éÝ. ½áñ. ßï³µ¦ ö´À</t>
  </si>
  <si>
    <t xml:space="preserve">§AMP¦ êäÀ</t>
  </si>
  <si>
    <t xml:space="preserve">§Î³Ý²¼¦ ö´À</t>
  </si>
  <si>
    <t xml:space="preserve">§²ñ-²É¦ ÐÒ</t>
  </si>
  <si>
    <t xml:space="preserve">§¶»á äñá Ø³ÛÝÇÝ· ¶áÉ¹¦ êäÀ</t>
  </si>
  <si>
    <t xml:space="preserve">§Ð³ÛÏ.äÕÇÝÓ Ìñ³·Çñ¦ ö´À</t>
  </si>
  <si>
    <t xml:space="preserve">§Ø³ùáõñ »ñÏ³Ã¦ ´´À</t>
  </si>
  <si>
    <t xml:space="preserve">§ºñÏë¨Ù»ï¦ ´´À</t>
  </si>
  <si>
    <t xml:space="preserve">§²ëÏ» ¶ñáõå¦ ´´À</t>
  </si>
  <si>
    <t xml:space="preserve">§ÒáõÉ³Ï»ÝïñáÝ¦ ´´À</t>
  </si>
  <si>
    <t xml:space="preserve">§èáõë²É-²ñÙ»Ý²É¦ ö´À</t>
  </si>
  <si>
    <t xml:space="preserve">ÀÝ¹³Ù»ÝÁ`Ñ³Ýù³ñ¹.¨ Ù»ï³Õ.</t>
  </si>
  <si>
    <t xml:space="preserve">ÀÝ¹³Ù»ÝÁ Ñ³Ýù³ñ¹.</t>
  </si>
  <si>
    <t xml:space="preserve">§ø³ñ ¨ ³í³½¦ ö´À</t>
  </si>
  <si>
    <t xml:space="preserve">§ê³ñ³ÝÇëï¦ êäÀ</t>
  </si>
  <si>
    <t xml:space="preserve">§ÂáõñÇÝç¦ êäÀ</t>
  </si>
  <si>
    <t xml:space="preserve">§¶É³ë àõáéÉ¹ ø³Ù÷ÝÇ¦ ö´À</t>
  </si>
  <si>
    <t xml:space="preserve">§ØÇÏ³  ó»Ù»Ýï¦   êäÀ</t>
  </si>
  <si>
    <t xml:space="preserve">ÀÝ¹³Ù»ÝÁ ßÇÝ³ÝÛáõÃ»ñ`</t>
  </si>
  <si>
    <t xml:space="preserve">ÀÝ¹³Ù»ÝÁ ßÇÝ³ÝÛáõÃ»ñ</t>
  </si>
  <si>
    <t xml:space="preserve">²ÏÝ³·áñÍ.¨ áëÏ»·áñÍ.</t>
  </si>
  <si>
    <t xml:space="preserve">ºñ¨³ÝÇ áëÏ»ñã. ·-Ý ´´À</t>
  </si>
  <si>
    <t xml:space="preserve">§²ñ¨³ÏÝ¦ êäÀ</t>
  </si>
  <si>
    <t xml:space="preserve">§ê³åýÇñ¦ ö´À</t>
  </si>
  <si>
    <t xml:space="preserve"> §ÈáñÇ¦ êäÀ</t>
  </si>
  <si>
    <t xml:space="preserve">§²Ý¹ñ³ÝÇÏ¦ êäÀ</t>
  </si>
  <si>
    <t xml:space="preserve">§²ñ³ùë-¶áÉ¹¦êäÀ</t>
  </si>
  <si>
    <t xml:space="preserve">§¸³ÛÙáÃ»ù¦ êäÀ</t>
  </si>
  <si>
    <t xml:space="preserve">¾Û-¾É-ÂÇ</t>
  </si>
  <si>
    <t xml:space="preserve">§Òáñ³·ÛáõÕ¦ ²Î</t>
  </si>
  <si>
    <t xml:space="preserve">§æ»Û êÇ ¾Û¦ ö´À</t>
  </si>
  <si>
    <t xml:space="preserve">ÀÝ¹³Ù»ÝÁ` </t>
  </si>
  <si>
    <t xml:space="preserve">¶Çï³³ñï³¹ñ³Ï³Ý Ñ³Ù³ÉÇñ</t>
  </si>
  <si>
    <t xml:space="preserve">§È»éÝ³Ù»ï³Éáõñ·Ç³¦ ö´À</t>
  </si>
  <si>
    <t xml:space="preserve">§².Æ.²ÉÇË³Ý. ³Ý. ºñ.üÇ½. ÇÝ.¦</t>
  </si>
  <si>
    <t xml:space="preserve">§ÜÛáõÃ³µ³ÝáõÃÛáõÝ ¶²Ò¦ ö´À</t>
  </si>
  <si>
    <t xml:space="preserve">§ºñ¨³ÝÇ ûåïÇÏ³Ï,ýÇ½,ã,¦ ö´À</t>
  </si>
  <si>
    <t xml:space="preserve">§Üáñ³ÙáõÍáõÃÛ³Ý ¨ Ó»éÝ»ñ»óáõÃÛ³Ý ³½·³ÛÇÝ Ï»ÝïñáÝ¦ ö´À</t>
  </si>
  <si>
    <t xml:space="preserve">§ºñ¨³ÝÇ äÉ³ëïåáÉ. ¶ÐÆ¦ ö´À</t>
  </si>
  <si>
    <t xml:space="preserve">§¾É»Ïïñ³Ù³ß ¶ÐÆ¦ ö´À</t>
  </si>
  <si>
    <t xml:space="preserve">§è³¹ÇáýÇ½ÇÏ³ÛÇ ¶ÐÆ¦ ö´À</t>
  </si>
  <si>
    <t xml:space="preserve">§ÎáÙ»ï³¦ ´´À</t>
  </si>
  <si>
    <t xml:space="preserve">§²Éý³¦ ö´À</t>
  </si>
  <si>
    <t xml:space="preserve">§ø³ñ ¨ ëÇÉÇÏ³ïÝ»ñ¦ ö´À</t>
  </si>
  <si>
    <t xml:space="preserve">§¾É³ë¦ ö´À</t>
  </si>
  <si>
    <t xml:space="preserve">§²ñÇ³Ï¦ ö´À</t>
  </si>
  <si>
    <t xml:space="preserve">§¾É»ÏïñáÝ¦ ´´À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</si>
  <si>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01.03.2012Ã.¹ñáõÃõÛ³Ùµ)          /Ñ³½.ÐÐ ¹ñ³Ù/</t>
  </si>
  <si>
    <t xml:space="preserve">Հանքարդ. և մետաղագործ.</t>
  </si>
  <si>
    <t xml:space="preserve">Շինանյութերի արտադրութ.</t>
  </si>
  <si>
    <t xml:space="preserve">Ակնագործ. և ոսկեգործ.</t>
  </si>
  <si>
    <t xml:space="preserve">Հաստոցագործիքաշին.</t>
  </si>
  <si>
    <t xml:space="preserve">Սարքաշինություն</t>
  </si>
  <si>
    <t xml:space="preserve">Էլեկտրատեխնիկա</t>
  </si>
  <si>
    <t xml:space="preserve">Քիմիա և դեղագործ.</t>
  </si>
  <si>
    <t xml:space="preserve">Սննդի արդյունաբերություն</t>
  </si>
  <si>
    <t xml:space="preserve">Թեթև արդյունաբերություն</t>
  </si>
  <si>
    <t xml:space="preserve">Փայտամշակում</t>
  </si>
  <si>
    <t xml:space="preserve">Գիտարտադրական համալիր</t>
  </si>
  <si>
    <t xml:space="preserve">Հատուկ ծրագրեր</t>
  </si>
  <si>
    <t xml:space="preserve">ԸՆԴԱՄԵՆԸ</t>
  </si>
  <si>
    <t xml:space="preserve">?</t>
  </si>
  <si>
    <t xml:space="preserve">§²ñ³ñ³ï¦ êÝÝ¹Ç ÎáÙµÇÝ³ï êäÀ</t>
  </si>
  <si>
    <t xml:space="preserve">§æ»ñÙáõÏ ÆÝÃ»ñÝ»ÛßÝÉ¦ êäÀ</t>
  </si>
  <si>
    <t xml:space="preserve">§²ñ³ùë ÂéãÝ³ý³µñÇÏ³¦ ö´À</t>
  </si>
  <si>
    <t xml:space="preserve">Ընդամենը սննդի արդ.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</si>
  <si>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01.04.2012Ã.¹ñáõÃõÛ³Ùµ)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</si>
  <si>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01.04.2012Ã. ¹ñáõÃÛ³Ùµ        /Ñ³½.ÐÐ ¹ñ³Ù/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</si>
  <si>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01.05.2012Ã.¹ñáõÃõÛ³Ùµ)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</si>
  <si>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01.05.2012Ã. ¹ñáõÃÛ³Ùµ        /Ñ³½.ÐÐ ¹ñ³Ù/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</si>
  <si>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01.06.2012Ã.¹ñáõÃõÛ³Ùµ)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</si>
  <si>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01.06.2012Ã. ¹ñáõÃÛ³Ùµ        /Ñ³½.ÐÐ ¹ñ³Ù/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</si>
  <si>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01.07.2012Ã.¹ñáõÃõÛ³Ùµ)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</si>
  <si>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01.07.2012Ã. ¹ñáõÃÛ³Ùµ        /Ñ³½.ÐÐ ¹ñ³Ù/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</si>
  <si>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01.08.2012Ã.¹ñáõÃÛ³Ùµ)          /Ñ³½.ÐÐ ¹ñ³Ù/</t>
  </si>
  <si>
    <t xml:space="preserve">Հանքարդարդյունաբեր.</t>
  </si>
  <si>
    <t xml:space="preserve">Մետալուրգիա</t>
  </si>
  <si>
    <t xml:space="preserve">Շինանյութեր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</si>
  <si>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01.08.2012Ã. ¹ñáõÃÛ³Ùµ        /Ñ³½.ÐÐ ¹ñ³Ù/</t>
  </si>
  <si>
    <t xml:space="preserve">ÀÝ¹³Ù»ÝÁ ¿É»Ïïñ³ï»Ë.</t>
  </si>
  <si>
    <t xml:space="preserve">Ð³Ýù³ñ¹ÛáõÝ³µ»ñáõÃÛáõÝ</t>
  </si>
  <si>
    <t xml:space="preserve">§ê³·³Ù³ñ¦ ö´À</t>
  </si>
  <si>
    <t xml:space="preserve">ÀÝ¹³Ù»ÝÁ`Ñ³Ýù³ñ¹.</t>
  </si>
  <si>
    <t xml:space="preserve">Ø»ï³Éáõñ·Ç³</t>
  </si>
  <si>
    <t xml:space="preserve">ÀÝ¹³Ù»ÝÁ`Ù»ï³Éáõñ·Ç³</t>
  </si>
  <si>
    <t xml:space="preserve">ÀÜ¸²ØºÜÀ`Ñ³Ýù³ñ¹ ¨ Ù»ï³Éáõñ·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</si>
  <si>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01.09.2012Ã.¹ñáõÃÛ³Ùµ)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</si>
  <si>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01.09.2012Ã. ¹ñáõÃÛ³Ùµ        /Ñ³½.ÐÐ ¹ñ³Ù/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</si>
  <si>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01.10.2012Ã.¹ñáõÃÛ³Ùµ)          /Ñ³½.ÐÐ ¹ñ³Ù/</t>
  </si>
  <si>
    <t xml:space="preserve">`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</si>
  <si>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01.10.2012Ã. ¹ñáõÃÛ³Ùµ        /Ñ³½.ÐÐ ¹ñ³Ù/</t>
  </si>
  <si>
    <r>
      <rPr>
        <b val="true"/>
        <sz val="9"/>
        <rFont val="Arial AM"/>
        <family val="0"/>
        <charset val="1"/>
      </rPr>
      <t xml:space="preserve">Ø»ù»Ý³ßÇÝ³Ï³Ý ³ñ¹ÛáõÝ³µ»ñáõÃÛáõÝ` </t>
    </r>
    <r>
      <rPr>
        <sz val="9"/>
        <rFont val="Arial Armenian"/>
        <family val="2"/>
        <charset val="1"/>
      </rPr>
      <t xml:space="preserve">³Û¹ ÃíáõÙ</t>
    </r>
  </si>
  <si>
    <t xml:space="preserve">§Üáñ³ÙáõÍáõÃÛ³Ý ¨ Ó»éÝ»ñ»óáõÃÛ³Ý ²Î¦ ö´À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</si>
  <si>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01.11.2012Ã.¹ñáõÃÛ³Ùµ)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</si>
  <si>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01.11.2012Ã. ¹ñáõÃÛ³Ùµ        /Ñ³½.ÐÐ ¹ñ³Ù/</t>
  </si>
  <si>
    <t xml:space="preserve">Ð³ñí³É Ø³ßÇÝÁñÇ êäÀ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</si>
  <si>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01.12.2012Ã.¹ñáõÃÛ³Ùµ)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</si>
  <si>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01.12.2012Ã. ¹ñáõÃÛ³Ùµ                  /Ñ³½.ÐÐ ¹ñ³Ù/</t>
  </si>
  <si>
    <t xml:space="preserve">â³ñ»Ýó. §´ñ³ï»ùë¦ ´´À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</si>
  <si>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01.01.2013Ã.¹ñáõÃÛ³Ùµ)          /Ñ³½.ÐÐ ¹ñ³Ù/</t>
  </si>
  <si>
    <t xml:space="preserve">Հանքարդարդյունաբ.</t>
  </si>
  <si>
    <t xml:space="preserve">Հաստոցագործիքաշին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</si>
  <si>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01.01.2013Ã. ¹ñáõÃÛ³Ùµ                  /Ñ³½.ÐÐ ¹ñ³Ù/</t>
  </si>
  <si>
    <t xml:space="preserve">Üáñ³ÙáõÍáõÃÛ³Ý ¨ Ó»éÝ»ñ»óáõÃÛ³Ý ³½·³ÛÇÝ Ï»ÝïñáÝ</t>
  </si>
  <si>
    <t xml:space="preserve">§ºñ¨³ÝÇ äÉ³ëïåáÉիմեր ¶ÐÆ¦ ö´À</t>
  </si>
  <si>
    <t xml:space="preserve">§ÎáÙ»ï³ ԳԱԻ¦ ´´À</t>
  </si>
  <si>
    <t xml:space="preserve">Ը Ն Դ Ա Մ Ե Ն Ը </t>
  </si>
  <si>
    <t xml:space="preserve">Արտադրանք</t>
  </si>
  <si>
    <t xml:space="preserve">Իրացում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</si>
</sst>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4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AM"/>
      <family val="0"/>
      <charset val="1"/>
    </font>
    <font>
      <b val="true"/>
      <sz val="11"/>
      <color rgb="FF000000"/>
      <name val="Arial AM"/>
      <family val="0"/>
      <charset val="1"/>
    </font>
    <font>
      <sz val="10"/>
      <color rgb="FF000000"/>
      <name val="Arial AM"/>
      <family val="0"/>
      <charset val="1"/>
    </font>
    <font>
      <b val="true"/>
      <sz val="10"/>
      <name val="Arial AM"/>
      <family val="0"/>
      <charset val="1"/>
    </font>
    <font>
      <sz val="10"/>
      <name val="Arial AM"/>
      <family val="0"/>
      <charset val="1"/>
    </font>
    <font>
      <b val="true"/>
      <i val="true"/>
      <sz val="10"/>
      <name val="Arial AM"/>
      <family val="0"/>
      <charset val="1"/>
    </font>
    <font>
      <i val="true"/>
      <sz val="11"/>
      <color rgb="FF000000"/>
      <name val="Arial AM"/>
      <family val="0"/>
      <charset val="1"/>
    </font>
    <font>
      <b val="true"/>
      <sz val="12"/>
      <name val="Arial AM"/>
      <family val="0"/>
      <charset val="1"/>
    </font>
    <font>
      <b val="true"/>
      <sz val="9"/>
      <name val="Arial AM"/>
      <family val="0"/>
      <charset val="1"/>
    </font>
    <font>
      <sz val="9"/>
      <name val="Arial AM"/>
      <family val="0"/>
      <charset val="1"/>
    </font>
    <font>
      <b val="true"/>
      <sz val="9"/>
      <name val="Arial Armenian"/>
      <family val="2"/>
      <charset val="1"/>
    </font>
    <font>
      <sz val="9"/>
      <name val="Arial Armenian"/>
      <family val="2"/>
      <charset val="1"/>
    </font>
    <font>
      <sz val="9"/>
      <color rgb="FF000000"/>
      <name val="Arial AM"/>
      <family val="0"/>
      <charset val="1"/>
    </font>
    <font>
      <sz val="11"/>
      <name val="Arial AM"/>
      <family val="0"/>
      <charset val="1"/>
    </font>
    <font>
      <sz val="11"/>
      <color rgb="FFFF0000"/>
      <name val="Arial AM"/>
      <family val="0"/>
      <charset val="1"/>
    </font>
    <font>
      <sz val="10"/>
      <name val="Arial"/>
      <family val="2"/>
      <charset val="1"/>
    </font>
    <font>
      <b val="true"/>
      <sz val="9"/>
      <color rgb="FF000000"/>
      <name val="Arial AM"/>
      <family val="0"/>
      <charset val="1"/>
    </font>
    <font>
      <b val="true"/>
      <sz val="11"/>
      <name val="Arial AM"/>
      <family val="0"/>
      <charset val="1"/>
    </font>
    <font>
      <b val="true"/>
      <sz val="11"/>
      <color rgb="FF000000"/>
      <name val="Arial Armenian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 Armenian"/>
      <family val="2"/>
      <charset val="1"/>
    </font>
    <font>
      <sz val="10"/>
      <name val="Arial Armenian"/>
      <family val="2"/>
      <charset val="1"/>
    </font>
    <font>
      <b val="true"/>
      <sz val="11"/>
      <name val="GHEA Grapalat"/>
      <family val="3"/>
      <charset val="1"/>
    </font>
    <font>
      <b val="true"/>
      <i val="true"/>
      <sz val="10"/>
      <name val="Arial Armenian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name val="Arial Armenian"/>
      <family val="2"/>
      <charset val="1"/>
    </font>
    <font>
      <sz val="11"/>
      <color rgb="FF000000"/>
      <name val="Arial Armenian"/>
      <family val="2"/>
      <charset val="1"/>
    </font>
    <font>
      <sz val="9"/>
      <color rgb="FF000000"/>
      <name val="Arial Armenian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Arial Armenian"/>
      <family val="2"/>
      <charset val="1"/>
    </font>
    <font>
      <b val="true"/>
      <sz val="9"/>
      <color rgb="FF000000"/>
      <name val="Arial Armenian"/>
      <family val="2"/>
      <charset val="1"/>
    </font>
    <font>
      <sz val="9"/>
      <name val="Arial"/>
      <family val="2"/>
      <charset val="204"/>
    </font>
    <font>
      <sz val="11"/>
      <color rgb="FF000000"/>
      <name val="Armenian"/>
      <family val="0"/>
      <charset val="1"/>
    </font>
    <font>
      <sz val="9"/>
      <color rgb="FFFF0000"/>
      <name val="Arial AM"/>
      <family val="0"/>
      <charset val="1"/>
    </font>
    <font>
      <sz val="9"/>
      <color rgb="FFFF0000"/>
      <name val="Arial Armenian"/>
      <family val="2"/>
      <charset val="1"/>
    </font>
    <font>
      <b val="true"/>
      <sz val="12"/>
      <name val="GHEA Grapalat"/>
      <family val="3"/>
      <charset val="1"/>
    </font>
    <font>
      <sz val="12"/>
      <name val="Times Armenian"/>
      <family val="1"/>
      <charset val="1"/>
    </font>
    <font>
      <sz val="11"/>
      <name val="Times Armenian"/>
      <family val="1"/>
      <charset val="1"/>
    </font>
    <font>
      <sz val="10"/>
      <color rgb="FF000000"/>
      <name val="Arial Armenian"/>
      <family val="2"/>
      <charset val="1"/>
    </font>
    <font>
      <b val="true"/>
      <i val="true"/>
      <sz val="11"/>
      <name val="Times Armenian"/>
      <family val="1"/>
      <charset val="1"/>
    </font>
    <font>
      <sz val="11"/>
      <name val="Arial Armenian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CCFF33"/>
      </patternFill>
    </fill>
    <fill>
      <patternFill patternType="solid">
        <fgColor rgb="FFFFFFFF"/>
        <bgColor rgb="FFCCFFFF"/>
      </patternFill>
    </fill>
    <fill>
      <patternFill patternType="solid">
        <fgColor rgb="FFCCFF33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33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5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48" activeCellId="0" sqref="B48"/>
    </sheetView>
  </sheetViews>
  <sheetFormatPr defaultRowHeight="13.8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25.28"/>
    <col collapsed="false" customWidth="false" hidden="false" outlineLevel="0" max="4" min="3" style="1" width="11.43"/>
    <col collapsed="false" customWidth="true" hidden="false" outlineLevel="0" max="5" min="5" style="1" width="7.14"/>
    <col collapsed="false" customWidth="true" hidden="false" outlineLevel="0" max="6" min="6" style="1" width="10.14"/>
    <col collapsed="false" customWidth="true" hidden="false" outlineLevel="0" max="7" min="7" style="1" width="10.28"/>
    <col collapsed="false" customWidth="true" hidden="false" outlineLevel="0" max="8" min="8" style="1" width="6.57"/>
    <col collapsed="false" customWidth="true" hidden="false" outlineLevel="0" max="10" min="9" style="1" width="11.28"/>
    <col collapsed="false" customWidth="true" hidden="false" outlineLevel="0" max="11" min="11" style="1" width="7.14"/>
    <col collapsed="false" customWidth="true" hidden="false" outlineLevel="0" max="12" min="12" style="1" width="11.28"/>
    <col collapsed="false" customWidth="true" hidden="false" outlineLevel="0" max="13" min="13" style="1" width="11.71"/>
    <col collapsed="false" customWidth="true" hidden="false" outlineLevel="0" max="14" min="14" style="1" width="8.28"/>
    <col collapsed="false" customWidth="true" hidden="false" outlineLevel="0" max="15" min="15" style="1" width="7.28"/>
    <col collapsed="false" customWidth="true" hidden="false" outlineLevel="0" max="16" min="16" style="1" width="7.57"/>
    <col collapsed="false" customWidth="true" hidden="false" outlineLevel="0" max="17" min="17" style="1" width="6.7"/>
    <col collapsed="false" customWidth="true" hidden="false" outlineLevel="0" max="18" min="18" style="1" width="14.71"/>
    <col collapsed="false" customWidth="true" hidden="false" outlineLevel="0" max="1025" min="19" style="1" width="8.53"/>
  </cols>
  <sheetData>
    <row r="3" customFormat="false" ht="15" hidden="false" customHeight="tru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customFormat="false" ht="15" hidden="false" customHeight="true" outlineLevel="0" collapsed="false">
      <c r="A5" s="4" t="s">
        <v>1</v>
      </c>
      <c r="B5" s="5" t="s">
        <v>2</v>
      </c>
      <c r="C5" s="4" t="s">
        <v>3</v>
      </c>
      <c r="D5" s="4"/>
      <c r="E5" s="4"/>
      <c r="F5" s="4"/>
      <c r="G5" s="4"/>
      <c r="H5" s="4"/>
      <c r="I5" s="6" t="s">
        <v>4</v>
      </c>
      <c r="J5" s="6"/>
      <c r="K5" s="6"/>
      <c r="L5" s="4" t="s">
        <v>5</v>
      </c>
      <c r="M5" s="4"/>
      <c r="N5" s="4"/>
      <c r="O5" s="5" t="s">
        <v>6</v>
      </c>
      <c r="P5" s="7" t="s">
        <v>7</v>
      </c>
      <c r="Q5" s="5" t="s">
        <v>8</v>
      </c>
      <c r="R5" s="8"/>
    </row>
    <row r="6" customFormat="false" ht="15" hidden="false" customHeight="true" outlineLevel="0" collapsed="false">
      <c r="A6" s="4"/>
      <c r="B6" s="5"/>
      <c r="C6" s="5" t="s">
        <v>9</v>
      </c>
      <c r="D6" s="5" t="s">
        <v>10</v>
      </c>
      <c r="E6" s="9" t="s">
        <v>11</v>
      </c>
      <c r="F6" s="5" t="s">
        <v>12</v>
      </c>
      <c r="G6" s="5" t="s">
        <v>10</v>
      </c>
      <c r="H6" s="9" t="s">
        <v>11</v>
      </c>
      <c r="I6" s="5" t="s">
        <v>13</v>
      </c>
      <c r="J6" s="5" t="s">
        <v>10</v>
      </c>
      <c r="K6" s="9" t="s">
        <v>11</v>
      </c>
      <c r="L6" s="5" t="s">
        <v>13</v>
      </c>
      <c r="M6" s="5" t="s">
        <v>10</v>
      </c>
      <c r="N6" s="9" t="s">
        <v>11</v>
      </c>
      <c r="O6" s="5"/>
      <c r="P6" s="7"/>
      <c r="Q6" s="5"/>
      <c r="R6" s="8"/>
    </row>
    <row r="7" customFormat="false" ht="13.8" hidden="false" customHeight="false" outlineLevel="0" collapsed="false">
      <c r="A7" s="4"/>
      <c r="B7" s="5"/>
      <c r="C7" s="5"/>
      <c r="D7" s="5"/>
      <c r="E7" s="9"/>
      <c r="F7" s="5"/>
      <c r="G7" s="5"/>
      <c r="H7" s="9"/>
      <c r="I7" s="5"/>
      <c r="J7" s="5"/>
      <c r="K7" s="9"/>
      <c r="L7" s="5"/>
      <c r="M7" s="5"/>
      <c r="N7" s="9"/>
      <c r="O7" s="5"/>
      <c r="P7" s="7"/>
      <c r="Q7" s="5"/>
      <c r="R7" s="8"/>
    </row>
    <row r="8" customFormat="false" ht="13.8" hidden="false" customHeight="false" outlineLevel="0" collapsed="false">
      <c r="A8" s="4"/>
      <c r="B8" s="5"/>
      <c r="C8" s="5"/>
      <c r="D8" s="5"/>
      <c r="E8" s="9"/>
      <c r="F8" s="5"/>
      <c r="G8" s="5"/>
      <c r="H8" s="9"/>
      <c r="I8" s="5"/>
      <c r="J8" s="5"/>
      <c r="K8" s="9"/>
      <c r="L8" s="5"/>
      <c r="M8" s="5"/>
      <c r="N8" s="9"/>
      <c r="O8" s="5"/>
      <c r="P8" s="7"/>
      <c r="Q8" s="5"/>
      <c r="R8" s="8"/>
    </row>
    <row r="9" customFormat="false" ht="13.8" hidden="false" customHeight="false" outlineLevel="0" collapsed="false">
      <c r="A9" s="4"/>
      <c r="B9" s="5"/>
      <c r="C9" s="5"/>
      <c r="D9" s="5"/>
      <c r="E9" s="9"/>
      <c r="F9" s="5"/>
      <c r="G9" s="5"/>
      <c r="H9" s="9"/>
      <c r="I9" s="5"/>
      <c r="J9" s="5"/>
      <c r="K9" s="9"/>
      <c r="L9" s="5"/>
      <c r="M9" s="5"/>
      <c r="N9" s="9"/>
      <c r="O9" s="5"/>
      <c r="P9" s="7"/>
      <c r="Q9" s="5"/>
      <c r="R9" s="8"/>
    </row>
    <row r="10" customFormat="false" ht="13.8" hidden="false" customHeight="false" outlineLevel="0" collapsed="false">
      <c r="A10" s="4"/>
      <c r="B10" s="5"/>
      <c r="C10" s="5"/>
      <c r="D10" s="5"/>
      <c r="E10" s="9"/>
      <c r="F10" s="5"/>
      <c r="G10" s="5"/>
      <c r="H10" s="9"/>
      <c r="I10" s="5"/>
      <c r="J10" s="5"/>
      <c r="K10" s="9"/>
      <c r="L10" s="5"/>
      <c r="M10" s="5"/>
      <c r="N10" s="9"/>
      <c r="O10" s="5"/>
      <c r="P10" s="7"/>
      <c r="Q10" s="5"/>
      <c r="R10" s="8"/>
    </row>
    <row r="11" customFormat="false" ht="13.8" hidden="false" customHeight="false" outlineLevel="0" collapsed="false">
      <c r="A11" s="4" t="n">
        <v>1</v>
      </c>
      <c r="B11" s="4" t="n">
        <v>2</v>
      </c>
      <c r="C11" s="4" t="n">
        <v>3</v>
      </c>
      <c r="D11" s="4" t="n">
        <v>4</v>
      </c>
      <c r="E11" s="10" t="n">
        <v>5</v>
      </c>
      <c r="F11" s="4" t="n">
        <v>6</v>
      </c>
      <c r="G11" s="4" t="n">
        <v>7</v>
      </c>
      <c r="H11" s="4" t="n">
        <v>8</v>
      </c>
      <c r="I11" s="4" t="n">
        <v>11</v>
      </c>
      <c r="J11" s="4" t="n">
        <v>12</v>
      </c>
      <c r="K11" s="4" t="n">
        <v>13</v>
      </c>
      <c r="L11" s="4" t="n">
        <v>17</v>
      </c>
      <c r="M11" s="4" t="n">
        <v>18</v>
      </c>
      <c r="N11" s="4" t="n">
        <v>19</v>
      </c>
      <c r="O11" s="4" t="n">
        <v>20</v>
      </c>
      <c r="P11" s="10" t="n">
        <v>21</v>
      </c>
      <c r="Q11" s="4" t="n">
        <v>22</v>
      </c>
      <c r="R11" s="11"/>
    </row>
    <row r="12" customFormat="false" ht="13.8" hidden="false" customHeight="false" outlineLevel="0" collapsed="false">
      <c r="A12" s="12" t="n">
        <v>1</v>
      </c>
      <c r="B12" s="5" t="s">
        <v>14</v>
      </c>
      <c r="C12" s="10" t="n">
        <f aca="false">C154</f>
        <v>25387709</v>
      </c>
      <c r="D12" s="10" t="n">
        <f aca="false">D154</f>
        <v>24210739</v>
      </c>
      <c r="E12" s="13" t="n">
        <f aca="false">E154</f>
        <v>104.861355120139</v>
      </c>
      <c r="F12" s="10" t="n">
        <f aca="false">F154</f>
        <v>25387709</v>
      </c>
      <c r="G12" s="10" t="n">
        <f aca="false">G154</f>
        <v>24210739</v>
      </c>
      <c r="H12" s="13" t="n">
        <f aca="false">H154</f>
        <v>104.861355120139</v>
      </c>
      <c r="I12" s="10" t="n">
        <f aca="false">I154</f>
        <v>21774121</v>
      </c>
      <c r="J12" s="10" t="n">
        <f aca="false">J154</f>
        <v>21935963</v>
      </c>
      <c r="K12" s="13" t="n">
        <f aca="false">K154</f>
        <v>99.2622069977051</v>
      </c>
      <c r="L12" s="10" t="n">
        <f aca="false">L154</f>
        <v>16049966</v>
      </c>
      <c r="M12" s="10" t="n">
        <f aca="false">M154</f>
        <v>16814620</v>
      </c>
      <c r="N12" s="13" t="n">
        <f aca="false">N154</f>
        <v>95.4524455503603</v>
      </c>
      <c r="O12" s="10" t="n">
        <f aca="false">O154</f>
        <v>8973</v>
      </c>
      <c r="P12" s="13" t="n">
        <f aca="false">P154</f>
        <v>156.825253538393</v>
      </c>
      <c r="Q12" s="10" t="n">
        <f aca="false">Q154</f>
        <v>8995</v>
      </c>
      <c r="R12" s="11" t="n">
        <f aca="false">O12*P12</f>
        <v>1407193</v>
      </c>
    </row>
    <row r="13" customFormat="false" ht="13.8" hidden="false" customHeight="false" outlineLevel="0" collapsed="false">
      <c r="A13" s="12" t="n">
        <v>2</v>
      </c>
      <c r="B13" s="5" t="s">
        <v>15</v>
      </c>
      <c r="C13" s="10" t="n">
        <f aca="false">C162</f>
        <v>696384</v>
      </c>
      <c r="D13" s="10" t="n">
        <f aca="false">D162</f>
        <v>943356</v>
      </c>
      <c r="E13" s="13" t="n">
        <f aca="false">E162</f>
        <v>73.8198516784756</v>
      </c>
      <c r="F13" s="10" t="n">
        <f aca="false">F162</f>
        <v>696384</v>
      </c>
      <c r="G13" s="10" t="n">
        <f aca="false">G162</f>
        <v>943356</v>
      </c>
      <c r="H13" s="13" t="n">
        <f aca="false">H162</f>
        <v>73.8198516784756</v>
      </c>
      <c r="I13" s="10" t="n">
        <f aca="false">I162</f>
        <v>557511</v>
      </c>
      <c r="J13" s="10" t="n">
        <f aca="false">J162</f>
        <v>546332</v>
      </c>
      <c r="K13" s="13" t="n">
        <f aca="false">K162</f>
        <v>102.046191692963</v>
      </c>
      <c r="L13" s="10" t="n">
        <f aca="false">L162</f>
        <v>183665</v>
      </c>
      <c r="M13" s="10" t="n">
        <f aca="false">M162</f>
        <v>211547</v>
      </c>
      <c r="N13" s="13" t="n">
        <f aca="false">N162</f>
        <v>86.8199501765565</v>
      </c>
      <c r="O13" s="10" t="n">
        <f aca="false">O162</f>
        <v>814</v>
      </c>
      <c r="P13" s="13" t="n">
        <f aca="false">P162</f>
        <v>111.597051597052</v>
      </c>
      <c r="Q13" s="10" t="n">
        <f aca="false">Q162</f>
        <v>1324</v>
      </c>
      <c r="R13" s="11" t="n">
        <f aca="false">O13*P13</f>
        <v>90840</v>
      </c>
    </row>
    <row r="14" customFormat="false" ht="17.25" hidden="false" customHeight="true" outlineLevel="0" collapsed="false">
      <c r="A14" s="12" t="n">
        <v>3</v>
      </c>
      <c r="B14" s="5" t="s">
        <v>16</v>
      </c>
      <c r="C14" s="10" t="n">
        <f aca="false">C176</f>
        <v>681880</v>
      </c>
      <c r="D14" s="10" t="n">
        <f aca="false">D176</f>
        <v>326221</v>
      </c>
      <c r="E14" s="13" t="n">
        <f aca="false">E176</f>
        <v>209.023943890798</v>
      </c>
      <c r="F14" s="10" t="n">
        <f aca="false">F176</f>
        <v>681880</v>
      </c>
      <c r="G14" s="10" t="n">
        <f aca="false">G176</f>
        <v>326221</v>
      </c>
      <c r="H14" s="13" t="n">
        <f aca="false">H176</f>
        <v>209.023943890798</v>
      </c>
      <c r="I14" s="10" t="n">
        <f aca="false">I176</f>
        <v>372311</v>
      </c>
      <c r="J14" s="10" t="n">
        <f aca="false">J176</f>
        <v>319347</v>
      </c>
      <c r="K14" s="13" t="n">
        <f aca="false">K176</f>
        <v>116.585093957357</v>
      </c>
      <c r="L14" s="10" t="n">
        <f aca="false">L176</f>
        <v>367962</v>
      </c>
      <c r="M14" s="10" t="n">
        <f aca="false">M176</f>
        <v>325722</v>
      </c>
      <c r="N14" s="13" t="n">
        <f aca="false">N176</f>
        <v>112.968113913092</v>
      </c>
      <c r="O14" s="10" t="n">
        <f aca="false">O176</f>
        <v>524</v>
      </c>
      <c r="P14" s="13" t="n">
        <f aca="false">P176</f>
        <v>69.4541984732824</v>
      </c>
      <c r="Q14" s="10" t="n">
        <f aca="false">Q176</f>
        <v>488</v>
      </c>
      <c r="R14" s="11" t="n">
        <f aca="false">O14*P14</f>
        <v>36394</v>
      </c>
    </row>
    <row r="15" customFormat="false" ht="18" hidden="false" customHeight="true" outlineLevel="0" collapsed="false">
      <c r="A15" s="12" t="n">
        <v>4</v>
      </c>
      <c r="B15" s="5" t="s">
        <v>17</v>
      </c>
      <c r="C15" s="10" t="n">
        <f aca="false">C60</f>
        <v>95555</v>
      </c>
      <c r="D15" s="10" t="n">
        <f aca="false">D60</f>
        <v>146577</v>
      </c>
      <c r="E15" s="13" t="n">
        <f aca="false">E60</f>
        <v>65.1909917654202</v>
      </c>
      <c r="F15" s="10" t="n">
        <f aca="false">F60</f>
        <v>95555</v>
      </c>
      <c r="G15" s="10" t="n">
        <f aca="false">G60</f>
        <v>146577</v>
      </c>
      <c r="H15" s="13" t="n">
        <f aca="false">H60</f>
        <v>65.1909917654202</v>
      </c>
      <c r="I15" s="10" t="n">
        <f aca="false">I60</f>
        <v>160957</v>
      </c>
      <c r="J15" s="10" t="n">
        <f aca="false">J60</f>
        <v>154453</v>
      </c>
      <c r="K15" s="13" t="n">
        <f aca="false">K60</f>
        <v>104.210989750927</v>
      </c>
      <c r="L15" s="10" t="n">
        <f aca="false">L60</f>
        <v>94294</v>
      </c>
      <c r="M15" s="10" t="n">
        <f aca="false">M60</f>
        <v>95615</v>
      </c>
      <c r="N15" s="13" t="n">
        <f aca="false">N60</f>
        <v>98.6184176122993</v>
      </c>
      <c r="O15" s="10" t="n">
        <f aca="false">O60</f>
        <v>777</v>
      </c>
      <c r="P15" s="13" t="n">
        <f aca="false">P60</f>
        <v>82.3951093951094</v>
      </c>
      <c r="Q15" s="10" t="n">
        <f aca="false">Q60</f>
        <v>801</v>
      </c>
      <c r="R15" s="11" t="n">
        <f aca="false">O15*P15</f>
        <v>64021</v>
      </c>
    </row>
    <row r="16" customFormat="false" ht="16.5" hidden="false" customHeight="true" outlineLevel="0" collapsed="false">
      <c r="A16" s="12" t="n">
        <v>5</v>
      </c>
      <c r="B16" s="5" t="s">
        <v>18</v>
      </c>
      <c r="C16" s="10" t="n">
        <f aca="false">C72</f>
        <v>43962</v>
      </c>
      <c r="D16" s="10" t="n">
        <f aca="false">D72</f>
        <v>60314</v>
      </c>
      <c r="E16" s="13" t="n">
        <f aca="false">E72</f>
        <v>72.8885499220745</v>
      </c>
      <c r="F16" s="10" t="n">
        <f aca="false">F72</f>
        <v>43962</v>
      </c>
      <c r="G16" s="10" t="n">
        <f aca="false">G72</f>
        <v>60314</v>
      </c>
      <c r="H16" s="13" t="n">
        <f aca="false">H72</f>
        <v>72.8885499220745</v>
      </c>
      <c r="I16" s="10" t="n">
        <f aca="false">I72</f>
        <v>65549</v>
      </c>
      <c r="J16" s="10" t="n">
        <f aca="false">J72</f>
        <v>52926</v>
      </c>
      <c r="K16" s="13" t="n">
        <f aca="false">K72</f>
        <v>123.850281525148</v>
      </c>
      <c r="L16" s="10" t="n">
        <f aca="false">L72</f>
        <v>38413</v>
      </c>
      <c r="M16" s="10" t="n">
        <f aca="false">M72</f>
        <v>41849</v>
      </c>
      <c r="N16" s="13" t="n">
        <f aca="false">N72</f>
        <v>91.7895290210041</v>
      </c>
      <c r="O16" s="10" t="n">
        <f aca="false">O72</f>
        <v>502</v>
      </c>
      <c r="P16" s="13" t="n">
        <f aca="false">P72</f>
        <v>77.7589641434263</v>
      </c>
      <c r="Q16" s="10" t="n">
        <f aca="false">Q72</f>
        <v>555</v>
      </c>
      <c r="R16" s="11" t="n">
        <f aca="false">O16*P16</f>
        <v>39035</v>
      </c>
    </row>
    <row r="17" customFormat="false" ht="16.5" hidden="false" customHeight="true" outlineLevel="0" collapsed="false">
      <c r="A17" s="12" t="n">
        <v>6</v>
      </c>
      <c r="B17" s="5" t="s">
        <v>19</v>
      </c>
      <c r="C17" s="10" t="n">
        <f aca="false">C83</f>
        <v>135067</v>
      </c>
      <c r="D17" s="10" t="n">
        <f aca="false">D83</f>
        <v>54511</v>
      </c>
      <c r="E17" s="13" t="n">
        <f aca="false">E83</f>
        <v>247.779347287703</v>
      </c>
      <c r="F17" s="10" t="n">
        <f aca="false">F83</f>
        <v>135067</v>
      </c>
      <c r="G17" s="10" t="n">
        <f aca="false">G83</f>
        <v>37287</v>
      </c>
      <c r="H17" s="13" t="n">
        <f aca="false">H83</f>
        <v>362.236168101483</v>
      </c>
      <c r="I17" s="10" t="n">
        <f aca="false">I83</f>
        <v>93013</v>
      </c>
      <c r="J17" s="10" t="n">
        <f aca="false">J83</f>
        <v>40591</v>
      </c>
      <c r="K17" s="13" t="n">
        <f aca="false">K83</f>
        <v>229.14685521421</v>
      </c>
      <c r="L17" s="10" t="n">
        <f aca="false">L83</f>
        <v>33542</v>
      </c>
      <c r="M17" s="10" t="n">
        <f aca="false">M83</f>
        <v>46</v>
      </c>
      <c r="N17" s="13" t="n">
        <f aca="false">N83</f>
        <v>72917.3913043478</v>
      </c>
      <c r="O17" s="10" t="n">
        <f aca="false">O83</f>
        <v>391</v>
      </c>
      <c r="P17" s="13" t="n">
        <f aca="false">P83</f>
        <v>56.5549872122762</v>
      </c>
      <c r="Q17" s="10" t="n">
        <f aca="false">Q83</f>
        <v>430</v>
      </c>
      <c r="R17" s="11" t="n">
        <f aca="false">O17*P17</f>
        <v>22113</v>
      </c>
    </row>
    <row r="18" customFormat="false" ht="16.5" hidden="false" customHeight="true" outlineLevel="0" collapsed="false">
      <c r="A18" s="12" t="n">
        <v>7</v>
      </c>
      <c r="B18" s="5" t="s">
        <v>20</v>
      </c>
      <c r="C18" s="10" t="n">
        <f aca="false">C98</f>
        <v>329615</v>
      </c>
      <c r="D18" s="10" t="n">
        <f aca="false">D98</f>
        <v>343663</v>
      </c>
      <c r="E18" s="13" t="n">
        <f aca="false">E98</f>
        <v>95.9122745247525</v>
      </c>
      <c r="F18" s="10" t="n">
        <f aca="false">F98</f>
        <v>329615</v>
      </c>
      <c r="G18" s="10" t="n">
        <f aca="false">G98</f>
        <v>343663</v>
      </c>
      <c r="H18" s="13" t="n">
        <f aca="false">H98</f>
        <v>95.9122745247525</v>
      </c>
      <c r="I18" s="10" t="n">
        <f aca="false">I98</f>
        <v>574008</v>
      </c>
      <c r="J18" s="10" t="n">
        <f aca="false">J98</f>
        <v>486151</v>
      </c>
      <c r="K18" s="13" t="n">
        <f aca="false">K98</f>
        <v>118.071957066837</v>
      </c>
      <c r="L18" s="10" t="n">
        <f aca="false">L98</f>
        <v>143236</v>
      </c>
      <c r="M18" s="10" t="n">
        <f aca="false">M98</f>
        <v>124497</v>
      </c>
      <c r="N18" s="13" t="n">
        <f aca="false">N98</f>
        <v>115.051768315702</v>
      </c>
      <c r="O18" s="10" t="n">
        <f aca="false">O98</f>
        <v>4098</v>
      </c>
      <c r="P18" s="13" t="n">
        <f aca="false">P98</f>
        <v>107.002440214739</v>
      </c>
      <c r="Q18" s="10" t="n">
        <f aca="false">Q98</f>
        <v>4100</v>
      </c>
      <c r="R18" s="11" t="n">
        <f aca="false">O18*P18</f>
        <v>438496</v>
      </c>
    </row>
    <row r="19" customFormat="false" ht="26.25" hidden="false" customHeight="true" outlineLevel="0" collapsed="false">
      <c r="A19" s="12" t="n">
        <v>8</v>
      </c>
      <c r="B19" s="5" t="s">
        <v>21</v>
      </c>
      <c r="C19" s="10" t="n">
        <f aca="false">C126</f>
        <v>138767</v>
      </c>
      <c r="D19" s="10" t="n">
        <f aca="false">D126</f>
        <v>319267</v>
      </c>
      <c r="E19" s="13" t="n">
        <f aca="false">E126</f>
        <v>43.4642477925999</v>
      </c>
      <c r="F19" s="10" t="n">
        <f aca="false">F126</f>
        <v>138767</v>
      </c>
      <c r="G19" s="10" t="n">
        <f aca="false">G126</f>
        <v>319267</v>
      </c>
      <c r="H19" s="13" t="n">
        <f aca="false">H126</f>
        <v>43.4642477925999</v>
      </c>
      <c r="I19" s="10" t="n">
        <f aca="false">I126</f>
        <v>107621</v>
      </c>
      <c r="J19" s="10" t="n">
        <f aca="false">J126</f>
        <v>280029</v>
      </c>
      <c r="K19" s="13" t="n">
        <f aca="false">K126</f>
        <v>38.4320909620075</v>
      </c>
      <c r="L19" s="10" t="n">
        <f aca="false">L126</f>
        <v>78391</v>
      </c>
      <c r="M19" s="10" t="n">
        <f aca="false">M126</f>
        <v>35717</v>
      </c>
      <c r="N19" s="13" t="n">
        <f aca="false">N126</f>
        <v>219.478119662906</v>
      </c>
      <c r="O19" s="10" t="n">
        <f aca="false">O126</f>
        <v>1800</v>
      </c>
      <c r="P19" s="13" t="n">
        <f aca="false">P126</f>
        <v>65.5377777777778</v>
      </c>
      <c r="Q19" s="10" t="n">
        <f aca="false">Q126</f>
        <v>2110</v>
      </c>
      <c r="R19" s="11" t="n">
        <f aca="false">O19*P19</f>
        <v>117968</v>
      </c>
    </row>
    <row r="20" customFormat="false" ht="17.25" hidden="false" customHeight="true" outlineLevel="0" collapsed="false">
      <c r="A20" s="12" t="n">
        <v>9</v>
      </c>
      <c r="B20" s="5" t="s">
        <v>22</v>
      </c>
      <c r="C20" s="10" t="n">
        <f aca="false">C136</f>
        <v>16261</v>
      </c>
      <c r="D20" s="10" t="n">
        <f aca="false">D136</f>
        <v>3554</v>
      </c>
      <c r="E20" s="13" t="n">
        <f aca="false">E136</f>
        <v>457.540799099606</v>
      </c>
      <c r="F20" s="10" t="n">
        <f aca="false">F136</f>
        <v>16261</v>
      </c>
      <c r="G20" s="10" t="n">
        <f aca="false">G136</f>
        <v>3554</v>
      </c>
      <c r="H20" s="13" t="n">
        <f aca="false">H136</f>
        <v>457.540799099606</v>
      </c>
      <c r="I20" s="10" t="n">
        <f aca="false">I136</f>
        <v>15099</v>
      </c>
      <c r="J20" s="10" t="n">
        <f aca="false">J136</f>
        <v>4525</v>
      </c>
      <c r="K20" s="13" t="n">
        <f aca="false">K136</f>
        <v>333.67955801105</v>
      </c>
      <c r="L20" s="10" t="n">
        <f aca="false">L136</f>
        <v>0</v>
      </c>
      <c r="M20" s="10" t="n">
        <f aca="false">M136</f>
        <v>0</v>
      </c>
      <c r="N20" s="13" t="n">
        <f aca="false">N136</f>
        <v>0</v>
      </c>
      <c r="O20" s="10" t="n">
        <f aca="false">O136</f>
        <v>135</v>
      </c>
      <c r="P20" s="13" t="n">
        <f aca="false">P136</f>
        <v>73.5555555555556</v>
      </c>
      <c r="Q20" s="10" t="n">
        <f aca="false">Q136</f>
        <v>136</v>
      </c>
      <c r="R20" s="11" t="n">
        <f aca="false">O20*P20</f>
        <v>9930</v>
      </c>
    </row>
    <row r="21" customFormat="false" ht="13.8" hidden="false" customHeight="false" outlineLevel="0" collapsed="false">
      <c r="A21" s="12" t="n">
        <v>10</v>
      </c>
      <c r="B21" s="5" t="s">
        <v>23</v>
      </c>
      <c r="C21" s="10" t="n">
        <f aca="false">C191</f>
        <v>53553.6</v>
      </c>
      <c r="D21" s="10" t="n">
        <f aca="false">D191</f>
        <v>96040.2</v>
      </c>
      <c r="E21" s="13" t="n">
        <f aca="false">E191</f>
        <v>55.7616498091424</v>
      </c>
      <c r="F21" s="10" t="n">
        <f aca="false">F191</f>
        <v>53554</v>
      </c>
      <c r="G21" s="10" t="n">
        <f aca="false">G191</f>
        <v>96040.2</v>
      </c>
      <c r="H21" s="13" t="n">
        <f aca="false">H191</f>
        <v>55.762066301403</v>
      </c>
      <c r="I21" s="10" t="n">
        <f aca="false">I191</f>
        <v>17253.7</v>
      </c>
      <c r="J21" s="10" t="n">
        <f aca="false">J191</f>
        <v>94422.6</v>
      </c>
      <c r="K21" s="13" t="n">
        <f aca="false">K191</f>
        <v>18.2728499321137</v>
      </c>
      <c r="L21" s="10" t="n">
        <f aca="false">L191</f>
        <v>0</v>
      </c>
      <c r="M21" s="10" t="n">
        <f aca="false">M191</f>
        <v>60324</v>
      </c>
      <c r="N21" s="13" t="n">
        <f aca="false">N191</f>
        <v>0</v>
      </c>
      <c r="O21" s="10" t="n">
        <f aca="false">O191</f>
        <v>679</v>
      </c>
      <c r="P21" s="13" t="n">
        <f aca="false">P191</f>
        <v>113.152430044183</v>
      </c>
      <c r="Q21" s="10" t="n">
        <f aca="false">Q191</f>
        <v>701</v>
      </c>
      <c r="R21" s="11" t="n">
        <f aca="false">O21*P21</f>
        <v>76830.5</v>
      </c>
    </row>
    <row r="22" customFormat="false" ht="19.5" hidden="false" customHeight="true" outlineLevel="0" collapsed="false">
      <c r="A22" s="12" t="n">
        <v>11</v>
      </c>
      <c r="B22" s="5" t="s">
        <v>24</v>
      </c>
      <c r="C22" s="10" t="n">
        <f aca="false">C196</f>
        <v>1491</v>
      </c>
      <c r="D22" s="10" t="n">
        <f aca="false">D196</f>
        <v>4956</v>
      </c>
      <c r="E22" s="13" t="n">
        <f aca="false">E196</f>
        <v>30.0847457627119</v>
      </c>
      <c r="F22" s="10" t="n">
        <f aca="false">F196</f>
        <v>1491</v>
      </c>
      <c r="G22" s="10" t="n">
        <f aca="false">G196</f>
        <v>4956</v>
      </c>
      <c r="H22" s="13" t="n">
        <f aca="false">H196</f>
        <v>30.0847457627119</v>
      </c>
      <c r="I22" s="10" t="n">
        <f aca="false">I196</f>
        <v>1491</v>
      </c>
      <c r="J22" s="10" t="n">
        <f aca="false">J196</f>
        <v>4956</v>
      </c>
      <c r="K22" s="13" t="n">
        <f aca="false">K196</f>
        <v>30.0847457627119</v>
      </c>
      <c r="L22" s="10" t="n">
        <f aca="false">L196</f>
        <v>1491</v>
      </c>
      <c r="M22" s="10" t="n">
        <f aca="false">M196</f>
        <v>4956</v>
      </c>
      <c r="N22" s="13" t="n">
        <f aca="false">N196</f>
        <v>30.0847457627119</v>
      </c>
      <c r="O22" s="10" t="n">
        <f aca="false">O196</f>
        <v>243</v>
      </c>
      <c r="P22" s="13" t="n">
        <f aca="false">P196</f>
        <v>60.082304526749</v>
      </c>
      <c r="Q22" s="10" t="n">
        <f aca="false">Q196</f>
        <v>240</v>
      </c>
      <c r="R22" s="11"/>
    </row>
    <row r="23" s="18" customFormat="true" ht="20.25" hidden="false" customHeight="true" outlineLevel="0" collapsed="false">
      <c r="A23" s="14" t="s">
        <v>25</v>
      </c>
      <c r="B23" s="14" t="s">
        <v>25</v>
      </c>
      <c r="C23" s="15" t="n">
        <f aca="false">SUM(C12:C22)</f>
        <v>27580244.6</v>
      </c>
      <c r="D23" s="15" t="n">
        <f aca="false">SUM(D12:D22)</f>
        <v>26509198.2</v>
      </c>
      <c r="E23" s="16" t="n">
        <f aca="false">C23/D23*100</f>
        <v>104.040282138748</v>
      </c>
      <c r="F23" s="15" t="n">
        <f aca="false">SUM(F12:F22)</f>
        <v>27580245</v>
      </c>
      <c r="G23" s="15" t="n">
        <f aca="false">SUM(G12:G22)</f>
        <v>26491974.2</v>
      </c>
      <c r="H23" s="16" t="n">
        <f aca="false">F23/G23*100</f>
        <v>104.107926392288</v>
      </c>
      <c r="I23" s="15" t="n">
        <f aca="false">SUM(I12:I22)</f>
        <v>23738934.7</v>
      </c>
      <c r="J23" s="15" t="n">
        <f aca="false">SUM(J12:J22)</f>
        <v>23919695.6</v>
      </c>
      <c r="K23" s="16" t="n">
        <f aca="false">I23/J23*100</f>
        <v>99.2443010018907</v>
      </c>
      <c r="L23" s="15" t="n">
        <f aca="false">SUM(L12:L22)</f>
        <v>16990960</v>
      </c>
      <c r="M23" s="15" t="n">
        <f aca="false">SUM(M12:M22)</f>
        <v>17714893</v>
      </c>
      <c r="N23" s="16" t="n">
        <f aca="false">L23/M23*100</f>
        <v>95.91342154875</v>
      </c>
      <c r="O23" s="15" t="n">
        <f aca="false">SUM(O12:O22)</f>
        <v>18936</v>
      </c>
      <c r="P23" s="16" t="n">
        <f aca="false">R23/O23</f>
        <v>121.610715040135</v>
      </c>
      <c r="Q23" s="15" t="n">
        <f aca="false">SUM(Q12:Q22)</f>
        <v>19880</v>
      </c>
      <c r="R23" s="17" t="n">
        <f aca="false">SUM(R12:R22)</f>
        <v>2302820.5</v>
      </c>
    </row>
    <row r="24" customFormat="false" ht="13.8" hidden="false" customHeight="false" outlineLevel="0" collapsed="false">
      <c r="A24" s="19"/>
      <c r="P24" s="19"/>
      <c r="Q24" s="19"/>
    </row>
    <row r="25" s="23" customFormat="true" ht="13.8" hidden="false" customHeight="false" outlineLevel="0" collapsed="false">
      <c r="A25" s="2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1"/>
      <c r="Q25" s="21"/>
      <c r="R25" s="22"/>
    </row>
    <row r="29" customFormat="false" ht="66.75" hidden="false" customHeight="true" outlineLevel="0" collapsed="false"/>
    <row r="36" customFormat="false" ht="13.5" hidden="false" customHeight="true" outlineLevel="0" collapsed="false">
      <c r="A36" s="24" t="s">
        <v>26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customFormat="false" ht="13.8" hidden="false" customHeight="false" outlineLevel="0" collapsed="false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</row>
    <row r="38" customFormat="false" ht="9" hidden="false" customHeight="tru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6"/>
    </row>
    <row r="39" customFormat="false" ht="15" hidden="false" customHeight="true" outlineLevel="0" collapsed="false">
      <c r="A39" s="27" t="s">
        <v>1</v>
      </c>
      <c r="B39" s="28" t="s">
        <v>27</v>
      </c>
      <c r="C39" s="27" t="s">
        <v>3</v>
      </c>
      <c r="D39" s="27"/>
      <c r="E39" s="27"/>
      <c r="F39" s="27"/>
      <c r="G39" s="27"/>
      <c r="H39" s="27" t="s">
        <v>4</v>
      </c>
      <c r="I39" s="27"/>
      <c r="J39" s="27"/>
      <c r="K39" s="27"/>
      <c r="L39" s="27"/>
      <c r="M39" s="27" t="s">
        <v>5</v>
      </c>
      <c r="N39" s="29"/>
      <c r="O39" s="28" t="s">
        <v>28</v>
      </c>
      <c r="P39" s="30" t="s">
        <v>29</v>
      </c>
      <c r="Q39" s="28" t="s">
        <v>30</v>
      </c>
      <c r="R39" s="31"/>
    </row>
    <row r="40" customFormat="false" ht="43.5" hidden="false" customHeight="false" outlineLevel="0" collapsed="false">
      <c r="A40" s="27"/>
      <c r="B40" s="28"/>
      <c r="C40" s="32" t="s">
        <v>9</v>
      </c>
      <c r="D40" s="32" t="s">
        <v>31</v>
      </c>
      <c r="E40" s="33" t="s">
        <v>32</v>
      </c>
      <c r="F40" s="32" t="s">
        <v>12</v>
      </c>
      <c r="G40" s="32" t="s">
        <v>33</v>
      </c>
      <c r="H40" s="33" t="s">
        <v>32</v>
      </c>
      <c r="I40" s="32" t="s">
        <v>13</v>
      </c>
      <c r="J40" s="32" t="s">
        <v>31</v>
      </c>
      <c r="K40" s="33" t="s">
        <v>32</v>
      </c>
      <c r="L40" s="32" t="s">
        <v>13</v>
      </c>
      <c r="M40" s="32" t="s">
        <v>31</v>
      </c>
      <c r="N40" s="33" t="s">
        <v>32</v>
      </c>
      <c r="O40" s="28"/>
      <c r="P40" s="30"/>
      <c r="Q40" s="28"/>
      <c r="R40" s="34"/>
    </row>
    <row r="41" customFormat="false" ht="13.8" hidden="false" customHeight="false" outlineLevel="0" collapsed="false">
      <c r="A41" s="35"/>
      <c r="B41" s="36" t="s">
        <v>34</v>
      </c>
      <c r="C41" s="35"/>
      <c r="D41" s="35"/>
      <c r="E41" s="35"/>
      <c r="F41" s="35"/>
      <c r="G41" s="35"/>
      <c r="H41" s="35"/>
      <c r="I41" s="35"/>
      <c r="J41" s="35"/>
      <c r="K41" s="37"/>
      <c r="L41" s="35"/>
      <c r="M41" s="35"/>
      <c r="N41" s="35"/>
      <c r="O41" s="35"/>
      <c r="P41" s="38"/>
      <c r="Q41" s="38"/>
      <c r="R41" s="25"/>
    </row>
    <row r="42" customFormat="false" ht="13.8" hidden="false" customHeight="false" outlineLevel="0" collapsed="false">
      <c r="A42" s="35" t="s">
        <v>35</v>
      </c>
      <c r="B42" s="35"/>
      <c r="C42" s="35" t="n">
        <v>3</v>
      </c>
      <c r="D42" s="35" t="n">
        <v>4</v>
      </c>
      <c r="E42" s="38" t="n">
        <v>5</v>
      </c>
      <c r="F42" s="35" t="n">
        <v>6</v>
      </c>
      <c r="G42" s="35" t="n">
        <v>7</v>
      </c>
      <c r="H42" s="35" t="n">
        <v>8</v>
      </c>
      <c r="I42" s="35" t="n">
        <v>9</v>
      </c>
      <c r="J42" s="35" t="n">
        <v>10</v>
      </c>
      <c r="K42" s="35" t="n">
        <v>11</v>
      </c>
      <c r="L42" s="35" t="n">
        <v>12</v>
      </c>
      <c r="M42" s="35" t="n">
        <v>13</v>
      </c>
      <c r="N42" s="35" t="n">
        <v>14</v>
      </c>
      <c r="O42" s="35" t="n">
        <v>15</v>
      </c>
      <c r="P42" s="38" t="n">
        <v>16</v>
      </c>
      <c r="Q42" s="35" t="n">
        <v>17</v>
      </c>
      <c r="R42" s="34"/>
    </row>
    <row r="43" customFormat="false" ht="13.8" hidden="false" customHeight="false" outlineLevel="0" collapsed="false">
      <c r="A43" s="39" t="n">
        <v>1</v>
      </c>
      <c r="B43" s="40" t="s">
        <v>36</v>
      </c>
      <c r="C43" s="41" t="n">
        <v>7209</v>
      </c>
      <c r="D43" s="41" t="n">
        <v>4251</v>
      </c>
      <c r="E43" s="42" t="n">
        <f aca="false">C43/D43*100</f>
        <v>169.583627381793</v>
      </c>
      <c r="F43" s="41" t="n">
        <v>7209</v>
      </c>
      <c r="G43" s="41" t="n">
        <v>4251</v>
      </c>
      <c r="H43" s="42" t="n">
        <f aca="false">F43/G43*100</f>
        <v>169.583627381793</v>
      </c>
      <c r="I43" s="41" t="n">
        <v>7209</v>
      </c>
      <c r="J43" s="41" t="n">
        <v>4251</v>
      </c>
      <c r="K43" s="42" t="n">
        <f aca="false">I43/J43*100</f>
        <v>169.583627381793</v>
      </c>
      <c r="L43" s="41" t="n">
        <v>0</v>
      </c>
      <c r="M43" s="41" t="n">
        <v>0</v>
      </c>
      <c r="N43" s="42" t="n">
        <v>0</v>
      </c>
      <c r="O43" s="43" t="n">
        <v>90</v>
      </c>
      <c r="P43" s="41" t="n">
        <v>75</v>
      </c>
      <c r="Q43" s="41" t="n">
        <v>90</v>
      </c>
      <c r="R43" s="34" t="n">
        <f aca="false">Q43*P43</f>
        <v>6750</v>
      </c>
    </row>
    <row r="44" customFormat="false" ht="13.8" hidden="false" customHeight="false" outlineLevel="0" collapsed="false">
      <c r="A44" s="39" t="n">
        <v>2</v>
      </c>
      <c r="B44" s="40" t="s">
        <v>37</v>
      </c>
      <c r="C44" s="41" t="n">
        <v>0</v>
      </c>
      <c r="D44" s="41" t="n">
        <v>0</v>
      </c>
      <c r="E44" s="42" t="n">
        <v>0</v>
      </c>
      <c r="F44" s="41" t="n">
        <v>0</v>
      </c>
      <c r="G44" s="41" t="n">
        <v>0</v>
      </c>
      <c r="H44" s="42" t="n">
        <v>0</v>
      </c>
      <c r="I44" s="41" t="n">
        <v>0</v>
      </c>
      <c r="J44" s="41" t="n">
        <v>0</v>
      </c>
      <c r="K44" s="42" t="n">
        <v>0</v>
      </c>
      <c r="L44" s="41" t="n">
        <v>0</v>
      </c>
      <c r="M44" s="41" t="n">
        <v>0</v>
      </c>
      <c r="N44" s="44" t="n">
        <v>0</v>
      </c>
      <c r="O44" s="43" t="n">
        <v>0</v>
      </c>
      <c r="P44" s="41" t="n">
        <v>0</v>
      </c>
      <c r="Q44" s="43" t="n">
        <v>0</v>
      </c>
      <c r="R44" s="34" t="n">
        <f aca="false">Q44*P44</f>
        <v>0</v>
      </c>
    </row>
    <row r="45" customFormat="false" ht="13.8" hidden="false" customHeight="false" outlineLevel="0" collapsed="false">
      <c r="A45" s="39" t="n">
        <v>3</v>
      </c>
      <c r="B45" s="40" t="s">
        <v>38</v>
      </c>
      <c r="C45" s="41" t="n">
        <v>0</v>
      </c>
      <c r="D45" s="41" t="n">
        <v>0</v>
      </c>
      <c r="E45" s="42" t="n">
        <v>0</v>
      </c>
      <c r="F45" s="41" t="n">
        <v>0</v>
      </c>
      <c r="G45" s="41" t="n">
        <v>0</v>
      </c>
      <c r="H45" s="42" t="n">
        <v>0</v>
      </c>
      <c r="I45" s="41" t="n">
        <v>5548</v>
      </c>
      <c r="J45" s="41" t="n">
        <v>8921</v>
      </c>
      <c r="K45" s="42" t="n">
        <f aca="false">I45/J45*100</f>
        <v>62.1903374061204</v>
      </c>
      <c r="L45" s="41" t="n">
        <v>0</v>
      </c>
      <c r="M45" s="41" t="n">
        <v>0</v>
      </c>
      <c r="N45" s="42" t="n">
        <v>0</v>
      </c>
      <c r="O45" s="43" t="n">
        <v>20</v>
      </c>
      <c r="P45" s="41" t="n">
        <v>60</v>
      </c>
      <c r="Q45" s="41" t="n">
        <v>33</v>
      </c>
      <c r="R45" s="34" t="n">
        <f aca="false">Q45*P45</f>
        <v>1980</v>
      </c>
    </row>
    <row r="46" customFormat="false" ht="13.8" hidden="false" customHeight="false" outlineLevel="0" collapsed="false">
      <c r="A46" s="39" t="n">
        <v>4</v>
      </c>
      <c r="B46" s="40" t="s">
        <v>39</v>
      </c>
      <c r="C46" s="41" t="n">
        <v>0</v>
      </c>
      <c r="D46" s="41" t="n">
        <v>0</v>
      </c>
      <c r="E46" s="42" t="n">
        <v>0</v>
      </c>
      <c r="F46" s="41" t="n">
        <v>0</v>
      </c>
      <c r="G46" s="41" t="n">
        <v>0</v>
      </c>
      <c r="H46" s="42" t="n">
        <v>0</v>
      </c>
      <c r="I46" s="41" t="n">
        <v>0</v>
      </c>
      <c r="J46" s="41" t="n">
        <v>0</v>
      </c>
      <c r="K46" s="42" t="n">
        <v>0</v>
      </c>
      <c r="L46" s="41" t="n">
        <v>0</v>
      </c>
      <c r="M46" s="41" t="n">
        <v>0</v>
      </c>
      <c r="N46" s="42" t="n">
        <v>0</v>
      </c>
      <c r="O46" s="43" t="n">
        <v>21</v>
      </c>
      <c r="P46" s="41" t="n">
        <v>60</v>
      </c>
      <c r="Q46" s="41" t="n">
        <v>21</v>
      </c>
      <c r="R46" s="34" t="n">
        <f aca="false">Q46*P46</f>
        <v>1260</v>
      </c>
    </row>
    <row r="47" customFormat="false" ht="13.8" hidden="false" customHeight="false" outlineLevel="0" collapsed="false">
      <c r="A47" s="39" t="n">
        <v>5</v>
      </c>
      <c r="B47" s="40" t="s">
        <v>40</v>
      </c>
      <c r="C47" s="45" t="n">
        <v>4527</v>
      </c>
      <c r="D47" s="45" t="n">
        <v>1240</v>
      </c>
      <c r="E47" s="42" t="n">
        <f aca="false">C47/D47*100</f>
        <v>365.08064516129</v>
      </c>
      <c r="F47" s="45" t="n">
        <v>4527</v>
      </c>
      <c r="G47" s="45" t="n">
        <v>1240</v>
      </c>
      <c r="H47" s="42" t="n">
        <f aca="false">F47/G47*100</f>
        <v>365.08064516129</v>
      </c>
      <c r="I47" s="45" t="n">
        <v>6788</v>
      </c>
      <c r="J47" s="45" t="n">
        <v>1715</v>
      </c>
      <c r="K47" s="42" t="n">
        <f aca="false">I47/J47*100</f>
        <v>395.801749271137</v>
      </c>
      <c r="L47" s="45" t="n">
        <v>0</v>
      </c>
      <c r="M47" s="45" t="n">
        <v>0</v>
      </c>
      <c r="N47" s="42" t="n">
        <v>0</v>
      </c>
      <c r="O47" s="43" t="n">
        <v>50</v>
      </c>
      <c r="P47" s="41" t="n">
        <v>55</v>
      </c>
      <c r="Q47" s="41" t="n">
        <v>50</v>
      </c>
      <c r="R47" s="34" t="n">
        <f aca="false">Q47*P47</f>
        <v>2750</v>
      </c>
    </row>
    <row r="48" customFormat="false" ht="13.8" hidden="false" customHeight="false" outlineLevel="0" collapsed="false">
      <c r="A48" s="39" t="n">
        <v>6</v>
      </c>
      <c r="B48" s="40" t="s">
        <v>41</v>
      </c>
      <c r="C48" s="41" t="n">
        <v>3806</v>
      </c>
      <c r="D48" s="41" t="n">
        <v>0</v>
      </c>
      <c r="E48" s="42" t="n">
        <v>0</v>
      </c>
      <c r="F48" s="41" t="n">
        <v>3806</v>
      </c>
      <c r="G48" s="41" t="n">
        <v>0</v>
      </c>
      <c r="H48" s="42" t="n">
        <v>0</v>
      </c>
      <c r="I48" s="41" t="n">
        <v>3512</v>
      </c>
      <c r="J48" s="41" t="n">
        <v>2288</v>
      </c>
      <c r="K48" s="42" t="n">
        <f aca="false">I48/J48*100</f>
        <v>153.496503496504</v>
      </c>
      <c r="L48" s="41" t="n">
        <v>0</v>
      </c>
      <c r="M48" s="41" t="n">
        <v>0</v>
      </c>
      <c r="N48" s="42" t="n">
        <v>0</v>
      </c>
      <c r="O48" s="43" t="n">
        <v>63</v>
      </c>
      <c r="P48" s="41" t="n">
        <v>75</v>
      </c>
      <c r="Q48" s="41" t="n">
        <v>66</v>
      </c>
      <c r="R48" s="34" t="n">
        <f aca="false">Q48*P48</f>
        <v>4950</v>
      </c>
    </row>
    <row r="49" customFormat="false" ht="13.8" hidden="false" customHeight="false" outlineLevel="0" collapsed="false">
      <c r="A49" s="39" t="n">
        <v>7</v>
      </c>
      <c r="B49" s="40" t="s">
        <v>42</v>
      </c>
      <c r="C49" s="41" t="n">
        <v>0</v>
      </c>
      <c r="D49" s="41" t="n">
        <v>0</v>
      </c>
      <c r="E49" s="42" t="n">
        <v>0</v>
      </c>
      <c r="F49" s="41" t="n">
        <v>0</v>
      </c>
      <c r="G49" s="41" t="n">
        <v>0</v>
      </c>
      <c r="H49" s="42" t="n">
        <v>0</v>
      </c>
      <c r="I49" s="41" t="n">
        <v>0</v>
      </c>
      <c r="J49" s="41" t="n">
        <v>0</v>
      </c>
      <c r="K49" s="42" t="n">
        <v>0</v>
      </c>
      <c r="L49" s="41" t="n">
        <v>0</v>
      </c>
      <c r="M49" s="41" t="n">
        <v>0</v>
      </c>
      <c r="N49" s="42" t="n">
        <v>0</v>
      </c>
      <c r="O49" s="43" t="n">
        <v>26</v>
      </c>
      <c r="P49" s="41" t="n">
        <v>75</v>
      </c>
      <c r="Q49" s="41" t="n">
        <v>26</v>
      </c>
      <c r="R49" s="34" t="n">
        <f aca="false">Q49*P49</f>
        <v>1950</v>
      </c>
    </row>
    <row r="50" customFormat="false" ht="13.8" hidden="false" customHeight="false" outlineLevel="0" collapsed="false">
      <c r="A50" s="39" t="n">
        <v>8</v>
      </c>
      <c r="B50" s="40" t="s">
        <v>43</v>
      </c>
      <c r="C50" s="37" t="n">
        <v>6914</v>
      </c>
      <c r="D50" s="41" t="n">
        <v>4585</v>
      </c>
      <c r="E50" s="42" t="n">
        <f aca="false">C50/D50*100</f>
        <v>150.796074154853</v>
      </c>
      <c r="F50" s="41" t="n">
        <v>6914</v>
      </c>
      <c r="G50" s="41" t="n">
        <v>4585</v>
      </c>
      <c r="H50" s="42" t="n">
        <f aca="false">F50/G50*100</f>
        <v>150.796074154853</v>
      </c>
      <c r="I50" s="41" t="n">
        <v>9564</v>
      </c>
      <c r="J50" s="41" t="n">
        <v>5231</v>
      </c>
      <c r="K50" s="42" t="n">
        <f aca="false">I50/J50*100</f>
        <v>182.833110303957</v>
      </c>
      <c r="L50" s="41" t="n">
        <v>0</v>
      </c>
      <c r="M50" s="41" t="n">
        <v>0</v>
      </c>
      <c r="N50" s="42" t="n">
        <v>0</v>
      </c>
      <c r="O50" s="43" t="n">
        <v>48</v>
      </c>
      <c r="P50" s="41" t="n">
        <v>80</v>
      </c>
      <c r="Q50" s="41" t="n">
        <v>49</v>
      </c>
      <c r="R50" s="34" t="n">
        <f aca="false">Q50*P50</f>
        <v>3920</v>
      </c>
    </row>
    <row r="51" customFormat="false" ht="13.8" hidden="false" customHeight="false" outlineLevel="0" collapsed="false">
      <c r="A51" s="39" t="n">
        <v>9</v>
      </c>
      <c r="B51" s="40" t="s">
        <v>44</v>
      </c>
      <c r="C51" s="37" t="n">
        <v>12645</v>
      </c>
      <c r="D51" s="41" t="n">
        <v>5610</v>
      </c>
      <c r="E51" s="42" t="n">
        <f aca="false">C51/D51*100</f>
        <v>225.401069518717</v>
      </c>
      <c r="F51" s="41" t="n">
        <v>12645</v>
      </c>
      <c r="G51" s="41" t="n">
        <v>5610</v>
      </c>
      <c r="H51" s="42" t="n">
        <f aca="false">F51/G51*100</f>
        <v>225.401069518717</v>
      </c>
      <c r="I51" s="41" t="n">
        <v>1501</v>
      </c>
      <c r="J51" s="12" t="n">
        <v>837</v>
      </c>
      <c r="K51" s="42" t="n">
        <f aca="false">I51/J51*100</f>
        <v>179.330943847073</v>
      </c>
      <c r="L51" s="41" t="n">
        <v>0</v>
      </c>
      <c r="M51" s="41" t="n">
        <v>0</v>
      </c>
      <c r="N51" s="42" t="n">
        <v>0</v>
      </c>
      <c r="O51" s="43" t="n">
        <v>77</v>
      </c>
      <c r="P51" s="41" t="n">
        <v>80</v>
      </c>
      <c r="Q51" s="41" t="n">
        <v>76</v>
      </c>
      <c r="R51" s="34" t="n">
        <f aca="false">Q51*P51</f>
        <v>6080</v>
      </c>
    </row>
    <row r="52" customFormat="false" ht="13.8" hidden="false" customHeight="false" outlineLevel="0" collapsed="false">
      <c r="A52" s="39" t="n">
        <v>10</v>
      </c>
      <c r="B52" s="40" t="s">
        <v>45</v>
      </c>
      <c r="C52" s="37" t="n">
        <v>9526</v>
      </c>
      <c r="D52" s="41" t="n">
        <v>88457</v>
      </c>
      <c r="E52" s="42" t="n">
        <f aca="false">C52/D52*100</f>
        <v>10.769074239461</v>
      </c>
      <c r="F52" s="37" t="n">
        <v>9526</v>
      </c>
      <c r="G52" s="41" t="n">
        <v>88457</v>
      </c>
      <c r="H52" s="42" t="n">
        <v>0</v>
      </c>
      <c r="I52" s="41" t="n">
        <v>90648</v>
      </c>
      <c r="J52" s="41" t="n">
        <v>91770</v>
      </c>
      <c r="K52" s="42" t="n">
        <f aca="false">I52/J52*100</f>
        <v>98.7773782281792</v>
      </c>
      <c r="L52" s="41" t="n">
        <v>90648</v>
      </c>
      <c r="M52" s="41" t="n">
        <v>91770</v>
      </c>
      <c r="N52" s="42" t="n">
        <f aca="false">L52/M52*100</f>
        <v>98.7773782281792</v>
      </c>
      <c r="O52" s="43" t="n">
        <v>180</v>
      </c>
      <c r="P52" s="41" t="n">
        <v>84</v>
      </c>
      <c r="Q52" s="41" t="n">
        <v>180</v>
      </c>
      <c r="R52" s="34" t="n">
        <f aca="false">Q52*P52</f>
        <v>15120</v>
      </c>
    </row>
    <row r="53" customFormat="false" ht="13.8" hidden="false" customHeight="false" outlineLevel="0" collapsed="false">
      <c r="A53" s="39" t="n">
        <v>11</v>
      </c>
      <c r="B53" s="40" t="s">
        <v>46</v>
      </c>
      <c r="C53" s="37" t="n">
        <v>0</v>
      </c>
      <c r="D53" s="41" t="n">
        <v>1382</v>
      </c>
      <c r="E53" s="42" t="n">
        <f aca="false">C53/D53*100</f>
        <v>0</v>
      </c>
      <c r="F53" s="41" t="n">
        <v>0</v>
      </c>
      <c r="G53" s="41" t="n">
        <v>1382</v>
      </c>
      <c r="H53" s="42" t="n">
        <v>0</v>
      </c>
      <c r="I53" s="41" t="n">
        <v>0</v>
      </c>
      <c r="J53" s="41" t="n">
        <v>2464</v>
      </c>
      <c r="K53" s="42" t="n">
        <f aca="false">I53/J53*100</f>
        <v>0</v>
      </c>
      <c r="L53" s="41" t="n">
        <v>0</v>
      </c>
      <c r="M53" s="41" t="n">
        <v>2464</v>
      </c>
      <c r="N53" s="42" t="n">
        <f aca="false">L53/M53*100</f>
        <v>0</v>
      </c>
      <c r="O53" s="43" t="n">
        <v>13</v>
      </c>
      <c r="P53" s="41" t="n">
        <v>65</v>
      </c>
      <c r="Q53" s="41" t="n">
        <v>23</v>
      </c>
      <c r="R53" s="34" t="n">
        <f aca="false">Q53*P53</f>
        <v>1495</v>
      </c>
    </row>
    <row r="54" customFormat="false" ht="13.8" hidden="false" customHeight="false" outlineLevel="0" collapsed="false">
      <c r="A54" s="39" t="n">
        <v>12</v>
      </c>
      <c r="B54" s="40" t="s">
        <v>47</v>
      </c>
      <c r="C54" s="41" t="n">
        <v>12036</v>
      </c>
      <c r="D54" s="41" t="n">
        <v>8987</v>
      </c>
      <c r="E54" s="42" t="n">
        <f aca="false">C54/D54*100</f>
        <v>133.926783131189</v>
      </c>
      <c r="F54" s="46" t="n">
        <v>12036</v>
      </c>
      <c r="G54" s="46" t="n">
        <v>8987</v>
      </c>
      <c r="H54" s="42" t="n">
        <f aca="false">F54/G54*100</f>
        <v>133.926783131189</v>
      </c>
      <c r="I54" s="46" t="n">
        <v>3646</v>
      </c>
      <c r="J54" s="46" t="n">
        <v>1381</v>
      </c>
      <c r="K54" s="42" t="n">
        <f aca="false">I54/J54*100</f>
        <v>264.011585807386</v>
      </c>
      <c r="L54" s="45" t="n">
        <v>3646</v>
      </c>
      <c r="M54" s="46" t="n">
        <v>1381</v>
      </c>
      <c r="N54" s="42" t="n">
        <f aca="false">L54/M54*100</f>
        <v>264.011585807386</v>
      </c>
      <c r="O54" s="43" t="n">
        <v>27</v>
      </c>
      <c r="P54" s="41" t="n">
        <v>108</v>
      </c>
      <c r="Q54" s="41" t="n">
        <v>27</v>
      </c>
      <c r="R54" s="34" t="n">
        <f aca="false">Q54*P54</f>
        <v>2916</v>
      </c>
    </row>
    <row r="55" customFormat="false" ht="13.8" hidden="false" customHeight="false" outlineLevel="0" collapsed="false">
      <c r="A55" s="39" t="n">
        <v>13</v>
      </c>
      <c r="B55" s="40" t="s">
        <v>48</v>
      </c>
      <c r="C55" s="41" t="n">
        <v>29805</v>
      </c>
      <c r="D55" s="41" t="n">
        <v>30500</v>
      </c>
      <c r="E55" s="42" t="n">
        <f aca="false">C55/D55*100</f>
        <v>97.7213114754098</v>
      </c>
      <c r="F55" s="41" t="n">
        <v>29805</v>
      </c>
      <c r="G55" s="41" t="n">
        <v>30500</v>
      </c>
      <c r="H55" s="42" t="n">
        <f aca="false">F55/G55*100</f>
        <v>97.7213114754098</v>
      </c>
      <c r="I55" s="41" t="n">
        <v>22456</v>
      </c>
      <c r="J55" s="41" t="n">
        <v>34091</v>
      </c>
      <c r="K55" s="42" t="n">
        <f aca="false">I55/J55*100</f>
        <v>65.8707576779795</v>
      </c>
      <c r="L55" s="41" t="n">
        <v>0</v>
      </c>
      <c r="M55" s="41" t="n">
        <v>0</v>
      </c>
      <c r="N55" s="42" t="n">
        <v>0</v>
      </c>
      <c r="O55" s="43" t="n">
        <v>83</v>
      </c>
      <c r="P55" s="41" t="n">
        <v>110</v>
      </c>
      <c r="Q55" s="41" t="n">
        <v>81</v>
      </c>
      <c r="R55" s="34" t="n">
        <f aca="false">Q55*P55</f>
        <v>8910</v>
      </c>
    </row>
    <row r="56" customFormat="false" ht="13.8" hidden="false" customHeight="false" outlineLevel="0" collapsed="false">
      <c r="A56" s="39" t="n">
        <v>14</v>
      </c>
      <c r="B56" s="40" t="s">
        <v>49</v>
      </c>
      <c r="C56" s="43" t="n">
        <v>1287</v>
      </c>
      <c r="D56" s="43" t="n">
        <v>1565</v>
      </c>
      <c r="E56" s="44" t="n">
        <f aca="false">C56/D56*100</f>
        <v>82.2364217252396</v>
      </c>
      <c r="F56" s="43" t="n">
        <v>1287</v>
      </c>
      <c r="G56" s="43" t="n">
        <v>1565</v>
      </c>
      <c r="H56" s="44" t="n">
        <f aca="false">F56/G56*100</f>
        <v>82.2364217252396</v>
      </c>
      <c r="I56" s="43" t="n">
        <v>2285</v>
      </c>
      <c r="J56" s="43" t="n">
        <v>1504</v>
      </c>
      <c r="K56" s="44" t="n">
        <f aca="false">I56/J56*100</f>
        <v>151.928191489362</v>
      </c>
      <c r="L56" s="43" t="n">
        <v>0</v>
      </c>
      <c r="M56" s="43" t="n">
        <v>0</v>
      </c>
      <c r="N56" s="42" t="n">
        <v>0</v>
      </c>
      <c r="O56" s="43" t="n">
        <v>13</v>
      </c>
      <c r="P56" s="41" t="n">
        <v>80</v>
      </c>
      <c r="Q56" s="43" t="n">
        <v>13</v>
      </c>
      <c r="R56" s="34" t="n">
        <f aca="false">Q56*P56</f>
        <v>1040</v>
      </c>
    </row>
    <row r="57" customFormat="false" ht="13.8" hidden="false" customHeight="false" outlineLevel="0" collapsed="false">
      <c r="A57" s="39" t="n">
        <v>15</v>
      </c>
      <c r="B57" s="40" t="s">
        <v>50</v>
      </c>
      <c r="C57" s="41" t="n">
        <v>0</v>
      </c>
      <c r="D57" s="12" t="n">
        <v>0</v>
      </c>
      <c r="E57" s="42" t="n">
        <v>0</v>
      </c>
      <c r="F57" s="41" t="n">
        <v>0</v>
      </c>
      <c r="G57" s="41" t="n">
        <v>0</v>
      </c>
      <c r="H57" s="44" t="n">
        <v>0</v>
      </c>
      <c r="I57" s="41" t="n">
        <v>0</v>
      </c>
      <c r="J57" s="41" t="n">
        <v>0</v>
      </c>
      <c r="K57" s="42" t="n">
        <v>0</v>
      </c>
      <c r="L57" s="41" t="n">
        <v>0</v>
      </c>
      <c r="M57" s="41" t="n">
        <v>0</v>
      </c>
      <c r="N57" s="42" t="n">
        <v>0</v>
      </c>
      <c r="O57" s="43" t="n">
        <v>50</v>
      </c>
      <c r="P57" s="41" t="n">
        <v>80</v>
      </c>
      <c r="Q57" s="41" t="n">
        <v>50</v>
      </c>
      <c r="R57" s="34" t="n">
        <f aca="false">Q57*P57</f>
        <v>4000</v>
      </c>
    </row>
    <row r="58" customFormat="false" ht="13.8" hidden="false" customHeight="false" outlineLevel="0" collapsed="false">
      <c r="A58" s="39" t="n">
        <v>16</v>
      </c>
      <c r="B58" s="40" t="s">
        <v>51</v>
      </c>
      <c r="C58" s="43" t="n">
        <v>0</v>
      </c>
      <c r="D58" s="43" t="n">
        <v>0</v>
      </c>
      <c r="E58" s="44" t="n">
        <v>0</v>
      </c>
      <c r="F58" s="43" t="n">
        <v>0</v>
      </c>
      <c r="G58" s="43" t="n">
        <v>0</v>
      </c>
      <c r="H58" s="44" t="n">
        <v>0</v>
      </c>
      <c r="I58" s="43" t="n">
        <v>0</v>
      </c>
      <c r="J58" s="43" t="n">
        <v>0</v>
      </c>
      <c r="K58" s="42" t="n">
        <v>0</v>
      </c>
      <c r="L58" s="43" t="n">
        <v>0</v>
      </c>
      <c r="M58" s="43" t="n">
        <v>0</v>
      </c>
      <c r="N58" s="44" t="n">
        <v>0</v>
      </c>
      <c r="O58" s="43" t="n">
        <v>3</v>
      </c>
      <c r="P58" s="41" t="n">
        <v>40</v>
      </c>
      <c r="Q58" s="43" t="n">
        <v>3</v>
      </c>
      <c r="R58" s="34" t="n">
        <f aca="false">Q58*P58</f>
        <v>120</v>
      </c>
    </row>
    <row r="59" customFormat="false" ht="13.8" hidden="false" customHeight="false" outlineLevel="0" collapsed="false">
      <c r="A59" s="39" t="n">
        <v>17</v>
      </c>
      <c r="B59" s="40" t="s">
        <v>52</v>
      </c>
      <c r="C59" s="43" t="n">
        <v>7800</v>
      </c>
      <c r="D59" s="43" t="n">
        <v>0</v>
      </c>
      <c r="E59" s="44" t="n">
        <v>0</v>
      </c>
      <c r="F59" s="43" t="n">
        <v>7800</v>
      </c>
      <c r="G59" s="43" t="n">
        <v>0</v>
      </c>
      <c r="H59" s="44" t="n">
        <v>0</v>
      </c>
      <c r="I59" s="43" t="n">
        <v>7800</v>
      </c>
      <c r="J59" s="43" t="n">
        <v>0</v>
      </c>
      <c r="K59" s="42" t="n">
        <v>0</v>
      </c>
      <c r="L59" s="43" t="n">
        <v>0</v>
      </c>
      <c r="M59" s="43" t="n">
        <v>0</v>
      </c>
      <c r="N59" s="44" t="n">
        <v>0</v>
      </c>
      <c r="O59" s="43" t="n">
        <v>13</v>
      </c>
      <c r="P59" s="41" t="n">
        <v>60</v>
      </c>
      <c r="Q59" s="43" t="n">
        <v>13</v>
      </c>
      <c r="R59" s="34" t="n">
        <f aca="false">Q59*P59</f>
        <v>780</v>
      </c>
    </row>
    <row r="60" s="49" customFormat="true" ht="13.8" hidden="false" customHeight="false" outlineLevel="0" collapsed="false">
      <c r="A60" s="47" t="s">
        <v>53</v>
      </c>
      <c r="B60" s="47"/>
      <c r="C60" s="47" t="n">
        <f aca="false">SUM(C43:C59)</f>
        <v>95555</v>
      </c>
      <c r="D60" s="47" t="n">
        <f aca="false">SUM(D43:D59)</f>
        <v>146577</v>
      </c>
      <c r="E60" s="48" t="n">
        <f aca="false">C60/D60*100</f>
        <v>65.1909917654202</v>
      </c>
      <c r="F60" s="47" t="n">
        <f aca="false">SUM(F43:F59)</f>
        <v>95555</v>
      </c>
      <c r="G60" s="47" t="n">
        <f aca="false">SUM(G43:G58)</f>
        <v>146577</v>
      </c>
      <c r="H60" s="48" t="n">
        <f aca="false">F60/G60*100</f>
        <v>65.1909917654202</v>
      </c>
      <c r="I60" s="47" t="n">
        <f aca="false">SUM(I43:I59)</f>
        <v>160957</v>
      </c>
      <c r="J60" s="47" t="n">
        <f aca="false">SUM(J43:J59)</f>
        <v>154453</v>
      </c>
      <c r="K60" s="48" t="n">
        <f aca="false">I60/J60*100</f>
        <v>104.210989750927</v>
      </c>
      <c r="L60" s="47" t="n">
        <f aca="false">SUM(L43:L59)</f>
        <v>94294</v>
      </c>
      <c r="M60" s="47" t="n">
        <f aca="false">SUM(M43:M59)</f>
        <v>95615</v>
      </c>
      <c r="N60" s="48" t="n">
        <f aca="false">L60/M60*100</f>
        <v>98.6184176122993</v>
      </c>
      <c r="O60" s="47" t="n">
        <f aca="false">SUM(O43:O59)</f>
        <v>777</v>
      </c>
      <c r="P60" s="48" t="n">
        <f aca="false">R60/O60</f>
        <v>82.3951093951094</v>
      </c>
      <c r="Q60" s="47" t="n">
        <f aca="false">SUM(Q43:Q59)</f>
        <v>801</v>
      </c>
      <c r="R60" s="47" t="n">
        <f aca="false">SUM(R43:R59)</f>
        <v>64021</v>
      </c>
    </row>
    <row r="61" customFormat="false" ht="13.8" hidden="false" customHeight="false" outlineLevel="0" collapsed="false">
      <c r="A61" s="43"/>
      <c r="B61" s="40"/>
      <c r="C61" s="43"/>
      <c r="D61" s="43"/>
      <c r="E61" s="43"/>
      <c r="F61" s="43"/>
      <c r="G61" s="43"/>
      <c r="H61" s="43"/>
      <c r="I61" s="43"/>
      <c r="J61" s="43"/>
      <c r="K61" s="37"/>
      <c r="L61" s="43"/>
      <c r="M61" s="43"/>
      <c r="N61" s="43"/>
      <c r="O61" s="43"/>
      <c r="P61" s="37"/>
      <c r="Q61" s="43"/>
      <c r="R61" s="34"/>
    </row>
    <row r="62" customFormat="false" ht="13.8" hidden="false" customHeight="false" outlineLevel="0" collapsed="false">
      <c r="A62" s="35" t="s">
        <v>54</v>
      </c>
      <c r="B62" s="35"/>
      <c r="C62" s="35" t="n">
        <v>3</v>
      </c>
      <c r="D62" s="35" t="n">
        <v>4</v>
      </c>
      <c r="E62" s="38" t="n">
        <v>5</v>
      </c>
      <c r="F62" s="35" t="n">
        <v>6</v>
      </c>
      <c r="G62" s="35" t="n">
        <v>7</v>
      </c>
      <c r="H62" s="35" t="n">
        <v>8</v>
      </c>
      <c r="I62" s="35" t="n">
        <v>9</v>
      </c>
      <c r="J62" s="35" t="n">
        <v>10</v>
      </c>
      <c r="K62" s="35" t="n">
        <v>11</v>
      </c>
      <c r="L62" s="35" t="n">
        <v>12</v>
      </c>
      <c r="M62" s="35" t="n">
        <v>13</v>
      </c>
      <c r="N62" s="35" t="n">
        <v>14</v>
      </c>
      <c r="O62" s="35" t="n">
        <v>15</v>
      </c>
      <c r="P62" s="38" t="n">
        <v>16</v>
      </c>
      <c r="Q62" s="35" t="n">
        <v>15</v>
      </c>
      <c r="R62" s="34"/>
    </row>
    <row r="63" s="51" customFormat="true" ht="13.8" hidden="false" customHeight="false" outlineLevel="0" collapsed="false">
      <c r="A63" s="41" t="n">
        <v>1</v>
      </c>
      <c r="B63" s="50" t="s">
        <v>55</v>
      </c>
      <c r="C63" s="41" t="n">
        <v>22032</v>
      </c>
      <c r="D63" s="45" t="n">
        <v>9802</v>
      </c>
      <c r="E63" s="42" t="n">
        <f aca="false">C63/D63*100</f>
        <v>224.770455009182</v>
      </c>
      <c r="F63" s="45" t="n">
        <v>22032</v>
      </c>
      <c r="G63" s="45" t="n">
        <v>9802</v>
      </c>
      <c r="H63" s="42" t="n">
        <f aca="false">F63/G63*100</f>
        <v>224.770455009182</v>
      </c>
      <c r="I63" s="45" t="n">
        <v>21582</v>
      </c>
      <c r="J63" s="45" t="n">
        <v>7709</v>
      </c>
      <c r="K63" s="42" t="n">
        <f aca="false">I63/J63*100</f>
        <v>279.958490076534</v>
      </c>
      <c r="L63" s="45" t="n">
        <v>21390</v>
      </c>
      <c r="M63" s="45" t="n">
        <v>7665</v>
      </c>
      <c r="N63" s="42" t="n">
        <f aca="false">L63/M63*100</f>
        <v>279.060665362035</v>
      </c>
      <c r="O63" s="45" t="n">
        <v>107</v>
      </c>
      <c r="P63" s="45" t="n">
        <v>70</v>
      </c>
      <c r="Q63" s="41" t="n">
        <v>153</v>
      </c>
      <c r="R63" s="34" t="n">
        <f aca="false">Q63*P63</f>
        <v>10710</v>
      </c>
    </row>
    <row r="64" customFormat="false" ht="13.8" hidden="false" customHeight="false" outlineLevel="0" collapsed="false">
      <c r="A64" s="46" t="n">
        <v>2</v>
      </c>
      <c r="B64" s="50" t="s">
        <v>56</v>
      </c>
      <c r="C64" s="41" t="n">
        <v>560</v>
      </c>
      <c r="D64" s="41" t="n">
        <v>1604</v>
      </c>
      <c r="E64" s="42" t="n">
        <f aca="false">C64/D64*100</f>
        <v>34.9127182044888</v>
      </c>
      <c r="F64" s="45" t="n">
        <v>560</v>
      </c>
      <c r="G64" s="45" t="n">
        <v>1604</v>
      </c>
      <c r="H64" s="42" t="n">
        <f aca="false">F64/G64*100</f>
        <v>34.9127182044888</v>
      </c>
      <c r="I64" s="45" t="n">
        <v>8036</v>
      </c>
      <c r="J64" s="45" t="n">
        <v>1265</v>
      </c>
      <c r="K64" s="42" t="n">
        <f aca="false">I64/J64*100</f>
        <v>635.256916996047</v>
      </c>
      <c r="L64" s="45" t="n">
        <v>0</v>
      </c>
      <c r="M64" s="45" t="n">
        <v>0</v>
      </c>
      <c r="N64" s="42" t="n">
        <v>0</v>
      </c>
      <c r="O64" s="45" t="n">
        <v>130</v>
      </c>
      <c r="P64" s="45" t="n">
        <v>105</v>
      </c>
      <c r="Q64" s="45" t="n">
        <v>132</v>
      </c>
      <c r="R64" s="34" t="n">
        <f aca="false">Q64*P64</f>
        <v>13860</v>
      </c>
    </row>
    <row r="65" customFormat="false" ht="13.8" hidden="false" customHeight="false" outlineLevel="0" collapsed="false">
      <c r="A65" s="46" t="n">
        <v>3</v>
      </c>
      <c r="B65" s="50" t="s">
        <v>57</v>
      </c>
      <c r="C65" s="45" t="n">
        <v>16390</v>
      </c>
      <c r="D65" s="45" t="n">
        <v>17429</v>
      </c>
      <c r="E65" s="42" t="n">
        <f aca="false">C65/D65*100</f>
        <v>94.0386711802169</v>
      </c>
      <c r="F65" s="45" t="n">
        <v>16390</v>
      </c>
      <c r="G65" s="45" t="n">
        <v>17429</v>
      </c>
      <c r="H65" s="42" t="n">
        <f aca="false">F65/G65*100</f>
        <v>94.0386711802169</v>
      </c>
      <c r="I65" s="45" t="n">
        <v>16592</v>
      </c>
      <c r="J65" s="45" t="n">
        <v>17468</v>
      </c>
      <c r="K65" s="42" t="n">
        <f aca="false">I65/J65*100</f>
        <v>94.9851156400275</v>
      </c>
      <c r="L65" s="45" t="n">
        <v>0</v>
      </c>
      <c r="M65" s="45" t="n">
        <v>0</v>
      </c>
      <c r="N65" s="42" t="n">
        <v>0</v>
      </c>
      <c r="O65" s="45" t="n">
        <v>118</v>
      </c>
      <c r="P65" s="45" t="n">
        <v>50</v>
      </c>
      <c r="Q65" s="45" t="n">
        <v>116</v>
      </c>
      <c r="R65" s="34" t="n">
        <f aca="false">Q65*P65</f>
        <v>5800</v>
      </c>
    </row>
    <row r="66" customFormat="false" ht="13.8" hidden="false" customHeight="false" outlineLevel="0" collapsed="false">
      <c r="A66" s="41" t="n">
        <v>4</v>
      </c>
      <c r="B66" s="50" t="s">
        <v>58</v>
      </c>
      <c r="C66" s="45" t="n">
        <v>2241</v>
      </c>
      <c r="D66" s="45" t="n">
        <v>20790</v>
      </c>
      <c r="E66" s="42" t="n">
        <f aca="false">C66/D66*100</f>
        <v>10.7792207792208</v>
      </c>
      <c r="F66" s="45" t="n">
        <v>2241</v>
      </c>
      <c r="G66" s="45" t="n">
        <v>20790</v>
      </c>
      <c r="H66" s="42" t="n">
        <f aca="false">F66/G66*100</f>
        <v>10.7792207792208</v>
      </c>
      <c r="I66" s="45" t="n">
        <v>16229</v>
      </c>
      <c r="J66" s="45" t="n">
        <v>20790</v>
      </c>
      <c r="K66" s="42" t="n">
        <f aca="false">I66/J66*100</f>
        <v>78.0615680615681</v>
      </c>
      <c r="L66" s="45" t="n">
        <v>13988</v>
      </c>
      <c r="M66" s="45" t="n">
        <v>12261</v>
      </c>
      <c r="N66" s="42" t="n">
        <f aca="false">L66/M66*100</f>
        <v>114.085311149172</v>
      </c>
      <c r="O66" s="45" t="n">
        <v>63</v>
      </c>
      <c r="P66" s="45" t="n">
        <v>55</v>
      </c>
      <c r="Q66" s="45" t="n">
        <v>62</v>
      </c>
      <c r="R66" s="34" t="n">
        <f aca="false">Q66*P66</f>
        <v>3410</v>
      </c>
    </row>
    <row r="67" customFormat="false" ht="13.8" hidden="false" customHeight="false" outlineLevel="0" collapsed="false">
      <c r="A67" s="46" t="n">
        <v>5</v>
      </c>
      <c r="B67" s="50" t="s">
        <v>59</v>
      </c>
      <c r="C67" s="43" t="n">
        <v>0</v>
      </c>
      <c r="D67" s="43" t="n">
        <v>0</v>
      </c>
      <c r="E67" s="43" t="n">
        <v>0</v>
      </c>
      <c r="F67" s="43" t="n">
        <v>0</v>
      </c>
      <c r="G67" s="43" t="n">
        <v>0</v>
      </c>
      <c r="H67" s="43" t="n">
        <v>0</v>
      </c>
      <c r="I67" s="43" t="n">
        <v>0</v>
      </c>
      <c r="J67" s="43" t="n">
        <v>0</v>
      </c>
      <c r="K67" s="43" t="n">
        <v>0</v>
      </c>
      <c r="L67" s="43" t="n">
        <v>0</v>
      </c>
      <c r="M67" s="43" t="n">
        <v>0</v>
      </c>
      <c r="N67" s="44" t="n">
        <v>0</v>
      </c>
      <c r="O67" s="45" t="n">
        <v>0</v>
      </c>
      <c r="P67" s="41" t="n">
        <v>0</v>
      </c>
      <c r="Q67" s="43" t="n">
        <v>0</v>
      </c>
      <c r="R67" s="34" t="n">
        <f aca="false">Q67*P67</f>
        <v>0</v>
      </c>
    </row>
    <row r="68" customFormat="false" ht="13.8" hidden="false" customHeight="false" outlineLevel="0" collapsed="false">
      <c r="A68" s="46" t="n">
        <v>6</v>
      </c>
      <c r="B68" s="50" t="s">
        <v>60</v>
      </c>
      <c r="C68" s="45" t="n">
        <v>2739</v>
      </c>
      <c r="D68" s="45" t="n">
        <v>4272</v>
      </c>
      <c r="E68" s="42" t="n">
        <f aca="false">C68/D68*100</f>
        <v>64.1151685393258</v>
      </c>
      <c r="F68" s="45" t="n">
        <v>2739</v>
      </c>
      <c r="G68" s="45" t="n">
        <v>4272</v>
      </c>
      <c r="H68" s="42" t="n">
        <f aca="false">F68/G68*100</f>
        <v>64.1151685393258</v>
      </c>
      <c r="I68" s="45" t="n">
        <v>3110</v>
      </c>
      <c r="J68" s="45" t="n">
        <v>5694</v>
      </c>
      <c r="K68" s="42" t="n">
        <f aca="false">I68/J68*100</f>
        <v>54.6188970846505</v>
      </c>
      <c r="L68" s="45" t="n">
        <v>3035</v>
      </c>
      <c r="M68" s="45" t="n">
        <v>5694</v>
      </c>
      <c r="N68" s="42" t="n">
        <f aca="false">L68/M68*100</f>
        <v>53.3017211099403</v>
      </c>
      <c r="O68" s="45" t="n">
        <v>31</v>
      </c>
      <c r="P68" s="45" t="n">
        <v>40</v>
      </c>
      <c r="Q68" s="45" t="n">
        <v>27</v>
      </c>
      <c r="R68" s="34" t="n">
        <f aca="false">Q68*P68</f>
        <v>1080</v>
      </c>
    </row>
    <row r="69" customFormat="false" ht="13.8" hidden="false" customHeight="false" outlineLevel="0" collapsed="false">
      <c r="A69" s="41" t="n">
        <v>7</v>
      </c>
      <c r="B69" s="50" t="s">
        <v>61</v>
      </c>
      <c r="C69" s="41" t="n">
        <v>0</v>
      </c>
      <c r="D69" s="41" t="n">
        <v>6417</v>
      </c>
      <c r="E69" s="42" t="n">
        <f aca="false">C69/D69*100</f>
        <v>0</v>
      </c>
      <c r="F69" s="41" t="n">
        <v>0</v>
      </c>
      <c r="G69" s="41" t="n">
        <v>6417</v>
      </c>
      <c r="H69" s="42" t="n">
        <f aca="false">F69/G69*100</f>
        <v>0</v>
      </c>
      <c r="I69" s="41" t="n">
        <v>0</v>
      </c>
      <c r="J69" s="41" t="n">
        <v>0</v>
      </c>
      <c r="K69" s="42" t="n">
        <v>0</v>
      </c>
      <c r="L69" s="52" t="n">
        <v>0</v>
      </c>
      <c r="M69" s="41" t="n">
        <v>16229</v>
      </c>
      <c r="N69" s="42" t="n">
        <f aca="false">L69/M69*100</f>
        <v>0</v>
      </c>
      <c r="O69" s="45" t="n">
        <v>41</v>
      </c>
      <c r="P69" s="45" t="n">
        <v>55</v>
      </c>
      <c r="Q69" s="45" t="n">
        <v>35</v>
      </c>
      <c r="R69" s="34" t="n">
        <f aca="false">Q69*P69</f>
        <v>1925</v>
      </c>
    </row>
    <row r="70" s="51" customFormat="true" ht="13.8" hidden="false" customHeight="false" outlineLevel="0" collapsed="false">
      <c r="A70" s="46" t="n">
        <v>8</v>
      </c>
      <c r="B70" s="50" t="s">
        <v>62</v>
      </c>
      <c r="C70" s="41" t="n">
        <v>0</v>
      </c>
      <c r="D70" s="41" t="n">
        <v>0</v>
      </c>
      <c r="E70" s="42" t="n">
        <v>0</v>
      </c>
      <c r="F70" s="41" t="n">
        <v>0</v>
      </c>
      <c r="G70" s="41" t="n">
        <v>0</v>
      </c>
      <c r="H70" s="42" t="n">
        <v>0</v>
      </c>
      <c r="I70" s="41" t="n">
        <v>0</v>
      </c>
      <c r="J70" s="41" t="n">
        <v>0</v>
      </c>
      <c r="K70" s="42" t="n">
        <v>0</v>
      </c>
      <c r="L70" s="41" t="n">
        <v>0</v>
      </c>
      <c r="M70" s="41" t="n">
        <v>0</v>
      </c>
      <c r="N70" s="42" t="n">
        <v>0</v>
      </c>
      <c r="O70" s="45" t="n">
        <v>12</v>
      </c>
      <c r="P70" s="45" t="n">
        <v>75</v>
      </c>
      <c r="Q70" s="45" t="n">
        <v>30</v>
      </c>
      <c r="R70" s="34" t="n">
        <f aca="false">Q70*P70</f>
        <v>2250</v>
      </c>
    </row>
    <row r="71" s="51" customFormat="true" ht="13.8" hidden="false" customHeight="false" outlineLevel="0" collapsed="false">
      <c r="A71" s="46" t="n">
        <v>9</v>
      </c>
      <c r="B71" s="50" t="s">
        <v>63</v>
      </c>
      <c r="C71" s="43" t="n">
        <v>0</v>
      </c>
      <c r="D71" s="43" t="n">
        <v>0</v>
      </c>
      <c r="E71" s="43" t="n">
        <v>0</v>
      </c>
      <c r="F71" s="43" t="n">
        <v>0</v>
      </c>
      <c r="G71" s="43" t="n">
        <v>0</v>
      </c>
      <c r="H71" s="43" t="n">
        <v>0</v>
      </c>
      <c r="I71" s="43" t="n">
        <v>0</v>
      </c>
      <c r="J71" s="43" t="n">
        <v>0</v>
      </c>
      <c r="K71" s="43" t="n">
        <v>0</v>
      </c>
      <c r="L71" s="43" t="n">
        <v>0</v>
      </c>
      <c r="M71" s="43" t="n">
        <v>0</v>
      </c>
      <c r="N71" s="44" t="n">
        <v>0</v>
      </c>
      <c r="O71" s="45" t="n">
        <v>0</v>
      </c>
      <c r="P71" s="41" t="n">
        <v>0</v>
      </c>
      <c r="Q71" s="43" t="n">
        <v>0</v>
      </c>
      <c r="R71" s="34" t="n">
        <f aca="false">Q71*P71</f>
        <v>0</v>
      </c>
    </row>
    <row r="72" s="49" customFormat="true" ht="13.8" hidden="false" customHeight="false" outlineLevel="0" collapsed="false">
      <c r="A72" s="53" t="s">
        <v>64</v>
      </c>
      <c r="B72" s="53"/>
      <c r="C72" s="53" t="n">
        <f aca="false">SUM(C63:C71)</f>
        <v>43962</v>
      </c>
      <c r="D72" s="53" t="n">
        <f aca="false">SUM(D63:D71)</f>
        <v>60314</v>
      </c>
      <c r="E72" s="54" t="n">
        <f aca="false">C72/D72*100</f>
        <v>72.8885499220745</v>
      </c>
      <c r="F72" s="53" t="n">
        <f aca="false">SUM(F63:F71)</f>
        <v>43962</v>
      </c>
      <c r="G72" s="53" t="n">
        <f aca="false">SUM(G63:G71)</f>
        <v>60314</v>
      </c>
      <c r="H72" s="54" t="n">
        <f aca="false">F72/G72*100</f>
        <v>72.8885499220745</v>
      </c>
      <c r="I72" s="55" t="n">
        <f aca="false">SUM(I63:I71)</f>
        <v>65549</v>
      </c>
      <c r="J72" s="53" t="n">
        <f aca="false">SUM(J63:J71)</f>
        <v>52926</v>
      </c>
      <c r="K72" s="54" t="n">
        <f aca="false">I72/J72*100</f>
        <v>123.850281525148</v>
      </c>
      <c r="L72" s="53" t="n">
        <f aca="false">SUM(L63:L71)</f>
        <v>38413</v>
      </c>
      <c r="M72" s="53" t="n">
        <f aca="false">SUM(M63:M71)</f>
        <v>41849</v>
      </c>
      <c r="N72" s="54" t="n">
        <f aca="false">L72/M72*100</f>
        <v>91.7895290210041</v>
      </c>
      <c r="O72" s="55" t="n">
        <f aca="false">SUM(O63:O71)</f>
        <v>502</v>
      </c>
      <c r="P72" s="54" t="n">
        <f aca="false">R72/O72</f>
        <v>77.7589641434263</v>
      </c>
      <c r="Q72" s="53" t="n">
        <f aca="false">SUM(Q63:Q71)</f>
        <v>555</v>
      </c>
      <c r="R72" s="56" t="n">
        <f aca="false">SUM(R63:R71)</f>
        <v>39035</v>
      </c>
    </row>
    <row r="73" customFormat="false" ht="13.8" hidden="false" customHeight="false" outlineLevel="0" collapsed="false">
      <c r="A73" s="34"/>
      <c r="B73" s="57"/>
      <c r="C73" s="34"/>
      <c r="D73" s="34"/>
      <c r="E73" s="34"/>
      <c r="F73" s="34"/>
      <c r="G73" s="34"/>
      <c r="H73" s="34"/>
      <c r="I73" s="34"/>
      <c r="J73" s="34"/>
      <c r="K73" s="58"/>
      <c r="L73" s="34"/>
      <c r="M73" s="34"/>
      <c r="N73" s="34"/>
      <c r="O73" s="34"/>
      <c r="P73" s="58"/>
      <c r="Q73" s="34"/>
      <c r="R73" s="34"/>
    </row>
    <row r="74" customFormat="false" ht="13.8" hidden="false" customHeight="false" outlineLevel="0" collapsed="false">
      <c r="A74" s="35" t="s">
        <v>65</v>
      </c>
      <c r="B74" s="35"/>
      <c r="C74" s="35" t="n">
        <v>3</v>
      </c>
      <c r="D74" s="35" t="n">
        <v>4</v>
      </c>
      <c r="E74" s="38" t="n">
        <v>5</v>
      </c>
      <c r="F74" s="35" t="n">
        <v>6</v>
      </c>
      <c r="G74" s="35" t="n">
        <v>7</v>
      </c>
      <c r="H74" s="35" t="n">
        <v>8</v>
      </c>
      <c r="I74" s="35" t="n">
        <v>9</v>
      </c>
      <c r="J74" s="35" t="n">
        <v>10</v>
      </c>
      <c r="K74" s="35" t="n">
        <v>11</v>
      </c>
      <c r="L74" s="35" t="n">
        <v>12</v>
      </c>
      <c r="M74" s="35" t="n">
        <v>13</v>
      </c>
      <c r="N74" s="35" t="n">
        <v>14</v>
      </c>
      <c r="O74" s="35" t="n">
        <v>15</v>
      </c>
      <c r="P74" s="38" t="n">
        <v>16</v>
      </c>
      <c r="Q74" s="35" t="n">
        <v>15</v>
      </c>
      <c r="R74" s="34"/>
    </row>
    <row r="75" customFormat="false" ht="13.8" hidden="false" customHeight="false" outlineLevel="0" collapsed="false">
      <c r="A75" s="39" t="n">
        <v>1</v>
      </c>
      <c r="B75" s="40" t="s">
        <v>66</v>
      </c>
      <c r="C75" s="43" t="n">
        <v>0</v>
      </c>
      <c r="D75" s="43" t="n">
        <v>8</v>
      </c>
      <c r="E75" s="44" t="n">
        <f aca="false">C75/D75*100</f>
        <v>0</v>
      </c>
      <c r="F75" s="43" t="n">
        <v>0</v>
      </c>
      <c r="G75" s="43" t="n">
        <v>8</v>
      </c>
      <c r="H75" s="44" t="n">
        <f aca="false">F75/G75*100</f>
        <v>0</v>
      </c>
      <c r="I75" s="43" t="n">
        <v>0</v>
      </c>
      <c r="J75" s="43" t="n">
        <v>17698</v>
      </c>
      <c r="K75" s="44" t="n">
        <f aca="false">I75/J75*100</f>
        <v>0</v>
      </c>
      <c r="L75" s="43" t="n">
        <v>0</v>
      </c>
      <c r="M75" s="43" t="n">
        <v>0</v>
      </c>
      <c r="N75" s="44" t="n">
        <v>0</v>
      </c>
      <c r="O75" s="43" t="n">
        <v>167</v>
      </c>
      <c r="P75" s="37" t="n">
        <v>55</v>
      </c>
      <c r="Q75" s="43" t="n">
        <v>191</v>
      </c>
      <c r="R75" s="34" t="n">
        <f aca="false">Q75*P75</f>
        <v>10505</v>
      </c>
    </row>
    <row r="76" customFormat="false" ht="13.8" hidden="false" customHeight="false" outlineLevel="0" collapsed="false">
      <c r="A76" s="39" t="n">
        <v>2</v>
      </c>
      <c r="B76" s="40" t="s">
        <v>67</v>
      </c>
      <c r="C76" s="37" t="n">
        <v>33502</v>
      </c>
      <c r="D76" s="37" t="n">
        <v>17224</v>
      </c>
      <c r="E76" s="44" t="n">
        <f aca="false">C76/D76*100</f>
        <v>194.507663725035</v>
      </c>
      <c r="F76" s="37" t="n">
        <v>33502</v>
      </c>
      <c r="G76" s="37" t="n">
        <v>0</v>
      </c>
      <c r="H76" s="42" t="n">
        <v>0</v>
      </c>
      <c r="I76" s="37" t="n">
        <v>33542</v>
      </c>
      <c r="J76" s="37" t="n">
        <v>0</v>
      </c>
      <c r="K76" s="44" t="n">
        <v>0</v>
      </c>
      <c r="L76" s="37" t="n">
        <v>33542</v>
      </c>
      <c r="M76" s="37" t="n">
        <v>0</v>
      </c>
      <c r="N76" s="44" t="n">
        <v>0</v>
      </c>
      <c r="O76" s="43" t="n">
        <v>21</v>
      </c>
      <c r="P76" s="41" t="n">
        <v>75</v>
      </c>
      <c r="Q76" s="43" t="n">
        <v>21</v>
      </c>
      <c r="R76" s="34" t="n">
        <f aca="false">Q76*P76</f>
        <v>1575</v>
      </c>
    </row>
    <row r="77" customFormat="false" ht="13.8" hidden="false" customHeight="false" outlineLevel="0" collapsed="false">
      <c r="A77" s="39" t="n">
        <v>3</v>
      </c>
      <c r="B77" s="40" t="s">
        <v>68</v>
      </c>
      <c r="C77" s="43" t="n">
        <v>16034</v>
      </c>
      <c r="D77" s="43" t="n">
        <v>0</v>
      </c>
      <c r="E77" s="44" t="e">
        <f aca="false">C77/D77*100</f>
        <v>#DIV/0!</v>
      </c>
      <c r="F77" s="43" t="n">
        <v>16034</v>
      </c>
      <c r="G77" s="43" t="n">
        <v>0</v>
      </c>
      <c r="H77" s="44" t="n">
        <v>0</v>
      </c>
      <c r="I77" s="43" t="n">
        <v>15833</v>
      </c>
      <c r="J77" s="43" t="n">
        <v>0</v>
      </c>
      <c r="K77" s="44" t="n">
        <v>0</v>
      </c>
      <c r="L77" s="43" t="n">
        <v>0</v>
      </c>
      <c r="M77" s="43" t="n">
        <v>0</v>
      </c>
      <c r="N77" s="44" t="n">
        <v>0</v>
      </c>
      <c r="O77" s="43" t="n">
        <v>47</v>
      </c>
      <c r="P77" s="37" t="n">
        <v>43</v>
      </c>
      <c r="Q77" s="43" t="n">
        <v>58</v>
      </c>
      <c r="R77" s="34" t="n">
        <f aca="false">Q77*P77</f>
        <v>2494</v>
      </c>
    </row>
    <row r="78" customFormat="false" ht="13.8" hidden="false" customHeight="false" outlineLevel="0" collapsed="false">
      <c r="A78" s="39" t="n">
        <v>4</v>
      </c>
      <c r="B78" s="40" t="s">
        <v>69</v>
      </c>
      <c r="C78" s="43" t="n">
        <v>1162</v>
      </c>
      <c r="D78" s="43" t="n">
        <v>140</v>
      </c>
      <c r="E78" s="44" t="n">
        <f aca="false">C78/D78*100</f>
        <v>830</v>
      </c>
      <c r="F78" s="43" t="n">
        <v>1162</v>
      </c>
      <c r="G78" s="43" t="n">
        <v>140</v>
      </c>
      <c r="H78" s="44" t="n">
        <f aca="false">F78/G78*100</f>
        <v>830</v>
      </c>
      <c r="I78" s="43" t="n">
        <v>3436</v>
      </c>
      <c r="J78" s="43" t="n">
        <v>365</v>
      </c>
      <c r="K78" s="44" t="n">
        <f aca="false">I78/J78*100</f>
        <v>941.369863013699</v>
      </c>
      <c r="L78" s="43" t="n">
        <v>0</v>
      </c>
      <c r="M78" s="43" t="n">
        <v>0</v>
      </c>
      <c r="N78" s="44" t="n">
        <v>0</v>
      </c>
      <c r="O78" s="43" t="n">
        <v>74</v>
      </c>
      <c r="P78" s="37" t="n">
        <v>50</v>
      </c>
      <c r="Q78" s="43" t="n">
        <v>74</v>
      </c>
      <c r="R78" s="34" t="n">
        <f aca="false">Q78*P78</f>
        <v>3700</v>
      </c>
    </row>
    <row r="79" customFormat="false" ht="13.8" hidden="false" customHeight="false" outlineLevel="0" collapsed="false">
      <c r="A79" s="39" t="n">
        <v>5</v>
      </c>
      <c r="B79" s="40" t="s">
        <v>70</v>
      </c>
      <c r="C79" s="43" t="n">
        <v>25</v>
      </c>
      <c r="D79" s="43" t="n">
        <v>3846</v>
      </c>
      <c r="E79" s="44" t="n">
        <f aca="false">C79/D79*100</f>
        <v>0.650026001040042</v>
      </c>
      <c r="F79" s="43" t="n">
        <v>25</v>
      </c>
      <c r="G79" s="43" t="n">
        <v>3846</v>
      </c>
      <c r="H79" s="44" t="n">
        <f aca="false">F79/G79*100</f>
        <v>0.650026001040042</v>
      </c>
      <c r="I79" s="43" t="n">
        <v>95</v>
      </c>
      <c r="J79" s="43" t="n">
        <v>3846</v>
      </c>
      <c r="K79" s="44" t="n">
        <f aca="false">I79/J79*100</f>
        <v>2.47009880395216</v>
      </c>
      <c r="L79" s="43" t="n">
        <v>0</v>
      </c>
      <c r="M79" s="43" t="n">
        <v>0</v>
      </c>
      <c r="N79" s="44" t="n">
        <v>0</v>
      </c>
      <c r="O79" s="43" t="n">
        <v>54</v>
      </c>
      <c r="P79" s="37" t="n">
        <v>48</v>
      </c>
      <c r="Q79" s="43" t="n">
        <v>54</v>
      </c>
      <c r="R79" s="34" t="n">
        <f aca="false">Q79*P79</f>
        <v>2592</v>
      </c>
    </row>
    <row r="80" customFormat="false" ht="13.8" hidden="false" customHeight="false" outlineLevel="0" collapsed="false">
      <c r="A80" s="39" t="n">
        <v>6</v>
      </c>
      <c r="B80" s="40" t="s">
        <v>71</v>
      </c>
      <c r="C80" s="43" t="n">
        <v>366</v>
      </c>
      <c r="D80" s="43" t="n">
        <v>66</v>
      </c>
      <c r="E80" s="44" t="n">
        <f aca="false">C80/D80*100</f>
        <v>554.545454545455</v>
      </c>
      <c r="F80" s="43" t="n">
        <v>366</v>
      </c>
      <c r="G80" s="43" t="n">
        <v>66</v>
      </c>
      <c r="H80" s="44" t="n">
        <f aca="false">F80/G80*100</f>
        <v>554.545454545455</v>
      </c>
      <c r="I80" s="43" t="n">
        <v>481</v>
      </c>
      <c r="J80" s="43" t="n">
        <v>162</v>
      </c>
      <c r="K80" s="44" t="n">
        <f aca="false">I80/J80*100</f>
        <v>296.913580246914</v>
      </c>
      <c r="L80" s="43" t="n">
        <v>0</v>
      </c>
      <c r="M80" s="43" t="n">
        <v>46</v>
      </c>
      <c r="N80" s="44" t="n">
        <f aca="false">L80/M80*100</f>
        <v>0</v>
      </c>
      <c r="O80" s="43" t="n">
        <v>9</v>
      </c>
      <c r="P80" s="37" t="n">
        <v>37</v>
      </c>
      <c r="Q80" s="43" t="n">
        <v>11</v>
      </c>
      <c r="R80" s="34" t="n">
        <f aca="false">Q80*P80</f>
        <v>407</v>
      </c>
    </row>
    <row r="81" customFormat="false" ht="13.8" hidden="false" customHeight="false" outlineLevel="0" collapsed="false">
      <c r="A81" s="39" t="n">
        <v>7</v>
      </c>
      <c r="B81" s="40" t="s">
        <v>72</v>
      </c>
      <c r="C81" s="41" t="n">
        <v>83978</v>
      </c>
      <c r="D81" s="41" t="n">
        <v>32166</v>
      </c>
      <c r="E81" s="44" t="n">
        <f aca="false">C81/D81*100</f>
        <v>261.076913511161</v>
      </c>
      <c r="F81" s="41" t="n">
        <v>83978</v>
      </c>
      <c r="G81" s="41" t="n">
        <v>32166</v>
      </c>
      <c r="H81" s="44" t="n">
        <f aca="false">F81/G81*100</f>
        <v>261.076913511161</v>
      </c>
      <c r="I81" s="41" t="n">
        <v>39626</v>
      </c>
      <c r="J81" s="41" t="n">
        <v>17353</v>
      </c>
      <c r="K81" s="44" t="n">
        <f aca="false">I81/J81*100</f>
        <v>228.352446262894</v>
      </c>
      <c r="L81" s="41" t="n">
        <v>0</v>
      </c>
      <c r="M81" s="41" t="n">
        <v>0</v>
      </c>
      <c r="N81" s="42" t="n">
        <v>0</v>
      </c>
      <c r="O81" s="43"/>
      <c r="P81" s="41"/>
      <c r="Q81" s="43"/>
      <c r="R81" s="34" t="n">
        <f aca="false">Q81*P81</f>
        <v>0</v>
      </c>
    </row>
    <row r="82" customFormat="false" ht="13.8" hidden="false" customHeight="false" outlineLevel="0" collapsed="false">
      <c r="A82" s="39" t="n">
        <v>8</v>
      </c>
      <c r="B82" s="40" t="s">
        <v>73</v>
      </c>
      <c r="C82" s="43" t="n">
        <v>0</v>
      </c>
      <c r="D82" s="43" t="n">
        <v>1061</v>
      </c>
      <c r="E82" s="44" t="n">
        <f aca="false">C82/D82*100</f>
        <v>0</v>
      </c>
      <c r="F82" s="43" t="n">
        <v>0</v>
      </c>
      <c r="G82" s="43" t="n">
        <v>1061</v>
      </c>
      <c r="H82" s="44" t="n">
        <v>0</v>
      </c>
      <c r="I82" s="43" t="n">
        <v>0</v>
      </c>
      <c r="J82" s="43" t="n">
        <v>1167</v>
      </c>
      <c r="K82" s="44" t="n">
        <f aca="false">I82/J82*100</f>
        <v>0</v>
      </c>
      <c r="L82" s="43" t="n">
        <v>0</v>
      </c>
      <c r="M82" s="43" t="n">
        <v>0</v>
      </c>
      <c r="N82" s="44" t="n">
        <v>0</v>
      </c>
      <c r="O82" s="43" t="n">
        <v>19</v>
      </c>
      <c r="P82" s="37" t="n">
        <v>40</v>
      </c>
      <c r="Q82" s="43" t="n">
        <v>21</v>
      </c>
      <c r="R82" s="34" t="n">
        <f aca="false">Q82*P82</f>
        <v>840</v>
      </c>
    </row>
    <row r="83" s="49" customFormat="true" ht="13.8" hidden="false" customHeight="false" outlineLevel="0" collapsed="false">
      <c r="A83" s="47" t="s">
        <v>74</v>
      </c>
      <c r="B83" s="47" t="s">
        <v>74</v>
      </c>
      <c r="C83" s="47" t="n">
        <f aca="false">SUM(C75:C82)</f>
        <v>135067</v>
      </c>
      <c r="D83" s="47" t="n">
        <f aca="false">SUM(D75:D82)</f>
        <v>54511</v>
      </c>
      <c r="E83" s="48" t="n">
        <f aca="false">C83/D83*100</f>
        <v>247.779347287703</v>
      </c>
      <c r="F83" s="47" t="n">
        <f aca="false">SUM(F75:F82)</f>
        <v>135067</v>
      </c>
      <c r="G83" s="47" t="n">
        <f aca="false">SUM(G75:G82)</f>
        <v>37287</v>
      </c>
      <c r="H83" s="48" t="n">
        <f aca="false">F83/G83*100</f>
        <v>362.236168101483</v>
      </c>
      <c r="I83" s="47" t="n">
        <f aca="false">SUM(I75:I82)</f>
        <v>93013</v>
      </c>
      <c r="J83" s="47" t="n">
        <f aca="false">SUM(J75:J82)</f>
        <v>40591</v>
      </c>
      <c r="K83" s="48" t="n">
        <f aca="false">I83/J83*100</f>
        <v>229.14685521421</v>
      </c>
      <c r="L83" s="47" t="n">
        <f aca="false">SUM(L75:L82)</f>
        <v>33542</v>
      </c>
      <c r="M83" s="47" t="n">
        <f aca="false">SUM(M75:M82)</f>
        <v>46</v>
      </c>
      <c r="N83" s="59" t="n">
        <f aca="false">L83/M83*100</f>
        <v>72917.3913043478</v>
      </c>
      <c r="O83" s="47" t="n">
        <f aca="false">SUM(O75:O82)</f>
        <v>391</v>
      </c>
      <c r="P83" s="48" t="n">
        <f aca="false">R83/O83</f>
        <v>56.5549872122762</v>
      </c>
      <c r="Q83" s="47" t="n">
        <f aca="false">SUM(Q75:Q82)</f>
        <v>430</v>
      </c>
      <c r="R83" s="56" t="n">
        <f aca="false">SUM(R75:R82)</f>
        <v>22113</v>
      </c>
    </row>
    <row r="84" s="49" customFormat="true" ht="13.8" hidden="false" customHeight="false" outlineLevel="0" collapsed="false">
      <c r="A84" s="47" t="s">
        <v>75</v>
      </c>
      <c r="B84" s="47" t="s">
        <v>75</v>
      </c>
      <c r="C84" s="47" t="n">
        <f aca="false">C60+C72+C83</f>
        <v>274584</v>
      </c>
      <c r="D84" s="47" t="n">
        <f aca="false">D60+D72+D83</f>
        <v>261402</v>
      </c>
      <c r="E84" s="48" t="n">
        <f aca="false">C84/D84*100</f>
        <v>105.042807629628</v>
      </c>
      <c r="F84" s="47" t="n">
        <f aca="false">F60+F72+F83</f>
        <v>274584</v>
      </c>
      <c r="G84" s="47" t="n">
        <f aca="false">G60+G72+G83</f>
        <v>244178</v>
      </c>
      <c r="H84" s="48" t="n">
        <f aca="false">F84/G84*100</f>
        <v>112.452391288322</v>
      </c>
      <c r="I84" s="47" t="n">
        <f aca="false">I60+I72+I83</f>
        <v>319519</v>
      </c>
      <c r="J84" s="47" t="n">
        <f aca="false">J60+J72+J83</f>
        <v>247970</v>
      </c>
      <c r="K84" s="48" t="n">
        <f aca="false">I84/J84*100</f>
        <v>128.853893616163</v>
      </c>
      <c r="L84" s="47" t="n">
        <f aca="false">L60+L72+L83</f>
        <v>166249</v>
      </c>
      <c r="M84" s="47" t="n">
        <f aca="false">M60+M72+M83</f>
        <v>137510</v>
      </c>
      <c r="N84" s="48" t="n">
        <f aca="false">L84/M84*100</f>
        <v>120.899570940295</v>
      </c>
      <c r="O84" s="47" t="n">
        <f aca="false">O60+O72+O83</f>
        <v>1670</v>
      </c>
      <c r="P84" s="48" t="n">
        <f aca="false">R84/O84</f>
        <v>74.951497005988</v>
      </c>
      <c r="Q84" s="59" t="n">
        <f aca="false">SUM(Q60:Q83)</f>
        <v>2801</v>
      </c>
      <c r="R84" s="56" t="n">
        <f aca="false">R60+R72+R83</f>
        <v>125169</v>
      </c>
    </row>
    <row r="85" customFormat="false" ht="13.8" hidden="false" customHeight="false" outlineLevel="0" collapsed="false">
      <c r="A85" s="43"/>
      <c r="B85" s="40"/>
      <c r="C85" s="43"/>
      <c r="D85" s="43"/>
      <c r="E85" s="43"/>
      <c r="F85" s="43"/>
      <c r="G85" s="43"/>
      <c r="H85" s="43"/>
      <c r="I85" s="43"/>
      <c r="J85" s="43"/>
      <c r="K85" s="37"/>
      <c r="L85" s="43"/>
      <c r="M85" s="43"/>
      <c r="N85" s="43"/>
      <c r="O85" s="43"/>
      <c r="P85" s="37"/>
      <c r="Q85" s="43"/>
      <c r="R85" s="34"/>
    </row>
    <row r="86" customFormat="false" ht="13.8" hidden="false" customHeight="false" outlineLevel="0" collapsed="false">
      <c r="A86" s="35" t="s">
        <v>20</v>
      </c>
      <c r="B86" s="35"/>
      <c r="C86" s="35" t="n">
        <v>3</v>
      </c>
      <c r="D86" s="35" t="n">
        <v>4</v>
      </c>
      <c r="E86" s="38" t="n">
        <v>5</v>
      </c>
      <c r="F86" s="35" t="n">
        <v>6</v>
      </c>
      <c r="G86" s="35" t="n">
        <v>7</v>
      </c>
      <c r="H86" s="35" t="n">
        <v>8</v>
      </c>
      <c r="I86" s="35" t="n">
        <v>9</v>
      </c>
      <c r="J86" s="35" t="n">
        <v>10</v>
      </c>
      <c r="K86" s="35" t="n">
        <v>11</v>
      </c>
      <c r="L86" s="35" t="n">
        <v>12</v>
      </c>
      <c r="M86" s="35" t="n">
        <v>13</v>
      </c>
      <c r="N86" s="35" t="n">
        <v>14</v>
      </c>
      <c r="O86" s="35" t="n">
        <v>15</v>
      </c>
      <c r="P86" s="38" t="n">
        <v>16</v>
      </c>
      <c r="Q86" s="35" t="n">
        <v>15</v>
      </c>
      <c r="R86" s="34"/>
    </row>
    <row r="87" customFormat="false" ht="14.25" hidden="false" customHeight="false" outlineLevel="0" collapsed="false">
      <c r="A87" s="60" t="n">
        <v>1</v>
      </c>
      <c r="B87" s="61" t="s">
        <v>76</v>
      </c>
      <c r="C87" s="37" t="n">
        <v>38</v>
      </c>
      <c r="D87" s="37" t="n">
        <v>0</v>
      </c>
      <c r="E87" s="44" t="n">
        <v>0</v>
      </c>
      <c r="F87" s="37" t="n">
        <v>38</v>
      </c>
      <c r="G87" s="37" t="n">
        <v>0</v>
      </c>
      <c r="H87" s="44" t="n">
        <v>0</v>
      </c>
      <c r="I87" s="37" t="n">
        <v>38</v>
      </c>
      <c r="J87" s="37" t="n">
        <v>0</v>
      </c>
      <c r="K87" s="44" t="n">
        <v>0</v>
      </c>
      <c r="L87" s="43" t="n">
        <v>0</v>
      </c>
      <c r="M87" s="37" t="n">
        <v>0</v>
      </c>
      <c r="N87" s="44" t="n">
        <v>0</v>
      </c>
      <c r="O87" s="43" t="n">
        <v>2896</v>
      </c>
      <c r="P87" s="37" t="n">
        <v>113</v>
      </c>
      <c r="Q87" s="43" t="n">
        <v>2896</v>
      </c>
      <c r="R87" s="34" t="n">
        <f aca="false">Q87*P87</f>
        <v>327248</v>
      </c>
    </row>
    <row r="88" s="63" customFormat="true" ht="13.8" hidden="false" customHeight="false" outlineLevel="0" collapsed="false">
      <c r="A88" s="62" t="n">
        <v>2</v>
      </c>
      <c r="B88" s="61" t="s">
        <v>77</v>
      </c>
      <c r="C88" s="37" t="n">
        <v>55377</v>
      </c>
      <c r="D88" s="37" t="n">
        <v>65917</v>
      </c>
      <c r="E88" s="44" t="n">
        <f aca="false">C88/D88*100</f>
        <v>84.0101946387123</v>
      </c>
      <c r="F88" s="37" t="n">
        <v>55377</v>
      </c>
      <c r="G88" s="37" t="n">
        <v>65917</v>
      </c>
      <c r="H88" s="44" t="n">
        <f aca="false">F88/G88*100</f>
        <v>84.0101946387123</v>
      </c>
      <c r="I88" s="37" t="n">
        <v>67825</v>
      </c>
      <c r="J88" s="37" t="n">
        <v>47789</v>
      </c>
      <c r="K88" s="44" t="n">
        <f aca="false">I88/J88*100</f>
        <v>141.925966226537</v>
      </c>
      <c r="L88" s="37" t="n">
        <v>67361</v>
      </c>
      <c r="M88" s="37" t="n">
        <v>47725</v>
      </c>
      <c r="N88" s="44" t="n">
        <f aca="false">L88/M88*100</f>
        <v>141.144054478785</v>
      </c>
      <c r="O88" s="43" t="n">
        <v>549</v>
      </c>
      <c r="P88" s="37" t="n">
        <v>82</v>
      </c>
      <c r="Q88" s="37" t="n">
        <v>551</v>
      </c>
      <c r="R88" s="34" t="n">
        <f aca="false">Q88*P88</f>
        <v>45182</v>
      </c>
    </row>
    <row r="89" customFormat="false" ht="14.25" hidden="false" customHeight="false" outlineLevel="0" collapsed="false">
      <c r="A89" s="60" t="n">
        <v>3</v>
      </c>
      <c r="B89" s="61" t="s">
        <v>78</v>
      </c>
      <c r="C89" s="37" t="n">
        <v>3234</v>
      </c>
      <c r="D89" s="37" t="n">
        <v>10029</v>
      </c>
      <c r="E89" s="44" t="n">
        <f aca="false">C89/D89*100</f>
        <v>32.2464851929405</v>
      </c>
      <c r="F89" s="37" t="n">
        <v>3234</v>
      </c>
      <c r="G89" s="37" t="n">
        <v>10029</v>
      </c>
      <c r="H89" s="44" t="n">
        <f aca="false">F89/G89*100</f>
        <v>32.2464851929405</v>
      </c>
      <c r="I89" s="37" t="n">
        <v>75146</v>
      </c>
      <c r="J89" s="37" t="n">
        <v>48698</v>
      </c>
      <c r="K89" s="44" t="n">
        <f aca="false">I89/J89*100</f>
        <v>154.310238613495</v>
      </c>
      <c r="L89" s="37" t="n">
        <v>10918</v>
      </c>
      <c r="M89" s="37" t="n">
        <v>14665</v>
      </c>
      <c r="N89" s="44" t="n">
        <f aca="false">L89/M89*100</f>
        <v>74.4493692465053</v>
      </c>
      <c r="O89" s="43" t="n">
        <v>21</v>
      </c>
      <c r="P89" s="37" t="n">
        <v>176</v>
      </c>
      <c r="Q89" s="43" t="n">
        <v>20</v>
      </c>
      <c r="R89" s="34" t="n">
        <f aca="false">Q89*P89</f>
        <v>3520</v>
      </c>
    </row>
    <row r="90" customFormat="false" ht="13.8" hidden="false" customHeight="false" outlineLevel="0" collapsed="false">
      <c r="A90" s="62" t="n">
        <v>4</v>
      </c>
      <c r="B90" s="61" t="s">
        <v>79</v>
      </c>
      <c r="C90" s="37" t="n">
        <v>61725</v>
      </c>
      <c r="D90" s="37" t="n">
        <v>89292</v>
      </c>
      <c r="E90" s="44" t="n">
        <f aca="false">C90/D90*100</f>
        <v>69.1271334498051</v>
      </c>
      <c r="F90" s="37" t="n">
        <v>61725</v>
      </c>
      <c r="G90" s="37" t="n">
        <v>89292</v>
      </c>
      <c r="H90" s="44" t="n">
        <f aca="false">F90/G90*100</f>
        <v>69.1271334498051</v>
      </c>
      <c r="I90" s="37" t="n">
        <v>61282</v>
      </c>
      <c r="J90" s="37" t="n">
        <v>63310</v>
      </c>
      <c r="K90" s="44" t="n">
        <f aca="false">I90/J90*100</f>
        <v>96.7967145790555</v>
      </c>
      <c r="L90" s="43" t="n">
        <v>47763</v>
      </c>
      <c r="M90" s="37" t="n">
        <v>51192</v>
      </c>
      <c r="N90" s="44" t="n">
        <f aca="false">L90/M90*100</f>
        <v>93.3016877637131</v>
      </c>
      <c r="O90" s="43" t="n">
        <v>175</v>
      </c>
      <c r="P90" s="37" t="n">
        <v>35</v>
      </c>
      <c r="Q90" s="43" t="n">
        <v>178</v>
      </c>
      <c r="R90" s="34" t="n">
        <f aca="false">Q90*P90</f>
        <v>6230</v>
      </c>
    </row>
    <row r="91" customFormat="false" ht="14.25" hidden="false" customHeight="false" outlineLevel="0" collapsed="false">
      <c r="A91" s="60" t="n">
        <v>5</v>
      </c>
      <c r="B91" s="61" t="s">
        <v>80</v>
      </c>
      <c r="C91" s="37" t="n">
        <v>12767</v>
      </c>
      <c r="D91" s="37" t="n">
        <v>6082</v>
      </c>
      <c r="E91" s="44" t="n">
        <f aca="false">C91/D91*100</f>
        <v>209.914501808616</v>
      </c>
      <c r="F91" s="37" t="n">
        <v>12767</v>
      </c>
      <c r="G91" s="37" t="n">
        <v>6082</v>
      </c>
      <c r="H91" s="44" t="n">
        <f aca="false">F91/G91*100</f>
        <v>209.914501808616</v>
      </c>
      <c r="I91" s="37" t="n">
        <v>13755</v>
      </c>
      <c r="J91" s="37" t="n">
        <v>8204</v>
      </c>
      <c r="K91" s="44" t="n">
        <f aca="false">I91/J91*100</f>
        <v>167.662116040956</v>
      </c>
      <c r="L91" s="43" t="n">
        <v>0</v>
      </c>
      <c r="M91" s="37" t="n">
        <v>0</v>
      </c>
      <c r="N91" s="44" t="n">
        <v>0</v>
      </c>
      <c r="O91" s="43" t="n">
        <v>87</v>
      </c>
      <c r="P91" s="37" t="n">
        <v>42</v>
      </c>
      <c r="Q91" s="43" t="n">
        <v>88</v>
      </c>
      <c r="R91" s="34" t="n">
        <f aca="false">Q91*P91</f>
        <v>3696</v>
      </c>
    </row>
    <row r="92" customFormat="false" ht="13.8" hidden="false" customHeight="false" outlineLevel="0" collapsed="false">
      <c r="A92" s="62" t="n">
        <v>6</v>
      </c>
      <c r="B92" s="61" t="s">
        <v>81</v>
      </c>
      <c r="C92" s="43" t="n">
        <v>0</v>
      </c>
      <c r="D92" s="43" t="n">
        <v>0</v>
      </c>
      <c r="E92" s="43" t="n">
        <v>0</v>
      </c>
      <c r="F92" s="43" t="n">
        <v>0</v>
      </c>
      <c r="G92" s="43" t="n">
        <v>0</v>
      </c>
      <c r="H92" s="43" t="n">
        <v>0</v>
      </c>
      <c r="I92" s="43" t="n">
        <v>0</v>
      </c>
      <c r="J92" s="43" t="n">
        <v>0</v>
      </c>
      <c r="K92" s="43" t="n">
        <v>0</v>
      </c>
      <c r="L92" s="43" t="n">
        <v>0</v>
      </c>
      <c r="M92" s="43" t="n">
        <v>0</v>
      </c>
      <c r="N92" s="44" t="n">
        <v>0</v>
      </c>
      <c r="O92" s="43" t="n">
        <v>0</v>
      </c>
      <c r="P92" s="41" t="n">
        <v>0</v>
      </c>
      <c r="Q92" s="43" t="n">
        <v>0</v>
      </c>
      <c r="R92" s="34" t="n">
        <f aca="false">Q92*P92</f>
        <v>0</v>
      </c>
    </row>
    <row r="93" customFormat="false" ht="14.25" hidden="false" customHeight="false" outlineLevel="0" collapsed="false">
      <c r="A93" s="60" t="n">
        <v>7</v>
      </c>
      <c r="B93" s="61" t="s">
        <v>82</v>
      </c>
      <c r="C93" s="37" t="n">
        <v>0</v>
      </c>
      <c r="D93" s="37" t="n">
        <v>0</v>
      </c>
      <c r="E93" s="44" t="n">
        <v>0</v>
      </c>
      <c r="F93" s="37" t="n">
        <v>0</v>
      </c>
      <c r="G93" s="37" t="n">
        <v>0</v>
      </c>
      <c r="H93" s="44" t="n">
        <v>0</v>
      </c>
      <c r="I93" s="37" t="n">
        <v>0</v>
      </c>
      <c r="J93" s="37" t="n">
        <v>0</v>
      </c>
      <c r="K93" s="44" t="n">
        <v>0</v>
      </c>
      <c r="L93" s="43" t="n">
        <v>0</v>
      </c>
      <c r="M93" s="37" t="n">
        <v>0</v>
      </c>
      <c r="N93" s="44" t="n">
        <v>0</v>
      </c>
      <c r="O93" s="43" t="n">
        <v>11</v>
      </c>
      <c r="P93" s="37" t="n">
        <v>75</v>
      </c>
      <c r="Q93" s="43" t="n">
        <v>10</v>
      </c>
      <c r="R93" s="34" t="n">
        <f aca="false">Q93*P93</f>
        <v>750</v>
      </c>
    </row>
    <row r="94" customFormat="false" ht="13.8" hidden="false" customHeight="false" outlineLevel="0" collapsed="false">
      <c r="A94" s="62" t="n">
        <v>8</v>
      </c>
      <c r="B94" s="64" t="s">
        <v>83</v>
      </c>
      <c r="C94" s="37" t="n">
        <v>16843</v>
      </c>
      <c r="D94" s="37" t="n">
        <v>13697</v>
      </c>
      <c r="E94" s="44" t="n">
        <f aca="false">C94/D94*100</f>
        <v>122.968533255457</v>
      </c>
      <c r="F94" s="37" t="n">
        <v>16843</v>
      </c>
      <c r="G94" s="37" t="n">
        <v>13697</v>
      </c>
      <c r="H94" s="44" t="n">
        <f aca="false">F94/G94*100</f>
        <v>122.968533255457</v>
      </c>
      <c r="I94" s="37" t="n">
        <v>32851</v>
      </c>
      <c r="J94" s="37" t="n">
        <v>25889</v>
      </c>
      <c r="K94" s="44" t="n">
        <f aca="false">I94/J94*100</f>
        <v>126.891730078412</v>
      </c>
      <c r="L94" s="43" t="n">
        <v>0</v>
      </c>
      <c r="M94" s="37" t="n">
        <v>0</v>
      </c>
      <c r="N94" s="44" t="e">
        <f aca="false">L94/M94*100</f>
        <v>#DIV/0!</v>
      </c>
      <c r="O94" s="43" t="n">
        <v>84</v>
      </c>
      <c r="P94" s="37" t="n">
        <v>85</v>
      </c>
      <c r="Q94" s="43" t="n">
        <v>84</v>
      </c>
      <c r="R94" s="34" t="n">
        <f aca="false">Q94*P94</f>
        <v>7140</v>
      </c>
    </row>
    <row r="95" customFormat="false" ht="14.25" hidden="false" customHeight="false" outlineLevel="0" collapsed="false">
      <c r="A95" s="60" t="n">
        <v>9</v>
      </c>
      <c r="B95" s="64" t="s">
        <v>84</v>
      </c>
      <c r="C95" s="37" t="n">
        <v>98334</v>
      </c>
      <c r="D95" s="37" t="n">
        <v>87630</v>
      </c>
      <c r="E95" s="44" t="n">
        <f aca="false">C95/D95*100</f>
        <v>112.214994864772</v>
      </c>
      <c r="F95" s="37" t="n">
        <v>98334</v>
      </c>
      <c r="G95" s="37" t="n">
        <v>87630</v>
      </c>
      <c r="H95" s="44" t="n">
        <f aca="false">F95/G95*100</f>
        <v>112.214994864772</v>
      </c>
      <c r="I95" s="37" t="n">
        <v>90565</v>
      </c>
      <c r="J95" s="37" t="n">
        <v>41049</v>
      </c>
      <c r="K95" s="44" t="n">
        <f aca="false">I95/J95*100</f>
        <v>220.626568247704</v>
      </c>
      <c r="L95" s="43" t="n">
        <v>0</v>
      </c>
      <c r="M95" s="37" t="n">
        <v>0</v>
      </c>
      <c r="N95" s="44" t="n">
        <v>0</v>
      </c>
      <c r="O95" s="43" t="n">
        <v>127</v>
      </c>
      <c r="P95" s="37" t="n">
        <v>145</v>
      </c>
      <c r="Q95" s="43" t="n">
        <v>127</v>
      </c>
      <c r="R95" s="34" t="n">
        <f aca="false">Q95*P95</f>
        <v>18415</v>
      </c>
    </row>
    <row r="96" customFormat="false" ht="13.8" hidden="false" customHeight="false" outlineLevel="0" collapsed="false">
      <c r="A96" s="62" t="n">
        <v>10</v>
      </c>
      <c r="B96" s="61" t="s">
        <v>85</v>
      </c>
      <c r="C96" s="37" t="n">
        <v>64464</v>
      </c>
      <c r="D96" s="37" t="n">
        <v>57319</v>
      </c>
      <c r="E96" s="44" t="n">
        <f aca="false">C96/D96*100</f>
        <v>112.465325633734</v>
      </c>
      <c r="F96" s="37" t="n">
        <v>64464</v>
      </c>
      <c r="G96" s="37" t="n">
        <v>57319</v>
      </c>
      <c r="H96" s="44" t="n">
        <f aca="false">I96/J96*100</f>
        <v>123.271870234299</v>
      </c>
      <c r="I96" s="37" t="n">
        <v>44458</v>
      </c>
      <c r="J96" s="37" t="n">
        <v>36065</v>
      </c>
      <c r="K96" s="44" t="n">
        <f aca="false">I96/J96*100</f>
        <v>123.271870234299</v>
      </c>
      <c r="L96" s="43" t="n">
        <v>17194</v>
      </c>
      <c r="M96" s="37" t="n">
        <v>5174</v>
      </c>
      <c r="N96" s="44" t="n">
        <f aca="false">L96/M96*100</f>
        <v>332.315423270197</v>
      </c>
      <c r="O96" s="43" t="n">
        <v>99</v>
      </c>
      <c r="P96" s="37" t="n">
        <v>145</v>
      </c>
      <c r="Q96" s="43" t="n">
        <v>97</v>
      </c>
      <c r="R96" s="34" t="n">
        <f aca="false">Q96*P96</f>
        <v>14065</v>
      </c>
    </row>
    <row r="97" customFormat="false" ht="14.25" hidden="false" customHeight="false" outlineLevel="0" collapsed="false">
      <c r="A97" s="60" t="n">
        <v>11</v>
      </c>
      <c r="B97" s="61" t="s">
        <v>86</v>
      </c>
      <c r="C97" s="37" t="n">
        <v>16833</v>
      </c>
      <c r="D97" s="37" t="n">
        <v>13697</v>
      </c>
      <c r="E97" s="44" t="n">
        <f aca="false">C97/D97*100</f>
        <v>122.895524567424</v>
      </c>
      <c r="F97" s="37" t="n">
        <v>16833</v>
      </c>
      <c r="G97" s="37" t="n">
        <v>13697</v>
      </c>
      <c r="H97" s="44" t="n">
        <f aca="false">F97/G97*100</f>
        <v>122.895524567424</v>
      </c>
      <c r="I97" s="65" t="n">
        <v>188088</v>
      </c>
      <c r="J97" s="66" t="n">
        <v>215147</v>
      </c>
      <c r="K97" s="44" t="n">
        <f aca="false">I97/J97*100</f>
        <v>87.4230177506542</v>
      </c>
      <c r="L97" s="65" t="n">
        <v>0</v>
      </c>
      <c r="M97" s="66" t="n">
        <v>5741</v>
      </c>
      <c r="N97" s="44" t="n">
        <f aca="false">L97/M97*100</f>
        <v>0</v>
      </c>
      <c r="O97" s="43" t="n">
        <v>49</v>
      </c>
      <c r="P97" s="37" t="n">
        <v>250</v>
      </c>
      <c r="Q97" s="43" t="n">
        <v>49</v>
      </c>
      <c r="R97" s="34" t="n">
        <f aca="false">Q97*P97</f>
        <v>12250</v>
      </c>
    </row>
    <row r="98" s="49" customFormat="true" ht="13.8" hidden="false" customHeight="false" outlineLevel="0" collapsed="false">
      <c r="A98" s="47" t="s">
        <v>87</v>
      </c>
      <c r="B98" s="47" t="s">
        <v>88</v>
      </c>
      <c r="C98" s="59" t="n">
        <f aca="false">SUM(C87:C97)</f>
        <v>329615</v>
      </c>
      <c r="D98" s="59" t="n">
        <f aca="false">SUM(D87:D97)</f>
        <v>343663</v>
      </c>
      <c r="E98" s="48" t="n">
        <f aca="false">C98/D98*100</f>
        <v>95.9122745247525</v>
      </c>
      <c r="F98" s="59" t="n">
        <f aca="false">SUM(F87:F97)</f>
        <v>329615</v>
      </c>
      <c r="G98" s="59" t="n">
        <f aca="false">SUM(G87:G97)</f>
        <v>343663</v>
      </c>
      <c r="H98" s="48" t="n">
        <f aca="false">F98/G98*100</f>
        <v>95.9122745247525</v>
      </c>
      <c r="I98" s="59" t="n">
        <f aca="false">SUM(I87:I97)</f>
        <v>574008</v>
      </c>
      <c r="J98" s="59" t="n">
        <f aca="false">SUM(J87:J97)</f>
        <v>486151</v>
      </c>
      <c r="K98" s="48" t="n">
        <f aca="false">I98/J98*100</f>
        <v>118.071957066837</v>
      </c>
      <c r="L98" s="59" t="n">
        <f aca="false">SUM(L87:L97)</f>
        <v>143236</v>
      </c>
      <c r="M98" s="59" t="n">
        <f aca="false">SUM(M87:M97)</f>
        <v>124497</v>
      </c>
      <c r="N98" s="48" t="n">
        <f aca="false">L98/M98*100</f>
        <v>115.051768315702</v>
      </c>
      <c r="O98" s="47" t="n">
        <f aca="false">SUM(O87:O97)</f>
        <v>4098</v>
      </c>
      <c r="P98" s="48" t="n">
        <f aca="false">R98/O98</f>
        <v>107.002440214739</v>
      </c>
      <c r="Q98" s="59" t="n">
        <f aca="false">SUM(Q87:Q97)</f>
        <v>4100</v>
      </c>
      <c r="R98" s="56" t="n">
        <f aca="false">SUM(R87:R97)</f>
        <v>438496</v>
      </c>
    </row>
    <row r="99" customFormat="false" ht="13.8" hidden="false" customHeight="false" outlineLevel="0" collapsed="false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37"/>
      <c r="L99" s="43"/>
      <c r="M99" s="43"/>
      <c r="N99" s="43"/>
      <c r="O99" s="43"/>
      <c r="P99" s="37"/>
      <c r="Q99" s="43"/>
      <c r="R99" s="34"/>
    </row>
    <row r="100" customFormat="false" ht="13.8" hidden="false" customHeight="false" outlineLevel="0" collapsed="false">
      <c r="A100" s="35" t="s">
        <v>21</v>
      </c>
      <c r="B100" s="35"/>
      <c r="C100" s="35" t="n">
        <v>3</v>
      </c>
      <c r="D100" s="35" t="n">
        <v>4</v>
      </c>
      <c r="E100" s="38" t="n">
        <v>5</v>
      </c>
      <c r="F100" s="35" t="n">
        <v>6</v>
      </c>
      <c r="G100" s="35" t="n">
        <v>7</v>
      </c>
      <c r="H100" s="35" t="n">
        <v>8</v>
      </c>
      <c r="I100" s="35" t="n">
        <v>9</v>
      </c>
      <c r="J100" s="35" t="n">
        <v>10</v>
      </c>
      <c r="K100" s="35" t="n">
        <v>11</v>
      </c>
      <c r="L100" s="35" t="n">
        <v>12</v>
      </c>
      <c r="M100" s="35" t="n">
        <v>13</v>
      </c>
      <c r="N100" s="35" t="n">
        <v>14</v>
      </c>
      <c r="O100" s="35" t="n">
        <v>15</v>
      </c>
      <c r="P100" s="38" t="n">
        <v>16</v>
      </c>
      <c r="Q100" s="35" t="n">
        <v>15</v>
      </c>
      <c r="R100" s="34"/>
    </row>
    <row r="101" customFormat="false" ht="13.8" hidden="false" customHeight="false" outlineLevel="0" collapsed="false">
      <c r="A101" s="39" t="n">
        <v>1</v>
      </c>
      <c r="B101" s="64" t="s">
        <v>89</v>
      </c>
      <c r="C101" s="43" t="n">
        <v>0</v>
      </c>
      <c r="D101" s="43" t="n">
        <v>0</v>
      </c>
      <c r="E101" s="44" t="n">
        <v>0</v>
      </c>
      <c r="F101" s="43" t="n">
        <v>0</v>
      </c>
      <c r="G101" s="43" t="n">
        <v>0</v>
      </c>
      <c r="H101" s="44" t="n">
        <v>0</v>
      </c>
      <c r="I101" s="43" t="n">
        <v>0</v>
      </c>
      <c r="J101" s="43" t="n">
        <v>0</v>
      </c>
      <c r="K101" s="44" t="n">
        <v>0</v>
      </c>
      <c r="L101" s="43" t="n">
        <v>0</v>
      </c>
      <c r="M101" s="43" t="n">
        <v>0</v>
      </c>
      <c r="N101" s="44" t="n">
        <v>0</v>
      </c>
      <c r="O101" s="67" t="n">
        <v>100</v>
      </c>
      <c r="P101" s="37" t="n">
        <v>61</v>
      </c>
      <c r="Q101" s="43" t="n">
        <v>300</v>
      </c>
      <c r="R101" s="34" t="n">
        <f aca="false">Q101*P101</f>
        <v>18300</v>
      </c>
    </row>
    <row r="102" customFormat="false" ht="13.8" hidden="false" customHeight="false" outlineLevel="0" collapsed="false">
      <c r="A102" s="39" t="n">
        <v>2</v>
      </c>
      <c r="B102" s="64" t="s">
        <v>90</v>
      </c>
      <c r="C102" s="43" t="n">
        <v>0</v>
      </c>
      <c r="D102" s="43" t="n">
        <v>0</v>
      </c>
      <c r="E102" s="43" t="n">
        <v>0</v>
      </c>
      <c r="F102" s="43" t="n">
        <v>0</v>
      </c>
      <c r="G102" s="43" t="n">
        <v>0</v>
      </c>
      <c r="H102" s="43" t="n">
        <v>0</v>
      </c>
      <c r="I102" s="43" t="n">
        <v>0</v>
      </c>
      <c r="J102" s="43" t="n">
        <v>0</v>
      </c>
      <c r="K102" s="43" t="n">
        <v>0</v>
      </c>
      <c r="L102" s="43" t="n">
        <v>0</v>
      </c>
      <c r="M102" s="43" t="n">
        <v>0</v>
      </c>
      <c r="N102" s="68" t="n">
        <v>0</v>
      </c>
      <c r="O102" s="43" t="n">
        <v>0</v>
      </c>
      <c r="P102" s="41" t="n">
        <v>0</v>
      </c>
      <c r="Q102" s="68" t="n">
        <v>0</v>
      </c>
      <c r="R102" s="34" t="n">
        <f aca="false">Q102*P102</f>
        <v>0</v>
      </c>
    </row>
    <row r="103" customFormat="false" ht="13.8" hidden="false" customHeight="false" outlineLevel="0" collapsed="false">
      <c r="A103" s="39" t="n">
        <v>3</v>
      </c>
      <c r="B103" s="61" t="s">
        <v>91</v>
      </c>
      <c r="C103" s="43" t="n">
        <v>0</v>
      </c>
      <c r="D103" s="43" t="n">
        <v>0</v>
      </c>
      <c r="E103" s="43" t="n">
        <v>0</v>
      </c>
      <c r="F103" s="43" t="n">
        <v>0</v>
      </c>
      <c r="G103" s="43" t="n">
        <v>0</v>
      </c>
      <c r="H103" s="43" t="n">
        <v>0</v>
      </c>
      <c r="I103" s="43" t="n">
        <v>0</v>
      </c>
      <c r="J103" s="43" t="n">
        <v>0</v>
      </c>
      <c r="K103" s="43" t="n">
        <v>0</v>
      </c>
      <c r="L103" s="43" t="n">
        <v>0</v>
      </c>
      <c r="M103" s="43" t="n">
        <v>0</v>
      </c>
      <c r="N103" s="68" t="n">
        <v>0</v>
      </c>
      <c r="O103" s="43" t="n">
        <v>0</v>
      </c>
      <c r="P103" s="41" t="n">
        <v>0</v>
      </c>
      <c r="Q103" s="68" t="n">
        <v>0</v>
      </c>
      <c r="R103" s="34" t="n">
        <f aca="false">Q103*P103</f>
        <v>0</v>
      </c>
    </row>
    <row r="104" customFormat="false" ht="13.8" hidden="false" customHeight="false" outlineLevel="0" collapsed="false">
      <c r="A104" s="39" t="n">
        <v>4</v>
      </c>
      <c r="B104" s="64" t="s">
        <v>92</v>
      </c>
      <c r="C104" s="68" t="n">
        <v>0</v>
      </c>
      <c r="D104" s="69" t="n">
        <v>10841</v>
      </c>
      <c r="E104" s="44" t="n">
        <f aca="false">C104/D104*100</f>
        <v>0</v>
      </c>
      <c r="F104" s="68" t="n">
        <v>0</v>
      </c>
      <c r="G104" s="69" t="n">
        <v>10841</v>
      </c>
      <c r="H104" s="44" t="n">
        <f aca="false">F104/G104*100</f>
        <v>0</v>
      </c>
      <c r="I104" s="68" t="n">
        <v>2850</v>
      </c>
      <c r="J104" s="68" t="n">
        <v>0</v>
      </c>
      <c r="K104" s="44" t="n">
        <v>0</v>
      </c>
      <c r="L104" s="69" t="n">
        <v>0</v>
      </c>
      <c r="M104" s="69" t="n">
        <v>0</v>
      </c>
      <c r="N104" s="44" t="n">
        <v>0</v>
      </c>
      <c r="O104" s="67" t="n">
        <v>7</v>
      </c>
      <c r="P104" s="69" t="n">
        <v>68</v>
      </c>
      <c r="Q104" s="68" t="n">
        <v>8</v>
      </c>
      <c r="R104" s="34" t="n">
        <f aca="false">Q104*P104</f>
        <v>544</v>
      </c>
    </row>
    <row r="105" customFormat="false" ht="13.8" hidden="false" customHeight="false" outlineLevel="0" collapsed="false">
      <c r="A105" s="39" t="n">
        <v>5</v>
      </c>
      <c r="B105" s="64" t="s">
        <v>93</v>
      </c>
      <c r="C105" s="69" t="n">
        <v>23090</v>
      </c>
      <c r="D105" s="69" t="n">
        <v>21149</v>
      </c>
      <c r="E105" s="44" t="n">
        <f aca="false">C105/D105*100</f>
        <v>109.177738900184</v>
      </c>
      <c r="F105" s="69" t="n">
        <v>23090</v>
      </c>
      <c r="G105" s="69" t="n">
        <v>21149</v>
      </c>
      <c r="H105" s="44" t="n">
        <f aca="false">F105/G105*100</f>
        <v>109.177738900184</v>
      </c>
      <c r="I105" s="69" t="n">
        <v>26708</v>
      </c>
      <c r="J105" s="69" t="n">
        <v>10919</v>
      </c>
      <c r="K105" s="44" t="n">
        <f aca="false">I105/J105*100</f>
        <v>244.601153951827</v>
      </c>
      <c r="L105" s="69" t="n">
        <v>26708</v>
      </c>
      <c r="M105" s="69" t="n">
        <v>10919</v>
      </c>
      <c r="N105" s="44" t="n">
        <f aca="false">L105/M105*100</f>
        <v>244.601153951827</v>
      </c>
      <c r="O105" s="67" t="n">
        <v>468</v>
      </c>
      <c r="P105" s="69" t="n">
        <v>52</v>
      </c>
      <c r="Q105" s="68" t="n">
        <v>540</v>
      </c>
      <c r="R105" s="34" t="n">
        <f aca="false">Q105*P105</f>
        <v>28080</v>
      </c>
    </row>
    <row r="106" customFormat="false" ht="13.8" hidden="false" customHeight="false" outlineLevel="0" collapsed="false">
      <c r="A106" s="39" t="n">
        <v>6</v>
      </c>
      <c r="B106" s="64" t="s">
        <v>94</v>
      </c>
      <c r="C106" s="43" t="n">
        <v>0</v>
      </c>
      <c r="D106" s="43" t="n">
        <v>0</v>
      </c>
      <c r="E106" s="43" t="n">
        <v>0</v>
      </c>
      <c r="F106" s="43" t="n">
        <v>0</v>
      </c>
      <c r="G106" s="43" t="n">
        <v>0</v>
      </c>
      <c r="H106" s="43" t="n">
        <v>0</v>
      </c>
      <c r="I106" s="43" t="n">
        <v>0</v>
      </c>
      <c r="J106" s="43" t="n">
        <v>0</v>
      </c>
      <c r="K106" s="43" t="n">
        <v>0</v>
      </c>
      <c r="L106" s="43" t="n">
        <v>0</v>
      </c>
      <c r="M106" s="43" t="n">
        <v>0</v>
      </c>
      <c r="N106" s="68" t="n">
        <v>0</v>
      </c>
      <c r="O106" s="43" t="n">
        <v>0</v>
      </c>
      <c r="P106" s="41" t="n">
        <v>0</v>
      </c>
      <c r="Q106" s="68" t="n">
        <v>0</v>
      </c>
      <c r="R106" s="34" t="n">
        <f aca="false">Q106*P106</f>
        <v>0</v>
      </c>
    </row>
    <row r="107" customFormat="false" ht="13.8" hidden="false" customHeight="false" outlineLevel="0" collapsed="false">
      <c r="A107" s="39" t="n">
        <v>7</v>
      </c>
      <c r="B107" s="61" t="s">
        <v>95</v>
      </c>
      <c r="C107" s="43" t="n">
        <v>0</v>
      </c>
      <c r="D107" s="43" t="n">
        <v>0</v>
      </c>
      <c r="E107" s="43" t="n">
        <v>0</v>
      </c>
      <c r="F107" s="43" t="n">
        <v>0</v>
      </c>
      <c r="G107" s="43" t="n">
        <v>0</v>
      </c>
      <c r="H107" s="43" t="n">
        <v>0</v>
      </c>
      <c r="I107" s="43" t="n">
        <v>0</v>
      </c>
      <c r="J107" s="43" t="n">
        <v>0</v>
      </c>
      <c r="K107" s="43" t="n">
        <v>0</v>
      </c>
      <c r="L107" s="43" t="n">
        <v>0</v>
      </c>
      <c r="M107" s="43" t="n">
        <v>0</v>
      </c>
      <c r="N107" s="68" t="n">
        <v>0</v>
      </c>
      <c r="O107" s="43" t="n">
        <v>0</v>
      </c>
      <c r="P107" s="41" t="n">
        <v>0</v>
      </c>
      <c r="Q107" s="68" t="n">
        <v>0</v>
      </c>
      <c r="R107" s="34" t="n">
        <f aca="false">Q107*P107</f>
        <v>0</v>
      </c>
    </row>
    <row r="108" customFormat="false" ht="13.8" hidden="false" customHeight="false" outlineLevel="0" collapsed="false">
      <c r="A108" s="39" t="n">
        <v>8</v>
      </c>
      <c r="B108" s="64" t="s">
        <v>96</v>
      </c>
      <c r="C108" s="69" t="n">
        <v>20436</v>
      </c>
      <c r="D108" s="69" t="n">
        <v>20123</v>
      </c>
      <c r="E108" s="44" t="n">
        <f aca="false">C108/D108*100</f>
        <v>101.555434080406</v>
      </c>
      <c r="F108" s="69" t="n">
        <v>20436</v>
      </c>
      <c r="G108" s="69" t="n">
        <v>20123</v>
      </c>
      <c r="H108" s="44" t="n">
        <f aca="false">F108/G108*100</f>
        <v>101.555434080406</v>
      </c>
      <c r="I108" s="69" t="n">
        <v>5285</v>
      </c>
      <c r="J108" s="68" t="n">
        <v>2407</v>
      </c>
      <c r="K108" s="44" t="n">
        <f aca="false">I108/J108*100</f>
        <v>219.567926879934</v>
      </c>
      <c r="L108" s="69" t="n">
        <v>0</v>
      </c>
      <c r="M108" s="69" t="n">
        <v>0</v>
      </c>
      <c r="N108" s="44" t="n">
        <v>0</v>
      </c>
      <c r="O108" s="67" t="n">
        <v>140</v>
      </c>
      <c r="P108" s="69" t="n">
        <v>66</v>
      </c>
      <c r="Q108" s="68" t="n">
        <v>103</v>
      </c>
      <c r="R108" s="34" t="n">
        <f aca="false">Q108*P108</f>
        <v>6798</v>
      </c>
    </row>
    <row r="109" customFormat="false" ht="13.8" hidden="false" customHeight="false" outlineLevel="0" collapsed="false">
      <c r="A109" s="39" t="n">
        <v>9</v>
      </c>
      <c r="B109" s="64" t="s">
        <v>97</v>
      </c>
      <c r="C109" s="43" t="n">
        <v>0</v>
      </c>
      <c r="D109" s="43" t="n">
        <v>0</v>
      </c>
      <c r="E109" s="43" t="n">
        <v>0</v>
      </c>
      <c r="F109" s="43" t="n">
        <v>0</v>
      </c>
      <c r="G109" s="43" t="n">
        <v>0</v>
      </c>
      <c r="H109" s="43" t="n">
        <v>0</v>
      </c>
      <c r="I109" s="43" t="n">
        <v>0</v>
      </c>
      <c r="J109" s="43" t="n">
        <v>0</v>
      </c>
      <c r="K109" s="43" t="n">
        <v>0</v>
      </c>
      <c r="L109" s="43" t="n">
        <v>0</v>
      </c>
      <c r="M109" s="43" t="n">
        <v>0</v>
      </c>
      <c r="N109" s="68" t="n">
        <v>0</v>
      </c>
      <c r="O109" s="43" t="n">
        <v>0</v>
      </c>
      <c r="P109" s="41" t="n">
        <v>0</v>
      </c>
      <c r="Q109" s="68" t="n">
        <v>0</v>
      </c>
      <c r="R109" s="34" t="n">
        <f aca="false">Q109*P109</f>
        <v>0</v>
      </c>
    </row>
    <row r="110" customFormat="false" ht="13.8" hidden="false" customHeight="false" outlineLevel="0" collapsed="false">
      <c r="A110" s="39" t="n">
        <v>10</v>
      </c>
      <c r="B110" s="61" t="s">
        <v>98</v>
      </c>
      <c r="C110" s="69" t="n">
        <v>0</v>
      </c>
      <c r="D110" s="69" t="n">
        <v>14767</v>
      </c>
      <c r="E110" s="44" t="n">
        <f aca="false">C110/D110*100</f>
        <v>0</v>
      </c>
      <c r="F110" s="69" t="n">
        <v>0</v>
      </c>
      <c r="G110" s="69" t="n">
        <v>14767</v>
      </c>
      <c r="H110" s="44" t="n">
        <f aca="false">F110/G110*100</f>
        <v>0</v>
      </c>
      <c r="I110" s="69" t="n">
        <v>0</v>
      </c>
      <c r="J110" s="69" t="n">
        <v>14767</v>
      </c>
      <c r="K110" s="44" t="n">
        <f aca="false">I110/J110*100</f>
        <v>0</v>
      </c>
      <c r="L110" s="69" t="n">
        <v>0</v>
      </c>
      <c r="M110" s="69" t="n">
        <v>14767</v>
      </c>
      <c r="N110" s="44" t="n">
        <f aca="false">L110/M110*100</f>
        <v>0</v>
      </c>
      <c r="O110" s="67" t="n">
        <v>10</v>
      </c>
      <c r="P110" s="69" t="n">
        <v>62</v>
      </c>
      <c r="Q110" s="68" t="n">
        <v>83</v>
      </c>
      <c r="R110" s="34" t="n">
        <f aca="false">Q110*P110</f>
        <v>5146</v>
      </c>
    </row>
    <row r="111" customFormat="false" ht="13.8" hidden="false" customHeight="false" outlineLevel="0" collapsed="false">
      <c r="A111" s="39" t="n">
        <v>11</v>
      </c>
      <c r="B111" s="64" t="s">
        <v>99</v>
      </c>
      <c r="C111" s="43" t="n">
        <v>0</v>
      </c>
      <c r="D111" s="43" t="n">
        <v>0</v>
      </c>
      <c r="E111" s="43" t="n">
        <v>0</v>
      </c>
      <c r="F111" s="43" t="n">
        <v>0</v>
      </c>
      <c r="G111" s="43" t="n">
        <v>0</v>
      </c>
      <c r="H111" s="43" t="n">
        <v>0</v>
      </c>
      <c r="I111" s="43" t="n">
        <v>0</v>
      </c>
      <c r="J111" s="43" t="n">
        <v>0</v>
      </c>
      <c r="K111" s="43" t="n">
        <v>0</v>
      </c>
      <c r="L111" s="43" t="n">
        <v>0</v>
      </c>
      <c r="M111" s="43" t="n">
        <v>0</v>
      </c>
      <c r="N111" s="68" t="n">
        <v>0</v>
      </c>
      <c r="O111" s="43" t="n">
        <v>0</v>
      </c>
      <c r="P111" s="41" t="n">
        <v>0</v>
      </c>
      <c r="Q111" s="68" t="n">
        <v>0</v>
      </c>
      <c r="R111" s="34" t="n">
        <f aca="false">Q111*P111</f>
        <v>0</v>
      </c>
    </row>
    <row r="112" customFormat="false" ht="13.8" hidden="false" customHeight="false" outlineLevel="0" collapsed="false">
      <c r="A112" s="39" t="n">
        <v>12</v>
      </c>
      <c r="B112" s="64" t="s">
        <v>100</v>
      </c>
      <c r="C112" s="68" t="n">
        <v>0</v>
      </c>
      <c r="D112" s="69" t="n">
        <v>0</v>
      </c>
      <c r="E112" s="44" t="n">
        <v>0</v>
      </c>
      <c r="F112" s="68" t="n">
        <v>0</v>
      </c>
      <c r="G112" s="69" t="n">
        <v>0</v>
      </c>
      <c r="H112" s="44" t="n">
        <v>0</v>
      </c>
      <c r="I112" s="68" t="n">
        <v>0</v>
      </c>
      <c r="J112" s="68" t="n">
        <v>0</v>
      </c>
      <c r="K112" s="44" t="n">
        <v>0</v>
      </c>
      <c r="L112" s="69" t="n">
        <v>0</v>
      </c>
      <c r="M112" s="69" t="n">
        <v>0</v>
      </c>
      <c r="N112" s="44" t="n">
        <v>0</v>
      </c>
      <c r="O112" s="67" t="n">
        <v>20</v>
      </c>
      <c r="P112" s="69" t="n">
        <v>45</v>
      </c>
      <c r="Q112" s="68" t="n">
        <v>20</v>
      </c>
      <c r="R112" s="34" t="n">
        <f aca="false">Q112*P112</f>
        <v>900</v>
      </c>
    </row>
    <row r="113" customFormat="false" ht="13.8" hidden="false" customHeight="false" outlineLevel="0" collapsed="false">
      <c r="A113" s="39" t="n">
        <v>13</v>
      </c>
      <c r="B113" s="64" t="s">
        <v>101</v>
      </c>
      <c r="C113" s="68" t="n">
        <v>6409</v>
      </c>
      <c r="D113" s="69" t="n">
        <v>3963</v>
      </c>
      <c r="E113" s="44" t="n">
        <f aca="false">C113/D113*100</f>
        <v>161.720918496089</v>
      </c>
      <c r="F113" s="68" t="n">
        <v>6409</v>
      </c>
      <c r="G113" s="68" t="n">
        <v>3963</v>
      </c>
      <c r="H113" s="44" t="n">
        <f aca="false">F113/G113*100</f>
        <v>161.720918496089</v>
      </c>
      <c r="I113" s="68" t="n">
        <v>15055</v>
      </c>
      <c r="J113" s="68" t="n">
        <v>2976</v>
      </c>
      <c r="K113" s="44" t="n">
        <f aca="false">I113/J113*100</f>
        <v>505.880376344086</v>
      </c>
      <c r="L113" s="69" t="n">
        <v>14887</v>
      </c>
      <c r="M113" s="69" t="n">
        <v>2513</v>
      </c>
      <c r="N113" s="44" t="n">
        <f aca="false">L113/M113*100</f>
        <v>592.399522483088</v>
      </c>
      <c r="O113" s="67" t="n">
        <v>203</v>
      </c>
      <c r="P113" s="69" t="n">
        <v>38</v>
      </c>
      <c r="Q113" s="68" t="n">
        <v>205</v>
      </c>
      <c r="R113" s="34" t="n">
        <f aca="false">Q113*P113</f>
        <v>7790</v>
      </c>
    </row>
    <row r="114" customFormat="false" ht="13.8" hidden="false" customHeight="false" outlineLevel="0" collapsed="false">
      <c r="A114" s="39" t="n">
        <v>14</v>
      </c>
      <c r="B114" s="64" t="s">
        <v>102</v>
      </c>
      <c r="C114" s="43" t="n">
        <v>0</v>
      </c>
      <c r="D114" s="43" t="n">
        <v>0</v>
      </c>
      <c r="E114" s="43" t="n">
        <v>0</v>
      </c>
      <c r="F114" s="43" t="n">
        <v>0</v>
      </c>
      <c r="G114" s="43" t="n">
        <v>0</v>
      </c>
      <c r="H114" s="43" t="n">
        <v>0</v>
      </c>
      <c r="I114" s="43" t="n">
        <v>0</v>
      </c>
      <c r="J114" s="43" t="n">
        <v>0</v>
      </c>
      <c r="K114" s="43" t="n">
        <v>0</v>
      </c>
      <c r="L114" s="43" t="n">
        <v>0</v>
      </c>
      <c r="M114" s="43" t="n">
        <v>0</v>
      </c>
      <c r="N114" s="68" t="n">
        <v>0</v>
      </c>
      <c r="O114" s="43" t="n">
        <v>0</v>
      </c>
      <c r="P114" s="41" t="n">
        <v>0</v>
      </c>
      <c r="Q114" s="68" t="n">
        <v>0</v>
      </c>
      <c r="R114" s="34" t="n">
        <f aca="false">Q114*P114</f>
        <v>0</v>
      </c>
    </row>
    <row r="115" customFormat="false" ht="13.8" hidden="false" customHeight="false" outlineLevel="0" collapsed="false">
      <c r="A115" s="39" t="n">
        <v>15</v>
      </c>
      <c r="B115" s="64" t="s">
        <v>103</v>
      </c>
      <c r="C115" s="43" t="n">
        <v>0</v>
      </c>
      <c r="D115" s="43" t="n">
        <v>0</v>
      </c>
      <c r="E115" s="43" t="n">
        <v>0</v>
      </c>
      <c r="F115" s="43" t="n">
        <v>0</v>
      </c>
      <c r="G115" s="43" t="n">
        <v>0</v>
      </c>
      <c r="H115" s="43" t="n">
        <v>0</v>
      </c>
      <c r="I115" s="43" t="n">
        <v>0</v>
      </c>
      <c r="J115" s="43" t="n">
        <v>0</v>
      </c>
      <c r="K115" s="43" t="n">
        <v>0</v>
      </c>
      <c r="L115" s="43" t="n">
        <v>0</v>
      </c>
      <c r="M115" s="43" t="n">
        <v>0</v>
      </c>
      <c r="N115" s="68" t="n">
        <v>0</v>
      </c>
      <c r="O115" s="43" t="n">
        <v>0</v>
      </c>
      <c r="P115" s="41" t="n">
        <v>0</v>
      </c>
      <c r="Q115" s="68" t="n">
        <v>0</v>
      </c>
      <c r="R115" s="34" t="n">
        <f aca="false">Q115*P115</f>
        <v>0</v>
      </c>
    </row>
    <row r="116" customFormat="false" ht="13.8" hidden="false" customHeight="false" outlineLevel="0" collapsed="false">
      <c r="A116" s="39" t="n">
        <v>16</v>
      </c>
      <c r="B116" s="64" t="s">
        <v>104</v>
      </c>
      <c r="C116" s="37" t="n">
        <v>0</v>
      </c>
      <c r="D116" s="37" t="n">
        <v>221204</v>
      </c>
      <c r="E116" s="44" t="n">
        <v>0</v>
      </c>
      <c r="F116" s="37" t="n">
        <v>0</v>
      </c>
      <c r="G116" s="37" t="n">
        <v>221204</v>
      </c>
      <c r="H116" s="44" t="n">
        <v>0</v>
      </c>
      <c r="I116" s="37" t="n">
        <v>0</v>
      </c>
      <c r="J116" s="37" t="n">
        <v>217029</v>
      </c>
      <c r="K116" s="44" t="n">
        <v>0</v>
      </c>
      <c r="L116" s="37" t="n">
        <v>0</v>
      </c>
      <c r="M116" s="37" t="n">
        <v>0</v>
      </c>
      <c r="N116" s="44" t="n">
        <v>0</v>
      </c>
      <c r="O116" s="67" t="n">
        <v>20</v>
      </c>
      <c r="P116" s="41" t="n">
        <v>45</v>
      </c>
      <c r="Q116" s="43" t="n">
        <v>27</v>
      </c>
      <c r="R116" s="34" t="n">
        <f aca="false">Q116*P116</f>
        <v>1215</v>
      </c>
    </row>
    <row r="117" customFormat="false" ht="13.8" hidden="false" customHeight="false" outlineLevel="0" collapsed="false">
      <c r="A117" s="39" t="n">
        <v>17</v>
      </c>
      <c r="B117" s="64" t="s">
        <v>105</v>
      </c>
      <c r="C117" s="68" t="n">
        <v>41185</v>
      </c>
      <c r="D117" s="69" t="n">
        <v>15983</v>
      </c>
      <c r="E117" s="44" t="n">
        <f aca="false">C117/D117*100</f>
        <v>257.680035037227</v>
      </c>
      <c r="F117" s="68" t="n">
        <v>41185</v>
      </c>
      <c r="G117" s="68" t="n">
        <v>15983</v>
      </c>
      <c r="H117" s="44" t="n">
        <f aca="false">F117/G117*100</f>
        <v>257.680035037227</v>
      </c>
      <c r="I117" s="68" t="n">
        <v>1823</v>
      </c>
      <c r="J117" s="68" t="n">
        <v>7966</v>
      </c>
      <c r="K117" s="44" t="n">
        <f aca="false">I117/J117*100</f>
        <v>22.8847602309817</v>
      </c>
      <c r="L117" s="69" t="n">
        <v>0</v>
      </c>
      <c r="M117" s="69" t="n">
        <v>0</v>
      </c>
      <c r="N117" s="44" t="n">
        <v>0</v>
      </c>
      <c r="O117" s="67" t="n">
        <v>158</v>
      </c>
      <c r="P117" s="69" t="n">
        <v>50</v>
      </c>
      <c r="Q117" s="68" t="n">
        <v>163</v>
      </c>
      <c r="R117" s="34" t="n">
        <f aca="false">Q117*P117</f>
        <v>8150</v>
      </c>
    </row>
    <row r="118" customFormat="false" ht="13.8" hidden="false" customHeight="false" outlineLevel="0" collapsed="false">
      <c r="A118" s="39" t="n">
        <v>18</v>
      </c>
      <c r="B118" s="61" t="s">
        <v>106</v>
      </c>
      <c r="C118" s="37" t="n">
        <v>35071</v>
      </c>
      <c r="D118" s="37" t="n">
        <v>0</v>
      </c>
      <c r="E118" s="44" t="n">
        <v>0</v>
      </c>
      <c r="F118" s="37" t="n">
        <v>35071</v>
      </c>
      <c r="G118" s="37" t="n">
        <v>0</v>
      </c>
      <c r="H118" s="44" t="n">
        <v>0</v>
      </c>
      <c r="I118" s="37" t="n">
        <v>35071</v>
      </c>
      <c r="J118" s="37" t="n">
        <v>0</v>
      </c>
      <c r="K118" s="44" t="n">
        <v>0</v>
      </c>
      <c r="L118" s="37" t="n">
        <v>35071</v>
      </c>
      <c r="M118" s="37" t="n">
        <v>0</v>
      </c>
      <c r="N118" s="44" t="n">
        <v>0</v>
      </c>
      <c r="O118" s="67" t="n">
        <v>531</v>
      </c>
      <c r="P118" s="69" t="n">
        <v>65</v>
      </c>
      <c r="Q118" s="43" t="n">
        <v>553</v>
      </c>
      <c r="R118" s="34" t="n">
        <f aca="false">Q118*P118</f>
        <v>35945</v>
      </c>
    </row>
    <row r="119" customFormat="false" ht="13.8" hidden="false" customHeight="false" outlineLevel="0" collapsed="false">
      <c r="A119" s="39" t="n">
        <v>19</v>
      </c>
      <c r="B119" s="64" t="s">
        <v>107</v>
      </c>
      <c r="C119" s="43" t="n">
        <v>0</v>
      </c>
      <c r="D119" s="43" t="n">
        <v>0</v>
      </c>
      <c r="E119" s="43" t="n">
        <v>0</v>
      </c>
      <c r="F119" s="43" t="n">
        <v>0</v>
      </c>
      <c r="G119" s="43" t="n">
        <v>0</v>
      </c>
      <c r="H119" s="43" t="n">
        <v>0</v>
      </c>
      <c r="I119" s="43" t="n">
        <v>0</v>
      </c>
      <c r="J119" s="43" t="n">
        <v>0</v>
      </c>
      <c r="K119" s="43" t="n">
        <v>0</v>
      </c>
      <c r="L119" s="43" t="n">
        <v>0</v>
      </c>
      <c r="M119" s="43" t="n">
        <v>0</v>
      </c>
      <c r="N119" s="68" t="n">
        <v>0</v>
      </c>
      <c r="O119" s="43" t="n">
        <v>0</v>
      </c>
      <c r="P119" s="41" t="n">
        <v>0</v>
      </c>
      <c r="Q119" s="68" t="n">
        <v>0</v>
      </c>
      <c r="R119" s="34" t="n">
        <f aca="false">Q119*P119</f>
        <v>0</v>
      </c>
    </row>
    <row r="120" customFormat="false" ht="13.8" hidden="false" customHeight="false" outlineLevel="0" collapsed="false">
      <c r="A120" s="39" t="n">
        <v>20</v>
      </c>
      <c r="B120" s="64" t="s">
        <v>108</v>
      </c>
      <c r="C120" s="43" t="n">
        <v>0</v>
      </c>
      <c r="D120" s="43" t="n">
        <v>0</v>
      </c>
      <c r="E120" s="43" t="n">
        <v>0</v>
      </c>
      <c r="F120" s="43" t="n">
        <v>0</v>
      </c>
      <c r="G120" s="43" t="n">
        <v>0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68" t="n">
        <v>0</v>
      </c>
      <c r="O120" s="43" t="n">
        <v>0</v>
      </c>
      <c r="P120" s="41" t="n">
        <v>0</v>
      </c>
      <c r="Q120" s="68" t="n">
        <v>0</v>
      </c>
      <c r="R120" s="34" t="n">
        <f aca="false">Q120*P120</f>
        <v>0</v>
      </c>
    </row>
    <row r="121" customFormat="false" ht="13.8" hidden="false" customHeight="false" outlineLevel="0" collapsed="false">
      <c r="A121" s="39" t="n">
        <v>21</v>
      </c>
      <c r="B121" s="64" t="s">
        <v>109</v>
      </c>
      <c r="C121" s="69" t="n">
        <v>1725</v>
      </c>
      <c r="D121" s="69" t="n">
        <v>7518</v>
      </c>
      <c r="E121" s="44" t="n">
        <f aca="false">C121/D121*100</f>
        <v>22.9449321628093</v>
      </c>
      <c r="F121" s="69" t="n">
        <v>1725</v>
      </c>
      <c r="G121" s="69" t="n">
        <v>7518</v>
      </c>
      <c r="H121" s="44" t="n">
        <f aca="false">F121/G121*100</f>
        <v>22.9449321628093</v>
      </c>
      <c r="I121" s="69" t="n">
        <v>1725</v>
      </c>
      <c r="J121" s="69" t="n">
        <v>7518</v>
      </c>
      <c r="K121" s="44" t="n">
        <f aca="false">I121/J121*100</f>
        <v>22.9449321628093</v>
      </c>
      <c r="L121" s="69" t="n">
        <v>1725</v>
      </c>
      <c r="M121" s="69" t="n">
        <v>7518</v>
      </c>
      <c r="N121" s="44" t="n">
        <f aca="false">L121/M121*100</f>
        <v>22.9449321628093</v>
      </c>
      <c r="O121" s="67" t="n">
        <v>14</v>
      </c>
      <c r="P121" s="69" t="n">
        <v>46</v>
      </c>
      <c r="Q121" s="68" t="n">
        <v>26</v>
      </c>
      <c r="R121" s="34" t="n">
        <f aca="false">Q121*P121</f>
        <v>1196</v>
      </c>
    </row>
    <row r="122" customFormat="false" ht="13.8" hidden="false" customHeight="false" outlineLevel="0" collapsed="false">
      <c r="A122" s="39" t="n">
        <v>22</v>
      </c>
      <c r="B122" s="61" t="s">
        <v>110</v>
      </c>
      <c r="C122" s="68" t="n">
        <v>0</v>
      </c>
      <c r="D122" s="68" t="n">
        <v>0</v>
      </c>
      <c r="E122" s="44" t="n">
        <v>0</v>
      </c>
      <c r="F122" s="68" t="n">
        <v>0</v>
      </c>
      <c r="G122" s="68" t="n">
        <v>0</v>
      </c>
      <c r="H122" s="44" t="n">
        <v>0</v>
      </c>
      <c r="I122" s="68" t="n">
        <v>1123</v>
      </c>
      <c r="J122" s="68" t="n">
        <v>1811</v>
      </c>
      <c r="K122" s="44" t="n">
        <f aca="false">I122/J122*100</f>
        <v>62.0099392600773</v>
      </c>
      <c r="L122" s="69" t="n">
        <v>0</v>
      </c>
      <c r="M122" s="68" t="n">
        <v>0</v>
      </c>
      <c r="N122" s="44" t="n">
        <v>0</v>
      </c>
      <c r="O122" s="67" t="n">
        <v>15</v>
      </c>
      <c r="P122" s="69" t="n">
        <v>63</v>
      </c>
      <c r="Q122" s="68" t="n">
        <v>15</v>
      </c>
      <c r="R122" s="34" t="n">
        <f aca="false">Q122*P122</f>
        <v>945</v>
      </c>
    </row>
    <row r="123" customFormat="false" ht="13.8" hidden="false" customHeight="false" outlineLevel="0" collapsed="false">
      <c r="A123" s="39" t="n">
        <v>23</v>
      </c>
      <c r="B123" s="61" t="s">
        <v>111</v>
      </c>
      <c r="C123" s="68" t="n">
        <v>7036</v>
      </c>
      <c r="D123" s="69" t="n">
        <v>2244</v>
      </c>
      <c r="E123" s="44" t="n">
        <f aca="false">C123/D123*100</f>
        <v>313.547237076649</v>
      </c>
      <c r="F123" s="68" t="n">
        <v>7036</v>
      </c>
      <c r="G123" s="68" t="n">
        <v>2244</v>
      </c>
      <c r="H123" s="44" t="n">
        <f aca="false">F123/G123*100</f>
        <v>313.547237076649</v>
      </c>
      <c r="I123" s="68" t="n">
        <v>7382</v>
      </c>
      <c r="J123" s="68" t="n">
        <v>2437</v>
      </c>
      <c r="K123" s="44" t="n">
        <f aca="false">I123/J123*100</f>
        <v>302.913418137054</v>
      </c>
      <c r="L123" s="69" t="n">
        <v>0</v>
      </c>
      <c r="M123" s="69" t="n">
        <v>0</v>
      </c>
      <c r="N123" s="44" t="n">
        <v>0</v>
      </c>
      <c r="O123" s="67" t="n">
        <v>44</v>
      </c>
      <c r="P123" s="69" t="n">
        <v>45</v>
      </c>
      <c r="Q123" s="68" t="n">
        <v>45</v>
      </c>
      <c r="R123" s="34" t="n">
        <f aca="false">Q123*P123</f>
        <v>2025</v>
      </c>
    </row>
    <row r="124" customFormat="false" ht="13.8" hidden="false" customHeight="false" outlineLevel="0" collapsed="false">
      <c r="A124" s="39" t="n">
        <v>24</v>
      </c>
      <c r="B124" s="64" t="s">
        <v>112</v>
      </c>
      <c r="C124" s="69" t="n">
        <v>2531</v>
      </c>
      <c r="D124" s="69" t="n">
        <v>1426</v>
      </c>
      <c r="E124" s="44" t="n">
        <f aca="false">C124/D124*100</f>
        <v>177.489481065919</v>
      </c>
      <c r="F124" s="69" t="n">
        <v>2531</v>
      </c>
      <c r="G124" s="68" t="n">
        <v>1426</v>
      </c>
      <c r="H124" s="44" t="n">
        <f aca="false">F124/G124*100</f>
        <v>177.489481065919</v>
      </c>
      <c r="I124" s="69" t="n">
        <v>9315</v>
      </c>
      <c r="J124" s="69" t="n">
        <v>12150</v>
      </c>
      <c r="K124" s="44" t="n">
        <f aca="false">I124/J124*100</f>
        <v>76.6666666666667</v>
      </c>
      <c r="L124" s="70" t="n">
        <v>0</v>
      </c>
      <c r="M124" s="69" t="n">
        <v>0</v>
      </c>
      <c r="N124" s="44" t="n">
        <v>0</v>
      </c>
      <c r="O124" s="67" t="n">
        <v>49</v>
      </c>
      <c r="P124" s="69" t="n">
        <v>58</v>
      </c>
      <c r="Q124" s="68" t="n">
        <v>3</v>
      </c>
      <c r="R124" s="34" t="n">
        <f aca="false">Q124*P124</f>
        <v>174</v>
      </c>
    </row>
    <row r="125" customFormat="false" ht="13.8" hidden="false" customHeight="false" outlineLevel="0" collapsed="false">
      <c r="A125" s="39" t="n">
        <v>25</v>
      </c>
      <c r="B125" s="64" t="s">
        <v>113</v>
      </c>
      <c r="C125" s="69" t="n">
        <v>1284</v>
      </c>
      <c r="D125" s="69" t="n">
        <v>49</v>
      </c>
      <c r="E125" s="44" t="n">
        <f aca="false">C125/D125*100</f>
        <v>2620.40816326531</v>
      </c>
      <c r="F125" s="69" t="n">
        <v>1284</v>
      </c>
      <c r="G125" s="69" t="n">
        <v>49</v>
      </c>
      <c r="H125" s="44" t="n">
        <f aca="false">F125/G125*100</f>
        <v>2620.40816326531</v>
      </c>
      <c r="I125" s="69" t="n">
        <v>1284</v>
      </c>
      <c r="J125" s="69" t="n">
        <v>49</v>
      </c>
      <c r="K125" s="44" t="n">
        <f aca="false">I125/J125*100</f>
        <v>2620.40816326531</v>
      </c>
      <c r="L125" s="69" t="n">
        <v>0</v>
      </c>
      <c r="M125" s="69" t="n">
        <v>0</v>
      </c>
      <c r="N125" s="44" t="n">
        <v>0</v>
      </c>
      <c r="O125" s="67" t="n">
        <v>21</v>
      </c>
      <c r="P125" s="69" t="n">
        <v>40</v>
      </c>
      <c r="Q125" s="68" t="n">
        <v>19</v>
      </c>
      <c r="R125" s="34" t="n">
        <f aca="false">Q125*P125</f>
        <v>760</v>
      </c>
    </row>
    <row r="126" s="49" customFormat="true" ht="13.8" hidden="false" customHeight="false" outlineLevel="0" collapsed="false">
      <c r="A126" s="47" t="s">
        <v>114</v>
      </c>
      <c r="B126" s="47" t="s">
        <v>114</v>
      </c>
      <c r="C126" s="47" t="n">
        <f aca="false">SUM(C101:C125)</f>
        <v>138767</v>
      </c>
      <c r="D126" s="47" t="n">
        <f aca="false">SUM(D101:D125)</f>
        <v>319267</v>
      </c>
      <c r="E126" s="48" t="n">
        <f aca="false">C126/D126*100</f>
        <v>43.4642477925999</v>
      </c>
      <c r="F126" s="47" t="n">
        <f aca="false">SUM(F101:F125)</f>
        <v>138767</v>
      </c>
      <c r="G126" s="47" t="n">
        <f aca="false">SUM(G101:G125)</f>
        <v>319267</v>
      </c>
      <c r="H126" s="48" t="n">
        <f aca="false">F126/G126*100</f>
        <v>43.4642477925999</v>
      </c>
      <c r="I126" s="47" t="n">
        <f aca="false">SUM(I101:I125)</f>
        <v>107621</v>
      </c>
      <c r="J126" s="47" t="n">
        <f aca="false">SUM(J101:J125)</f>
        <v>280029</v>
      </c>
      <c r="K126" s="48" t="n">
        <f aca="false">I126/J126*100</f>
        <v>38.4320909620075</v>
      </c>
      <c r="L126" s="47" t="n">
        <f aca="false">SUM(L101:L125)</f>
        <v>78391</v>
      </c>
      <c r="M126" s="47" t="n">
        <f aca="false">SUM(M101:M125)</f>
        <v>35717</v>
      </c>
      <c r="N126" s="48" t="n">
        <f aca="false">L126/M126*100</f>
        <v>219.478119662906</v>
      </c>
      <c r="O126" s="47" t="n">
        <f aca="false">SUM(O101:O125)</f>
        <v>1800</v>
      </c>
      <c r="P126" s="48" t="n">
        <f aca="false">R126/O126</f>
        <v>65.5377777777778</v>
      </c>
      <c r="Q126" s="59" t="n">
        <f aca="false">SUM(Q101:Q125)</f>
        <v>2110</v>
      </c>
      <c r="R126" s="56" t="n">
        <f aca="false">SUM(R101:R125)</f>
        <v>117968</v>
      </c>
    </row>
    <row r="127" customFormat="false" ht="9.75" hidden="false" customHeight="true" outlineLevel="0" collapsed="false">
      <c r="A127" s="43"/>
      <c r="B127" s="43"/>
      <c r="E127" s="43"/>
      <c r="F127" s="43"/>
      <c r="H127" s="43"/>
      <c r="K127" s="37"/>
      <c r="R127" s="34"/>
    </row>
    <row r="128" customFormat="false" ht="13.8" hidden="false" customHeight="false" outlineLevel="0" collapsed="false">
      <c r="A128" s="35"/>
      <c r="B128" s="35" t="s">
        <v>22</v>
      </c>
      <c r="C128" s="35" t="n">
        <v>3</v>
      </c>
      <c r="D128" s="35" t="n">
        <v>4</v>
      </c>
      <c r="E128" s="38" t="n">
        <v>5</v>
      </c>
      <c r="F128" s="35" t="n">
        <v>6</v>
      </c>
      <c r="G128" s="35" t="n">
        <v>7</v>
      </c>
      <c r="H128" s="35" t="n">
        <v>8</v>
      </c>
      <c r="I128" s="35" t="n">
        <v>9</v>
      </c>
      <c r="J128" s="35" t="n">
        <v>10</v>
      </c>
      <c r="K128" s="35" t="n">
        <v>11</v>
      </c>
      <c r="L128" s="35" t="n">
        <v>12</v>
      </c>
      <c r="M128" s="35" t="n">
        <v>13</v>
      </c>
      <c r="N128" s="35" t="n">
        <v>14</v>
      </c>
      <c r="O128" s="35" t="n">
        <v>15</v>
      </c>
      <c r="P128" s="38"/>
      <c r="Q128" s="35" t="n">
        <v>15</v>
      </c>
      <c r="R128" s="34"/>
    </row>
    <row r="129" customFormat="false" ht="13.8" hidden="false" customHeight="false" outlineLevel="0" collapsed="false">
      <c r="A129" s="43" t="n">
        <v>1</v>
      </c>
      <c r="B129" s="61" t="s">
        <v>115</v>
      </c>
      <c r="C129" s="71" t="n">
        <v>334</v>
      </c>
      <c r="D129" s="72" t="n">
        <v>0</v>
      </c>
      <c r="E129" s="44" t="n">
        <v>0</v>
      </c>
      <c r="F129" s="71" t="n">
        <v>334</v>
      </c>
      <c r="G129" s="37" t="n">
        <v>0</v>
      </c>
      <c r="H129" s="44" t="n">
        <v>0</v>
      </c>
      <c r="I129" s="37" t="n">
        <v>334</v>
      </c>
      <c r="J129" s="72" t="n">
        <v>0</v>
      </c>
      <c r="K129" s="44" t="n">
        <v>0</v>
      </c>
      <c r="L129" s="71" t="n">
        <v>0</v>
      </c>
      <c r="M129" s="72" t="n">
        <v>0</v>
      </c>
      <c r="N129" s="44" t="n">
        <v>0</v>
      </c>
      <c r="O129" s="43" t="n">
        <v>27</v>
      </c>
      <c r="P129" s="69" t="n">
        <v>75</v>
      </c>
      <c r="Q129" s="68" t="n">
        <v>27</v>
      </c>
      <c r="R129" s="34" t="n">
        <f aca="false">Q129*P129</f>
        <v>2025</v>
      </c>
    </row>
    <row r="130" customFormat="false" ht="13.8" hidden="false" customHeight="false" outlineLevel="0" collapsed="false">
      <c r="A130" s="43" t="n">
        <v>2</v>
      </c>
      <c r="B130" s="61" t="s">
        <v>116</v>
      </c>
      <c r="C130" s="43" t="n">
        <v>13214</v>
      </c>
      <c r="D130" s="43" t="n">
        <v>3554</v>
      </c>
      <c r="E130" s="44" t="n">
        <f aca="false">C130/D130*100</f>
        <v>371.806415306697</v>
      </c>
      <c r="F130" s="43" t="n">
        <v>13214</v>
      </c>
      <c r="G130" s="43" t="n">
        <v>3554</v>
      </c>
      <c r="H130" s="44" t="n">
        <f aca="false">F130/G130*100</f>
        <v>371.806415306697</v>
      </c>
      <c r="I130" s="43" t="n">
        <v>11682</v>
      </c>
      <c r="J130" s="43" t="n">
        <v>3700</v>
      </c>
      <c r="K130" s="44" t="n">
        <f aca="false">I130/J130*100</f>
        <v>315.72972972973</v>
      </c>
      <c r="L130" s="43" t="n">
        <v>0</v>
      </c>
      <c r="M130" s="43" t="n">
        <v>0</v>
      </c>
      <c r="N130" s="44" t="n">
        <v>0</v>
      </c>
      <c r="O130" s="43" t="n">
        <v>82</v>
      </c>
      <c r="P130" s="41" t="n">
        <v>80</v>
      </c>
      <c r="Q130" s="43" t="n">
        <v>82</v>
      </c>
      <c r="R130" s="34" t="n">
        <f aca="false">Q130*P130</f>
        <v>6560</v>
      </c>
    </row>
    <row r="131" customFormat="false" ht="13.8" hidden="false" customHeight="false" outlineLevel="0" collapsed="false">
      <c r="A131" s="43" t="n">
        <v>3</v>
      </c>
      <c r="B131" s="61" t="s">
        <v>117</v>
      </c>
      <c r="C131" s="43" t="n">
        <v>0</v>
      </c>
      <c r="D131" s="43" t="n">
        <v>0</v>
      </c>
      <c r="E131" s="43" t="n">
        <v>0</v>
      </c>
      <c r="F131" s="43" t="n">
        <v>0</v>
      </c>
      <c r="G131" s="43" t="n">
        <v>0</v>
      </c>
      <c r="H131" s="43" t="n">
        <v>0</v>
      </c>
      <c r="I131" s="43" t="n">
        <v>0</v>
      </c>
      <c r="J131" s="43" t="n">
        <v>0</v>
      </c>
      <c r="K131" s="43" t="n">
        <v>0</v>
      </c>
      <c r="L131" s="43" t="n">
        <v>0</v>
      </c>
      <c r="M131" s="43" t="n">
        <v>0</v>
      </c>
      <c r="N131" s="68" t="n">
        <v>0</v>
      </c>
      <c r="O131" s="43" t="n">
        <v>0</v>
      </c>
      <c r="P131" s="41" t="n">
        <v>0</v>
      </c>
      <c r="Q131" s="68" t="n">
        <v>0</v>
      </c>
      <c r="R131" s="34" t="n">
        <f aca="false">Q131*P131</f>
        <v>0</v>
      </c>
    </row>
    <row r="132" customFormat="false" ht="13.8" hidden="false" customHeight="false" outlineLevel="0" collapsed="false">
      <c r="A132" s="43" t="n">
        <v>4</v>
      </c>
      <c r="B132" s="61" t="s">
        <v>118</v>
      </c>
      <c r="C132" s="43" t="n">
        <v>0</v>
      </c>
      <c r="D132" s="43" t="n">
        <v>0</v>
      </c>
      <c r="E132" s="43" t="n">
        <v>0</v>
      </c>
      <c r="F132" s="43" t="n">
        <v>0</v>
      </c>
      <c r="G132" s="43" t="n">
        <v>0</v>
      </c>
      <c r="H132" s="43" t="n">
        <v>0</v>
      </c>
      <c r="I132" s="43" t="n">
        <v>0</v>
      </c>
      <c r="J132" s="43" t="n">
        <v>0</v>
      </c>
      <c r="K132" s="43" t="n">
        <v>0</v>
      </c>
      <c r="L132" s="43" t="n">
        <v>0</v>
      </c>
      <c r="M132" s="43" t="n">
        <v>0</v>
      </c>
      <c r="N132" s="68" t="n">
        <v>0</v>
      </c>
      <c r="O132" s="43" t="n">
        <v>0</v>
      </c>
      <c r="P132" s="41" t="n">
        <v>0</v>
      </c>
      <c r="Q132" s="68" t="n">
        <v>0</v>
      </c>
      <c r="R132" s="34" t="n">
        <f aca="false">Q132*P132</f>
        <v>0</v>
      </c>
    </row>
    <row r="133" customFormat="false" ht="13.8" hidden="false" customHeight="false" outlineLevel="0" collapsed="false">
      <c r="A133" s="43" t="n">
        <v>5</v>
      </c>
      <c r="B133" s="61" t="s">
        <v>119</v>
      </c>
      <c r="C133" s="68" t="n">
        <v>0</v>
      </c>
      <c r="D133" s="68" t="n">
        <v>0</v>
      </c>
      <c r="E133" s="73" t="n">
        <v>0</v>
      </c>
      <c r="F133" s="68" t="n">
        <v>0</v>
      </c>
      <c r="G133" s="68" t="n">
        <v>0</v>
      </c>
      <c r="H133" s="44" t="n">
        <v>0</v>
      </c>
      <c r="I133" s="68" t="n">
        <v>370</v>
      </c>
      <c r="J133" s="68" t="n">
        <v>825</v>
      </c>
      <c r="K133" s="73" t="n">
        <f aca="false">I133/J133*100</f>
        <v>44.8484848484849</v>
      </c>
      <c r="L133" s="68" t="n">
        <v>0</v>
      </c>
      <c r="M133" s="68" t="n">
        <v>0</v>
      </c>
      <c r="N133" s="68" t="n">
        <v>0</v>
      </c>
      <c r="O133" s="43" t="n">
        <v>8</v>
      </c>
      <c r="P133" s="69" t="n">
        <v>45</v>
      </c>
      <c r="Q133" s="68" t="n">
        <v>9</v>
      </c>
      <c r="R133" s="34" t="n">
        <f aca="false">Q133*P133</f>
        <v>405</v>
      </c>
    </row>
    <row r="134" s="51" customFormat="true" ht="13.8" hidden="false" customHeight="false" outlineLevel="0" collapsed="false">
      <c r="A134" s="43" t="n">
        <v>6</v>
      </c>
      <c r="B134" s="61" t="s">
        <v>120</v>
      </c>
      <c r="C134" s="68" t="n">
        <v>0</v>
      </c>
      <c r="D134" s="68" t="n">
        <v>0</v>
      </c>
      <c r="E134" s="73" t="n">
        <v>0</v>
      </c>
      <c r="F134" s="68" t="n">
        <v>0</v>
      </c>
      <c r="G134" s="68" t="n">
        <v>0</v>
      </c>
      <c r="H134" s="44" t="n">
        <v>0</v>
      </c>
      <c r="I134" s="74" t="n">
        <v>0</v>
      </c>
      <c r="J134" s="68" t="n">
        <v>0</v>
      </c>
      <c r="K134" s="73" t="n">
        <v>0</v>
      </c>
      <c r="L134" s="68" t="n">
        <v>0</v>
      </c>
      <c r="M134" s="68" t="n">
        <v>0</v>
      </c>
      <c r="N134" s="68" t="n">
        <v>0</v>
      </c>
      <c r="O134" s="43" t="n">
        <v>4</v>
      </c>
      <c r="P134" s="70" t="n">
        <v>60</v>
      </c>
      <c r="Q134" s="68" t="n">
        <v>4</v>
      </c>
      <c r="R134" s="34" t="n">
        <f aca="false">Q134*P134</f>
        <v>240</v>
      </c>
    </row>
    <row r="135" customFormat="false" ht="13.8" hidden="false" customHeight="false" outlineLevel="0" collapsed="false">
      <c r="A135" s="43" t="n">
        <v>7</v>
      </c>
      <c r="B135" s="61" t="s">
        <v>121</v>
      </c>
      <c r="C135" s="37" t="n">
        <v>2713</v>
      </c>
      <c r="D135" s="37" t="n">
        <v>0</v>
      </c>
      <c r="E135" s="44" t="n">
        <v>0</v>
      </c>
      <c r="F135" s="37" t="n">
        <v>2713</v>
      </c>
      <c r="G135" s="37" t="n">
        <v>0</v>
      </c>
      <c r="H135" s="44" t="n">
        <v>0</v>
      </c>
      <c r="I135" s="37" t="n">
        <v>2713</v>
      </c>
      <c r="J135" s="37" t="n">
        <v>0</v>
      </c>
      <c r="K135" s="44" t="n">
        <v>0</v>
      </c>
      <c r="L135" s="37" t="n">
        <v>0</v>
      </c>
      <c r="M135" s="37" t="n">
        <v>0</v>
      </c>
      <c r="N135" s="44" t="n">
        <v>0</v>
      </c>
      <c r="O135" s="43" t="n">
        <v>14</v>
      </c>
      <c r="P135" s="69" t="n">
        <v>50</v>
      </c>
      <c r="Q135" s="68" t="n">
        <v>14</v>
      </c>
      <c r="R135" s="34" t="n">
        <f aca="false">Q135*P135</f>
        <v>700</v>
      </c>
    </row>
    <row r="136" s="49" customFormat="true" ht="13.8" hidden="false" customHeight="false" outlineLevel="0" collapsed="false">
      <c r="A136" s="47" t="s">
        <v>122</v>
      </c>
      <c r="B136" s="47" t="s">
        <v>122</v>
      </c>
      <c r="C136" s="47" t="n">
        <f aca="false">SUM(C129:C135)</f>
        <v>16261</v>
      </c>
      <c r="D136" s="47" t="n">
        <f aca="false">SUM(D129:D135)</f>
        <v>3554</v>
      </c>
      <c r="E136" s="48" t="n">
        <f aca="false">C136/D136*100</f>
        <v>457.540799099606</v>
      </c>
      <c r="F136" s="47" t="n">
        <f aca="false">SUM(F129:F135)</f>
        <v>16261</v>
      </c>
      <c r="G136" s="47" t="n">
        <f aca="false">SUM(G129:G135)</f>
        <v>3554</v>
      </c>
      <c r="H136" s="48" t="n">
        <f aca="false">F136/G136*100</f>
        <v>457.540799099606</v>
      </c>
      <c r="I136" s="47" t="n">
        <f aca="false">SUM(I129:I135)</f>
        <v>15099</v>
      </c>
      <c r="J136" s="47" t="n">
        <f aca="false">SUM(J129:J135)</f>
        <v>4525</v>
      </c>
      <c r="K136" s="48" t="n">
        <f aca="false">I136/J136*100</f>
        <v>333.67955801105</v>
      </c>
      <c r="L136" s="47" t="n">
        <f aca="false">SUM(L129:L135)</f>
        <v>0</v>
      </c>
      <c r="M136" s="47" t="n">
        <f aca="false">SUM(M129:M135)</f>
        <v>0</v>
      </c>
      <c r="N136" s="59" t="n">
        <v>0</v>
      </c>
      <c r="O136" s="47" t="n">
        <f aca="false">SUM(O129:O135)</f>
        <v>135</v>
      </c>
      <c r="P136" s="48" t="n">
        <f aca="false">R136/O136</f>
        <v>73.5555555555556</v>
      </c>
      <c r="Q136" s="59" t="n">
        <f aca="false">SUM(Q129:Q135)</f>
        <v>136</v>
      </c>
      <c r="R136" s="56" t="n">
        <f aca="false">SUM(R129:R135)</f>
        <v>9930</v>
      </c>
    </row>
    <row r="137" customFormat="false" ht="12" hidden="false" customHeight="true" outlineLevel="0" collapsed="false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37"/>
      <c r="L137" s="43"/>
      <c r="M137" s="43"/>
      <c r="N137" s="43"/>
      <c r="O137" s="43"/>
      <c r="P137" s="37"/>
      <c r="Q137" s="43"/>
      <c r="R137" s="34"/>
    </row>
    <row r="138" customFormat="false" ht="12.75" hidden="false" customHeight="true" outlineLevel="0" collapsed="false">
      <c r="A138" s="35" t="s">
        <v>123</v>
      </c>
      <c r="B138" s="35"/>
      <c r="C138" s="35" t="n">
        <v>3</v>
      </c>
      <c r="D138" s="35" t="n">
        <v>4</v>
      </c>
      <c r="E138" s="38" t="n">
        <v>5</v>
      </c>
      <c r="F138" s="35" t="n">
        <v>6</v>
      </c>
      <c r="G138" s="35" t="n">
        <v>7</v>
      </c>
      <c r="H138" s="35" t="n">
        <v>8</v>
      </c>
      <c r="I138" s="35" t="n">
        <v>9</v>
      </c>
      <c r="J138" s="35" t="n">
        <v>10</v>
      </c>
      <c r="K138" s="35" t="n">
        <v>11</v>
      </c>
      <c r="L138" s="35" t="n">
        <v>12</v>
      </c>
      <c r="M138" s="35" t="n">
        <v>13</v>
      </c>
      <c r="N138" s="35" t="n">
        <v>14</v>
      </c>
      <c r="O138" s="35" t="n">
        <v>15</v>
      </c>
      <c r="P138" s="38" t="n">
        <v>16</v>
      </c>
      <c r="Q138" s="35" t="n">
        <v>15</v>
      </c>
      <c r="R138" s="34"/>
    </row>
    <row r="139" customFormat="false" ht="13.8" hidden="false" customHeight="false" outlineLevel="0" collapsed="false">
      <c r="A139" s="43" t="n">
        <v>1</v>
      </c>
      <c r="B139" s="61" t="s">
        <v>124</v>
      </c>
      <c r="C139" s="37" t="n">
        <v>8733321</v>
      </c>
      <c r="D139" s="37" t="n">
        <v>8118494</v>
      </c>
      <c r="E139" s="44" t="n">
        <f aca="false">C139/D139*100</f>
        <v>107.573165663484</v>
      </c>
      <c r="F139" s="43" t="n">
        <v>8733321</v>
      </c>
      <c r="G139" s="43" t="n">
        <v>8118494</v>
      </c>
      <c r="H139" s="44" t="n">
        <f aca="false">F139/G139*100</f>
        <v>107.573165663484</v>
      </c>
      <c r="I139" s="43" t="n">
        <v>8809425</v>
      </c>
      <c r="J139" s="43" t="n">
        <v>8807083</v>
      </c>
      <c r="K139" s="44" t="n">
        <f aca="false">I139/J139*100</f>
        <v>100.026592232638</v>
      </c>
      <c r="L139" s="43" t="n">
        <v>3374059</v>
      </c>
      <c r="M139" s="43" t="n">
        <v>3920527</v>
      </c>
      <c r="N139" s="44" t="n">
        <f aca="false">L139/M139*100</f>
        <v>86.0613636891163</v>
      </c>
      <c r="O139" s="43" t="n">
        <v>2880</v>
      </c>
      <c r="P139" s="37" t="n">
        <v>145</v>
      </c>
      <c r="Q139" s="43" t="n">
        <v>2880</v>
      </c>
      <c r="R139" s="34" t="n">
        <f aca="false">Q139*P139</f>
        <v>417600</v>
      </c>
    </row>
    <row r="140" customFormat="false" ht="13.8" hidden="false" customHeight="false" outlineLevel="0" collapsed="false">
      <c r="A140" s="43" t="n">
        <v>2</v>
      </c>
      <c r="B140" s="61" t="s">
        <v>125</v>
      </c>
      <c r="C140" s="37" t="n">
        <v>2092720</v>
      </c>
      <c r="D140" s="37" t="n">
        <v>1737828</v>
      </c>
      <c r="E140" s="44" t="n">
        <f aca="false">C140/D140*100</f>
        <v>120.421583724051</v>
      </c>
      <c r="F140" s="43" t="n">
        <v>2092720</v>
      </c>
      <c r="G140" s="43" t="n">
        <v>1737828</v>
      </c>
      <c r="H140" s="44" t="n">
        <f aca="false">F140/G140*100</f>
        <v>120.421583724051</v>
      </c>
      <c r="I140" s="43" t="n">
        <v>1096749</v>
      </c>
      <c r="J140" s="43" t="n">
        <v>1593603</v>
      </c>
      <c r="K140" s="44" t="n">
        <f aca="false">I140/J140*100</f>
        <v>68.8219713441805</v>
      </c>
      <c r="L140" s="43" t="n">
        <v>1076749</v>
      </c>
      <c r="M140" s="43" t="n">
        <v>1593603</v>
      </c>
      <c r="N140" s="44" t="n">
        <f aca="false">L140/M140*100</f>
        <v>67.5669536264678</v>
      </c>
      <c r="O140" s="43" t="n">
        <v>896</v>
      </c>
      <c r="P140" s="37" t="n">
        <v>120</v>
      </c>
      <c r="Q140" s="43" t="n">
        <v>896</v>
      </c>
      <c r="R140" s="34" t="n">
        <f aca="false">Q140*P140</f>
        <v>107520</v>
      </c>
    </row>
    <row r="141" s="51" customFormat="true" ht="13.8" hidden="false" customHeight="false" outlineLevel="0" collapsed="false">
      <c r="A141" s="43" t="n">
        <v>3</v>
      </c>
      <c r="B141" s="61" t="s">
        <v>126</v>
      </c>
      <c r="C141" s="37" t="n">
        <v>2131053</v>
      </c>
      <c r="D141" s="37" t="n">
        <v>2212232</v>
      </c>
      <c r="E141" s="44" t="n">
        <f aca="false">C141/D141*100</f>
        <v>96.3304481627605</v>
      </c>
      <c r="F141" s="43" t="n">
        <v>2131053</v>
      </c>
      <c r="G141" s="43" t="n">
        <v>2212232</v>
      </c>
      <c r="H141" s="44" t="n">
        <f aca="false">F141/G141*100</f>
        <v>96.3304481627605</v>
      </c>
      <c r="I141" s="43" t="n">
        <v>453390</v>
      </c>
      <c r="J141" s="43" t="n">
        <v>338093</v>
      </c>
      <c r="K141" s="44" t="n">
        <f aca="false">I141/J141*100</f>
        <v>134.102155324127</v>
      </c>
      <c r="L141" s="43" t="n">
        <v>453390</v>
      </c>
      <c r="M141" s="43" t="n">
        <v>338093</v>
      </c>
      <c r="N141" s="44" t="n">
        <f aca="false">L141/M141*100</f>
        <v>134.102155324127</v>
      </c>
      <c r="O141" s="43" t="n">
        <v>1205</v>
      </c>
      <c r="P141" s="37" t="n">
        <v>306</v>
      </c>
      <c r="Q141" s="43" t="n">
        <v>1205</v>
      </c>
      <c r="R141" s="34" t="n">
        <f aca="false">Q141*P141</f>
        <v>368730</v>
      </c>
    </row>
    <row r="142" customFormat="false" ht="13.8" hidden="false" customHeight="false" outlineLevel="0" collapsed="false">
      <c r="A142" s="43" t="n">
        <v>4</v>
      </c>
      <c r="B142" s="61" t="s">
        <v>127</v>
      </c>
      <c r="C142" s="37" t="n">
        <v>517527</v>
      </c>
      <c r="D142" s="37" t="n">
        <v>514974</v>
      </c>
      <c r="E142" s="44" t="n">
        <f aca="false">C142/D142*100</f>
        <v>100.495753183656</v>
      </c>
      <c r="F142" s="43" t="n">
        <v>517527</v>
      </c>
      <c r="G142" s="43" t="n">
        <v>514974</v>
      </c>
      <c r="H142" s="44" t="n">
        <f aca="false">F142/G142*100</f>
        <v>100.495753183656</v>
      </c>
      <c r="I142" s="43" t="n">
        <v>305440</v>
      </c>
      <c r="J142" s="43" t="n">
        <v>479046</v>
      </c>
      <c r="K142" s="44" t="n">
        <f aca="false">I142/J142*100</f>
        <v>63.7600564455188</v>
      </c>
      <c r="L142" s="43" t="n">
        <v>305440</v>
      </c>
      <c r="M142" s="43" t="n">
        <v>479046</v>
      </c>
      <c r="N142" s="44" t="n">
        <f aca="false">L142/M142*100</f>
        <v>63.7600564455188</v>
      </c>
      <c r="O142" s="43" t="n">
        <v>557</v>
      </c>
      <c r="P142" s="37" t="n">
        <v>150</v>
      </c>
      <c r="Q142" s="43" t="n">
        <v>566</v>
      </c>
      <c r="R142" s="34" t="n">
        <f aca="false">Q142*P142</f>
        <v>84900</v>
      </c>
    </row>
    <row r="143" customFormat="false" ht="13.8" hidden="false" customHeight="false" outlineLevel="0" collapsed="false">
      <c r="A143" s="43" t="n">
        <v>5</v>
      </c>
      <c r="B143" s="61" t="s">
        <v>128</v>
      </c>
      <c r="C143" s="43" t="n">
        <v>0</v>
      </c>
      <c r="D143" s="43" t="n">
        <v>0</v>
      </c>
      <c r="E143" s="43" t="n">
        <v>0</v>
      </c>
      <c r="F143" s="43" t="n">
        <v>0</v>
      </c>
      <c r="G143" s="43" t="n">
        <v>0</v>
      </c>
      <c r="H143" s="43" t="n">
        <v>0</v>
      </c>
      <c r="I143" s="43" t="n">
        <v>0</v>
      </c>
      <c r="J143" s="43" t="n">
        <v>0</v>
      </c>
      <c r="K143" s="43" t="n">
        <v>0</v>
      </c>
      <c r="L143" s="43" t="n">
        <v>0</v>
      </c>
      <c r="M143" s="43" t="n">
        <v>0</v>
      </c>
      <c r="N143" s="44" t="n">
        <v>0</v>
      </c>
      <c r="O143" s="43" t="n">
        <v>0</v>
      </c>
      <c r="P143" s="41" t="n">
        <v>0</v>
      </c>
      <c r="Q143" s="43" t="n">
        <v>0</v>
      </c>
      <c r="R143" s="34" t="n">
        <f aca="false">Q143*P143</f>
        <v>0</v>
      </c>
    </row>
    <row r="144" customFormat="false" ht="13.8" hidden="false" customHeight="false" outlineLevel="0" collapsed="false">
      <c r="A144" s="43" t="n">
        <v>6</v>
      </c>
      <c r="B144" s="61" t="s">
        <v>129</v>
      </c>
      <c r="C144" s="37" t="n">
        <v>1665870</v>
      </c>
      <c r="D144" s="37" t="n">
        <v>1779622</v>
      </c>
      <c r="E144" s="44" t="n">
        <f aca="false">C144/D144*100</f>
        <v>93.6080808171623</v>
      </c>
      <c r="F144" s="43" t="n">
        <v>1665870</v>
      </c>
      <c r="G144" s="43" t="n">
        <v>1779622</v>
      </c>
      <c r="H144" s="44" t="n">
        <f aca="false">F144/G144*100</f>
        <v>93.6080808171623</v>
      </c>
      <c r="I144" s="43" t="n">
        <v>1683977</v>
      </c>
      <c r="J144" s="43" t="n">
        <v>1848292</v>
      </c>
      <c r="K144" s="44" t="n">
        <f aca="false">I144/J144*100</f>
        <v>91.1099003837056</v>
      </c>
      <c r="L144" s="43" t="n">
        <v>1683977</v>
      </c>
      <c r="M144" s="43" t="n">
        <v>1848292</v>
      </c>
      <c r="N144" s="44" t="n">
        <f aca="false">L144/M144*100</f>
        <v>91.1099003837056</v>
      </c>
      <c r="O144" s="43" t="n">
        <v>477</v>
      </c>
      <c r="P144" s="37" t="n">
        <v>150</v>
      </c>
      <c r="Q144" s="43" t="n">
        <v>477</v>
      </c>
      <c r="R144" s="34" t="n">
        <f aca="false">Q144*P144</f>
        <v>71550</v>
      </c>
    </row>
    <row r="145" customFormat="false" ht="13.8" hidden="false" customHeight="false" outlineLevel="0" collapsed="false">
      <c r="A145" s="43" t="n">
        <v>7</v>
      </c>
      <c r="B145" s="61" t="s">
        <v>130</v>
      </c>
      <c r="C145" s="43" t="n">
        <v>0</v>
      </c>
      <c r="D145" s="43" t="n">
        <v>0</v>
      </c>
      <c r="E145" s="43" t="n">
        <v>0</v>
      </c>
      <c r="F145" s="43" t="n">
        <v>0</v>
      </c>
      <c r="G145" s="43" t="n">
        <v>0</v>
      </c>
      <c r="H145" s="43" t="n">
        <v>0</v>
      </c>
      <c r="I145" s="43" t="n">
        <v>0</v>
      </c>
      <c r="J145" s="43" t="n">
        <v>0</v>
      </c>
      <c r="K145" s="43" t="n">
        <v>0</v>
      </c>
      <c r="L145" s="43" t="n">
        <v>0</v>
      </c>
      <c r="M145" s="43" t="n">
        <v>0</v>
      </c>
      <c r="N145" s="44" t="n">
        <v>0</v>
      </c>
      <c r="O145" s="43" t="n">
        <v>0</v>
      </c>
      <c r="P145" s="41" t="n">
        <v>0</v>
      </c>
      <c r="Q145" s="43" t="n">
        <v>0</v>
      </c>
      <c r="R145" s="34" t="n">
        <f aca="false">Q145*P145</f>
        <v>0</v>
      </c>
    </row>
    <row r="146" customFormat="false" ht="13.8" hidden="false" customHeight="false" outlineLevel="0" collapsed="false">
      <c r="A146" s="43" t="n">
        <v>8</v>
      </c>
      <c r="B146" s="61" t="s">
        <v>131</v>
      </c>
      <c r="C146" s="43" t="n">
        <v>0</v>
      </c>
      <c r="D146" s="43" t="n">
        <v>0</v>
      </c>
      <c r="E146" s="43" t="n">
        <v>0</v>
      </c>
      <c r="F146" s="43" t="n">
        <v>0</v>
      </c>
      <c r="G146" s="43" t="n">
        <v>0</v>
      </c>
      <c r="H146" s="43" t="n">
        <v>0</v>
      </c>
      <c r="I146" s="43" t="n">
        <v>0</v>
      </c>
      <c r="J146" s="43" t="n">
        <v>0</v>
      </c>
      <c r="K146" s="43" t="n">
        <v>0</v>
      </c>
      <c r="L146" s="43" t="n">
        <v>0</v>
      </c>
      <c r="M146" s="43" t="n">
        <v>0</v>
      </c>
      <c r="N146" s="44" t="n">
        <v>0</v>
      </c>
      <c r="O146" s="43" t="n">
        <v>0</v>
      </c>
      <c r="P146" s="41" t="n">
        <v>0</v>
      </c>
      <c r="Q146" s="43" t="n">
        <v>0</v>
      </c>
      <c r="R146" s="34" t="n">
        <f aca="false">Q146*P146</f>
        <v>0</v>
      </c>
    </row>
    <row r="147" s="51" customFormat="true" ht="13.8" hidden="false" customHeight="false" outlineLevel="0" collapsed="false">
      <c r="A147" s="43" t="n">
        <v>9</v>
      </c>
      <c r="B147" s="61" t="s">
        <v>132</v>
      </c>
      <c r="C147" s="37" t="n">
        <v>1716869</v>
      </c>
      <c r="D147" s="37" t="n">
        <v>1389234</v>
      </c>
      <c r="E147" s="44" t="n">
        <f aca="false">C147/D147*100</f>
        <v>123.583859882496</v>
      </c>
      <c r="F147" s="43" t="n">
        <v>1716869</v>
      </c>
      <c r="G147" s="43" t="n">
        <v>1389234</v>
      </c>
      <c r="H147" s="44" t="n">
        <f aca="false">F147/G147*100</f>
        <v>123.583859882496</v>
      </c>
      <c r="I147" s="43" t="n">
        <v>2420892</v>
      </c>
      <c r="J147" s="43" t="n">
        <v>621092</v>
      </c>
      <c r="K147" s="44" t="n">
        <f aca="false">I147/J147*100</f>
        <v>389.779935983719</v>
      </c>
      <c r="L147" s="43" t="n">
        <v>2420892</v>
      </c>
      <c r="M147" s="43" t="n">
        <v>621092</v>
      </c>
      <c r="N147" s="44" t="n">
        <f aca="false">L147/M147*100</f>
        <v>389.779935983719</v>
      </c>
      <c r="O147" s="43" t="n">
        <v>802</v>
      </c>
      <c r="P147" s="37" t="n">
        <v>100</v>
      </c>
      <c r="Q147" s="43" t="n">
        <v>802</v>
      </c>
      <c r="R147" s="34" t="n">
        <f aca="false">Q147*P147</f>
        <v>80200</v>
      </c>
    </row>
    <row r="148" customFormat="false" ht="13.8" hidden="false" customHeight="false" outlineLevel="0" collapsed="false">
      <c r="A148" s="43" t="n">
        <v>10</v>
      </c>
      <c r="B148" s="61" t="s">
        <v>133</v>
      </c>
      <c r="C148" s="37" t="n">
        <v>3338654</v>
      </c>
      <c r="D148" s="37" t="n">
        <v>2895329</v>
      </c>
      <c r="E148" s="44" t="n">
        <f aca="false">C148/D148*100</f>
        <v>115.311731412907</v>
      </c>
      <c r="F148" s="37" t="n">
        <v>3338654</v>
      </c>
      <c r="G148" s="37" t="n">
        <v>2895329</v>
      </c>
      <c r="H148" s="44" t="n">
        <f aca="false">F148/G148*100</f>
        <v>115.311731412907</v>
      </c>
      <c r="I148" s="43" t="n">
        <v>2749501</v>
      </c>
      <c r="J148" s="43" t="n">
        <v>3157775</v>
      </c>
      <c r="K148" s="44" t="n">
        <f aca="false">I148/J148*100</f>
        <v>87.0708331024218</v>
      </c>
      <c r="L148" s="43" t="n">
        <v>2749396</v>
      </c>
      <c r="M148" s="43" t="n">
        <v>3157674</v>
      </c>
      <c r="N148" s="44" t="n">
        <f aca="false">L148/M148*100</f>
        <v>87.070292880139</v>
      </c>
      <c r="O148" s="43" t="n">
        <v>658</v>
      </c>
      <c r="P148" s="37" t="n">
        <v>125</v>
      </c>
      <c r="Q148" s="43" t="n">
        <v>663</v>
      </c>
      <c r="R148" s="34" t="n">
        <f aca="false">Q148*P148</f>
        <v>82875</v>
      </c>
    </row>
    <row r="149" customFormat="false" ht="13.8" hidden="false" customHeight="false" outlineLevel="0" collapsed="false">
      <c r="A149" s="43" t="n">
        <v>11</v>
      </c>
      <c r="B149" s="61" t="s">
        <v>134</v>
      </c>
      <c r="C149" s="37" t="n">
        <v>2294395</v>
      </c>
      <c r="D149" s="37" t="n">
        <v>2602339</v>
      </c>
      <c r="E149" s="44" t="n">
        <f aca="false">C149/D149*100</f>
        <v>88.1666454677888</v>
      </c>
      <c r="F149" s="43" t="n">
        <v>2294395</v>
      </c>
      <c r="G149" s="43" t="n">
        <v>2602339</v>
      </c>
      <c r="H149" s="44" t="n">
        <f aca="false">F149/G149*100</f>
        <v>88.1666454677888</v>
      </c>
      <c r="I149" s="43" t="n">
        <v>2302536</v>
      </c>
      <c r="J149" s="43" t="n">
        <v>2342706</v>
      </c>
      <c r="K149" s="44" t="n">
        <f aca="false">I149/J149*100</f>
        <v>98.2853162112531</v>
      </c>
      <c r="L149" s="43" t="n">
        <v>2302536</v>
      </c>
      <c r="M149" s="43" t="n">
        <v>2342706</v>
      </c>
      <c r="N149" s="44" t="n">
        <f aca="false">L149/M149*100</f>
        <v>98.2853162112531</v>
      </c>
      <c r="O149" s="43" t="n">
        <v>540</v>
      </c>
      <c r="P149" s="37" t="n">
        <v>168</v>
      </c>
      <c r="Q149" s="43" t="n">
        <v>540</v>
      </c>
      <c r="R149" s="34" t="n">
        <f aca="false">Q149*P149</f>
        <v>90720</v>
      </c>
    </row>
    <row r="150" customFormat="false" ht="13.8" hidden="false" customHeight="false" outlineLevel="0" collapsed="false">
      <c r="A150" s="43" t="n">
        <v>12</v>
      </c>
      <c r="B150" s="61" t="s">
        <v>135</v>
      </c>
      <c r="C150" s="37" t="n">
        <v>250</v>
      </c>
      <c r="D150" s="37" t="n">
        <v>0</v>
      </c>
      <c r="E150" s="44" t="n">
        <v>0</v>
      </c>
      <c r="F150" s="37" t="n">
        <v>250</v>
      </c>
      <c r="G150" s="37" t="n">
        <v>0</v>
      </c>
      <c r="H150" s="44" t="n">
        <v>0</v>
      </c>
      <c r="I150" s="37" t="n">
        <v>250</v>
      </c>
      <c r="J150" s="37" t="n">
        <v>0</v>
      </c>
      <c r="K150" s="44" t="n">
        <v>0</v>
      </c>
      <c r="L150" s="37" t="n">
        <v>0</v>
      </c>
      <c r="M150" s="37" t="n">
        <v>0</v>
      </c>
      <c r="N150" s="44" t="n">
        <v>0</v>
      </c>
      <c r="O150" s="43" t="n">
        <v>8</v>
      </c>
      <c r="P150" s="37" t="n">
        <v>40</v>
      </c>
      <c r="Q150" s="43" t="n">
        <v>9</v>
      </c>
      <c r="R150" s="34" t="n">
        <f aca="false">Q150*P150</f>
        <v>360</v>
      </c>
    </row>
    <row r="151" customFormat="false" ht="13.8" hidden="false" customHeight="false" outlineLevel="0" collapsed="false">
      <c r="A151" s="43" t="n">
        <v>13</v>
      </c>
      <c r="B151" s="61" t="s">
        <v>136</v>
      </c>
      <c r="C151" s="43" t="n">
        <v>0</v>
      </c>
      <c r="D151" s="43" t="n">
        <v>0</v>
      </c>
      <c r="E151" s="43" t="n">
        <v>0</v>
      </c>
      <c r="F151" s="43" t="n">
        <v>0</v>
      </c>
      <c r="G151" s="43" t="n">
        <v>0</v>
      </c>
      <c r="H151" s="43" t="n">
        <v>0</v>
      </c>
      <c r="I151" s="43" t="n">
        <v>0</v>
      </c>
      <c r="J151" s="43" t="n">
        <v>0</v>
      </c>
      <c r="K151" s="43" t="n">
        <v>0</v>
      </c>
      <c r="L151" s="43" t="n">
        <v>0</v>
      </c>
      <c r="M151" s="43" t="n">
        <v>0</v>
      </c>
      <c r="N151" s="44" t="n">
        <v>0</v>
      </c>
      <c r="O151" s="43" t="n">
        <v>0</v>
      </c>
      <c r="P151" s="41" t="n">
        <v>0</v>
      </c>
      <c r="Q151" s="43" t="n">
        <v>0</v>
      </c>
      <c r="R151" s="34" t="n">
        <f aca="false">Q151*P151</f>
        <v>0</v>
      </c>
    </row>
    <row r="152" customFormat="false" ht="13.8" hidden="false" customHeight="false" outlineLevel="0" collapsed="false">
      <c r="A152" s="43" t="n">
        <v>14</v>
      </c>
      <c r="B152" s="61" t="s">
        <v>137</v>
      </c>
      <c r="C152" s="37" t="n">
        <v>263878</v>
      </c>
      <c r="D152" s="37" t="n">
        <v>217635</v>
      </c>
      <c r="E152" s="44" t="n">
        <f aca="false">C152/D152*100</f>
        <v>121.247961035679</v>
      </c>
      <c r="F152" s="43" t="n">
        <v>263878</v>
      </c>
      <c r="G152" s="43" t="n">
        <v>217635</v>
      </c>
      <c r="H152" s="44" t="n">
        <f aca="false">F152/G152*100</f>
        <v>121.247961035679</v>
      </c>
      <c r="I152" s="43" t="n">
        <v>265126</v>
      </c>
      <c r="J152" s="43" t="n">
        <v>219025</v>
      </c>
      <c r="K152" s="44" t="n">
        <f aca="false">I152/J152*100</f>
        <v>121.048282159571</v>
      </c>
      <c r="L152" s="43" t="n">
        <v>0</v>
      </c>
      <c r="M152" s="43" t="n">
        <v>0</v>
      </c>
      <c r="N152" s="44" t="n">
        <v>0</v>
      </c>
      <c r="O152" s="43" t="n">
        <v>300</v>
      </c>
      <c r="P152" s="37" t="n">
        <v>58</v>
      </c>
      <c r="Q152" s="43" t="n">
        <v>301</v>
      </c>
      <c r="R152" s="34" t="n">
        <f aca="false">Q152*P152</f>
        <v>17458</v>
      </c>
    </row>
    <row r="153" customFormat="false" ht="13.8" hidden="false" customHeight="false" outlineLevel="0" collapsed="false">
      <c r="A153" s="43" t="n">
        <v>15</v>
      </c>
      <c r="B153" s="61" t="s">
        <v>138</v>
      </c>
      <c r="C153" s="37" t="n">
        <v>2633172</v>
      </c>
      <c r="D153" s="37" t="n">
        <v>2743052</v>
      </c>
      <c r="E153" s="44" t="n">
        <f aca="false">C153/D153*100</f>
        <v>95.9942429089933</v>
      </c>
      <c r="F153" s="43" t="n">
        <v>2633172</v>
      </c>
      <c r="G153" s="43" t="n">
        <v>2743052</v>
      </c>
      <c r="H153" s="44" t="n">
        <f aca="false">F153/G153*100</f>
        <v>95.9942429089933</v>
      </c>
      <c r="I153" s="43" t="n">
        <v>1686835</v>
      </c>
      <c r="J153" s="43" t="n">
        <v>2529248</v>
      </c>
      <c r="K153" s="44" t="n">
        <f aca="false">I153/J153*100</f>
        <v>66.693143574691</v>
      </c>
      <c r="L153" s="43" t="n">
        <v>1683527</v>
      </c>
      <c r="M153" s="43" t="n">
        <v>2513587</v>
      </c>
      <c r="N153" s="44" t="n">
        <f aca="false">L153/M153*100</f>
        <v>66.9770730036398</v>
      </c>
      <c r="O153" s="43" t="n">
        <v>650</v>
      </c>
      <c r="P153" s="37" t="n">
        <v>130</v>
      </c>
      <c r="Q153" s="43" t="n">
        <v>656</v>
      </c>
      <c r="R153" s="34" t="n">
        <f aca="false">Q153*P153</f>
        <v>85280</v>
      </c>
    </row>
    <row r="154" s="49" customFormat="true" ht="13.8" hidden="false" customHeight="false" outlineLevel="0" collapsed="false">
      <c r="A154" s="47" t="s">
        <v>139</v>
      </c>
      <c r="B154" s="47" t="s">
        <v>140</v>
      </c>
      <c r="C154" s="47" t="n">
        <f aca="false">SUM(C139:C153)</f>
        <v>25387709</v>
      </c>
      <c r="D154" s="47" t="n">
        <f aca="false">SUM(D139:D153)</f>
        <v>24210739</v>
      </c>
      <c r="E154" s="48" t="n">
        <f aca="false">C154/D154*100</f>
        <v>104.861355120139</v>
      </c>
      <c r="F154" s="47" t="n">
        <f aca="false">SUM(F139:F153)</f>
        <v>25387709</v>
      </c>
      <c r="G154" s="47" t="n">
        <f aca="false">SUM(G139:G153)</f>
        <v>24210739</v>
      </c>
      <c r="H154" s="48" t="n">
        <f aca="false">F154/G154*100</f>
        <v>104.861355120139</v>
      </c>
      <c r="I154" s="47" t="n">
        <f aca="false">SUM(I139:I153)</f>
        <v>21774121</v>
      </c>
      <c r="J154" s="47" t="n">
        <f aca="false">SUM(J139:J153)</f>
        <v>21935963</v>
      </c>
      <c r="K154" s="48" t="n">
        <f aca="false">I154/J154*100</f>
        <v>99.2622069977051</v>
      </c>
      <c r="L154" s="47" t="n">
        <f aca="false">SUM(L139:L153)</f>
        <v>16049966</v>
      </c>
      <c r="M154" s="47" t="n">
        <f aca="false">SUM(M139:M153)</f>
        <v>16814620</v>
      </c>
      <c r="N154" s="48" t="n">
        <f aca="false">L154/M154*100</f>
        <v>95.4524455503603</v>
      </c>
      <c r="O154" s="47" t="n">
        <f aca="false">SUM(O139:O153)</f>
        <v>8973</v>
      </c>
      <c r="P154" s="48" t="n">
        <f aca="false">R154/O154</f>
        <v>156.825253538393</v>
      </c>
      <c r="Q154" s="59" t="n">
        <f aca="false">SUM(Q139:Q153)</f>
        <v>8995</v>
      </c>
      <c r="R154" s="56" t="n">
        <f aca="false">SUM(R139:R153)</f>
        <v>1407193</v>
      </c>
    </row>
    <row r="155" customFormat="false" ht="12" hidden="false" customHeight="true" outlineLevel="0" collapsed="false">
      <c r="A155" s="35"/>
      <c r="B155" s="35"/>
      <c r="C155" s="43"/>
      <c r="D155" s="43"/>
      <c r="E155" s="44"/>
      <c r="F155" s="43"/>
      <c r="G155" s="43"/>
      <c r="H155" s="44"/>
      <c r="I155" s="43"/>
      <c r="J155" s="43"/>
      <c r="K155" s="37"/>
      <c r="L155" s="43"/>
      <c r="M155" s="43"/>
      <c r="N155" s="44"/>
      <c r="O155" s="37"/>
      <c r="P155" s="37"/>
      <c r="Q155" s="37"/>
      <c r="R155" s="34"/>
    </row>
    <row r="156" customFormat="false" ht="13.5" hidden="false" customHeight="true" outlineLevel="0" collapsed="false">
      <c r="A156" s="75"/>
      <c r="B156" s="75" t="s">
        <v>15</v>
      </c>
      <c r="C156" s="35" t="n">
        <v>3</v>
      </c>
      <c r="D156" s="35" t="n">
        <v>4</v>
      </c>
      <c r="E156" s="38" t="n">
        <v>5</v>
      </c>
      <c r="F156" s="35" t="n">
        <v>6</v>
      </c>
      <c r="G156" s="35" t="n">
        <v>7</v>
      </c>
      <c r="H156" s="35" t="n">
        <v>8</v>
      </c>
      <c r="I156" s="35" t="n">
        <v>9</v>
      </c>
      <c r="J156" s="35" t="n">
        <v>10</v>
      </c>
      <c r="K156" s="35" t="n">
        <v>11</v>
      </c>
      <c r="L156" s="35" t="n">
        <v>12</v>
      </c>
      <c r="M156" s="35" t="n">
        <v>13</v>
      </c>
      <c r="N156" s="35" t="n">
        <v>14</v>
      </c>
      <c r="O156" s="35" t="n">
        <v>15</v>
      </c>
      <c r="P156" s="38" t="n">
        <v>16</v>
      </c>
      <c r="Q156" s="35" t="n">
        <v>15</v>
      </c>
      <c r="R156" s="76"/>
    </row>
    <row r="157" customFormat="false" ht="13.8" hidden="false" customHeight="false" outlineLevel="0" collapsed="false">
      <c r="A157" s="43" t="n">
        <v>1</v>
      </c>
      <c r="B157" s="61" t="s">
        <v>141</v>
      </c>
      <c r="C157" s="43" t="n">
        <v>1708</v>
      </c>
      <c r="D157" s="43" t="n">
        <v>12248</v>
      </c>
      <c r="E157" s="44" t="n">
        <f aca="false">C157/D157*100</f>
        <v>13.9451338994121</v>
      </c>
      <c r="F157" s="37" t="n">
        <v>1708</v>
      </c>
      <c r="G157" s="43" t="n">
        <v>12248</v>
      </c>
      <c r="H157" s="44" t="n">
        <f aca="false">F157/G157*100</f>
        <v>13.9451338994121</v>
      </c>
      <c r="I157" s="43" t="n">
        <v>1708</v>
      </c>
      <c r="J157" s="43" t="n">
        <v>12248</v>
      </c>
      <c r="K157" s="44" t="n">
        <f aca="false">I157/J157*100</f>
        <v>13.9451338994121</v>
      </c>
      <c r="L157" s="43" t="n">
        <v>0</v>
      </c>
      <c r="M157" s="43" t="n">
        <v>0</v>
      </c>
      <c r="N157" s="44" t="n">
        <v>0</v>
      </c>
      <c r="O157" s="43" t="n">
        <v>49</v>
      </c>
      <c r="P157" s="37" t="n">
        <v>66</v>
      </c>
      <c r="Q157" s="43" t="n">
        <v>49</v>
      </c>
      <c r="R157" s="34" t="n">
        <f aca="false">Q157*P157</f>
        <v>3234</v>
      </c>
    </row>
    <row r="158" s="51" customFormat="true" ht="13.8" hidden="false" customHeight="false" outlineLevel="0" collapsed="false">
      <c r="A158" s="43" t="n">
        <v>2</v>
      </c>
      <c r="B158" s="61" t="s">
        <v>142</v>
      </c>
      <c r="C158" s="37" t="n">
        <v>616670</v>
      </c>
      <c r="D158" s="37" t="n">
        <v>423676</v>
      </c>
      <c r="E158" s="44" t="n">
        <f aca="false">C158/D158*100</f>
        <v>145.55226163389</v>
      </c>
      <c r="F158" s="37" t="n">
        <v>616670</v>
      </c>
      <c r="G158" s="37" t="n">
        <v>423676</v>
      </c>
      <c r="H158" s="44" t="n">
        <f aca="false">F158/G158*100</f>
        <v>145.55226163389</v>
      </c>
      <c r="I158" s="37" t="n">
        <v>439983</v>
      </c>
      <c r="J158" s="37" t="n">
        <v>336162</v>
      </c>
      <c r="K158" s="44" t="n">
        <f aca="false">I158/J158*100</f>
        <v>130.884216538455</v>
      </c>
      <c r="L158" s="37" t="n">
        <v>179750</v>
      </c>
      <c r="M158" s="37" t="n">
        <v>211547</v>
      </c>
      <c r="N158" s="44" t="n">
        <f aca="false">L158/M158*100</f>
        <v>84.9692976028968</v>
      </c>
      <c r="O158" s="43" t="n">
        <v>475</v>
      </c>
      <c r="P158" s="37" t="n">
        <v>110</v>
      </c>
      <c r="Q158" s="43" t="n">
        <v>475</v>
      </c>
      <c r="R158" s="34" t="n">
        <f aca="false">Q158*P158</f>
        <v>52250</v>
      </c>
    </row>
    <row r="159" customFormat="false" ht="13.8" hidden="false" customHeight="false" outlineLevel="0" collapsed="false">
      <c r="A159" s="43" t="n">
        <v>3</v>
      </c>
      <c r="B159" s="61" t="s">
        <v>143</v>
      </c>
      <c r="C159" s="43" t="n">
        <v>0</v>
      </c>
      <c r="D159" s="43" t="n">
        <v>0</v>
      </c>
      <c r="E159" s="43" t="n">
        <v>0</v>
      </c>
      <c r="F159" s="43" t="n">
        <v>0</v>
      </c>
      <c r="G159" s="43" t="n">
        <v>0</v>
      </c>
      <c r="H159" s="43" t="n">
        <v>0</v>
      </c>
      <c r="I159" s="43" t="n">
        <v>0</v>
      </c>
      <c r="J159" s="43" t="n">
        <v>0</v>
      </c>
      <c r="K159" s="43" t="n">
        <v>0</v>
      </c>
      <c r="L159" s="43" t="n">
        <v>0</v>
      </c>
      <c r="M159" s="43" t="n">
        <v>0</v>
      </c>
      <c r="N159" s="44" t="n">
        <v>0</v>
      </c>
      <c r="O159" s="43" t="n">
        <v>0</v>
      </c>
      <c r="P159" s="37" t="n">
        <v>55</v>
      </c>
      <c r="Q159" s="43" t="n">
        <v>16</v>
      </c>
      <c r="R159" s="34" t="n">
        <f aca="false">Q159*P159</f>
        <v>880</v>
      </c>
    </row>
    <row r="160" customFormat="false" ht="13.8" hidden="false" customHeight="false" outlineLevel="0" collapsed="false">
      <c r="A160" s="43" t="n">
        <v>4</v>
      </c>
      <c r="B160" s="61" t="s">
        <v>144</v>
      </c>
      <c r="C160" s="43" t="n">
        <v>78006</v>
      </c>
      <c r="D160" s="43" t="n">
        <v>448167</v>
      </c>
      <c r="E160" s="44" t="n">
        <f aca="false">C160/D160*100</f>
        <v>17.4055653361359</v>
      </c>
      <c r="F160" s="43" t="n">
        <v>78006</v>
      </c>
      <c r="G160" s="39" t="n">
        <v>448167</v>
      </c>
      <c r="H160" s="44" t="n">
        <f aca="false">F160/G160*100</f>
        <v>17.4055653361359</v>
      </c>
      <c r="I160" s="39" t="n">
        <v>76412</v>
      </c>
      <c r="J160" s="39" t="n">
        <v>31360</v>
      </c>
      <c r="K160" s="44" t="n">
        <f aca="false">I160/J160*100</f>
        <v>243.660714285714</v>
      </c>
      <c r="L160" s="39" t="n">
        <v>3915</v>
      </c>
      <c r="M160" s="39" t="n">
        <v>0</v>
      </c>
      <c r="N160" s="44" t="n">
        <v>0</v>
      </c>
      <c r="O160" s="43" t="n">
        <v>290</v>
      </c>
      <c r="P160" s="37" t="n">
        <v>33</v>
      </c>
      <c r="Q160" s="43" t="n">
        <v>306</v>
      </c>
      <c r="R160" s="34" t="n">
        <f aca="false">Q160*P160</f>
        <v>10098</v>
      </c>
    </row>
    <row r="161" customFormat="false" ht="13.8" hidden="false" customHeight="false" outlineLevel="0" collapsed="false">
      <c r="A161" s="43" t="n">
        <v>5</v>
      </c>
      <c r="B161" s="61" t="s">
        <v>145</v>
      </c>
      <c r="C161" s="43" t="n">
        <v>0</v>
      </c>
      <c r="D161" s="43" t="n">
        <v>59265</v>
      </c>
      <c r="E161" s="44" t="n">
        <f aca="false">C161/D161*100</f>
        <v>0</v>
      </c>
      <c r="F161" s="43" t="n">
        <v>0</v>
      </c>
      <c r="G161" s="43" t="n">
        <v>59265</v>
      </c>
      <c r="H161" s="44" t="n">
        <f aca="false">F161/G161*100</f>
        <v>0</v>
      </c>
      <c r="I161" s="43" t="n">
        <v>39408</v>
      </c>
      <c r="J161" s="43" t="n">
        <v>166562</v>
      </c>
      <c r="K161" s="44" t="n">
        <f aca="false">I161/J161*100</f>
        <v>23.6596582653907</v>
      </c>
      <c r="L161" s="43" t="n">
        <v>0</v>
      </c>
      <c r="M161" s="43" t="n">
        <v>0</v>
      </c>
      <c r="N161" s="44" t="n">
        <v>0</v>
      </c>
      <c r="O161" s="43"/>
      <c r="P161" s="37" t="n">
        <v>51</v>
      </c>
      <c r="Q161" s="43" t="n">
        <v>478</v>
      </c>
      <c r="R161" s="34" t="n">
        <f aca="false">Q161*P161</f>
        <v>24378</v>
      </c>
    </row>
    <row r="162" s="49" customFormat="true" ht="13.8" hidden="false" customHeight="false" outlineLevel="0" collapsed="false">
      <c r="A162" s="47" t="s">
        <v>146</v>
      </c>
      <c r="B162" s="47" t="s">
        <v>147</v>
      </c>
      <c r="C162" s="47" t="n">
        <f aca="false">SUM(C157:C161)</f>
        <v>696384</v>
      </c>
      <c r="D162" s="47" t="n">
        <f aca="false">SUM(D157:D161)</f>
        <v>943356</v>
      </c>
      <c r="E162" s="48" t="n">
        <f aca="false">C162/D162*100</f>
        <v>73.8198516784756</v>
      </c>
      <c r="F162" s="47" t="n">
        <f aca="false">SUM(F157:F161)</f>
        <v>696384</v>
      </c>
      <c r="G162" s="47" t="n">
        <f aca="false">SUM(G157:G161)</f>
        <v>943356</v>
      </c>
      <c r="H162" s="48" t="n">
        <f aca="false">F162/G162*100</f>
        <v>73.8198516784756</v>
      </c>
      <c r="I162" s="47" t="n">
        <f aca="false">SUM(I157:I161)</f>
        <v>557511</v>
      </c>
      <c r="J162" s="47" t="n">
        <f aca="false">SUM(J157:J161)</f>
        <v>546332</v>
      </c>
      <c r="K162" s="48" t="n">
        <f aca="false">I162/J162*100</f>
        <v>102.046191692963</v>
      </c>
      <c r="L162" s="47" t="n">
        <f aca="false">SUM(L157:L161)</f>
        <v>183665</v>
      </c>
      <c r="M162" s="47" t="n">
        <f aca="false">SUM(M157:M161)</f>
        <v>211547</v>
      </c>
      <c r="N162" s="48" t="n">
        <f aca="false">L162/M162*100</f>
        <v>86.8199501765565</v>
      </c>
      <c r="O162" s="47" t="n">
        <f aca="false">SUM(O157:O161)</f>
        <v>814</v>
      </c>
      <c r="P162" s="48" t="n">
        <f aca="false">R162/O162</f>
        <v>111.597051597052</v>
      </c>
      <c r="Q162" s="59" t="n">
        <f aca="false">SUM(Q157:Q161)</f>
        <v>1324</v>
      </c>
      <c r="R162" s="56" t="n">
        <f aca="false">SUM(R157:R161)</f>
        <v>90840</v>
      </c>
    </row>
    <row r="163" customFormat="false" ht="13.8" hidden="false" customHeight="false" outlineLevel="0" collapsed="false">
      <c r="A163" s="43"/>
      <c r="B163" s="35"/>
      <c r="C163" s="37"/>
      <c r="D163" s="37"/>
      <c r="E163" s="44"/>
      <c r="F163" s="37"/>
      <c r="G163" s="37"/>
      <c r="H163" s="44"/>
      <c r="I163" s="37"/>
      <c r="J163" s="37"/>
      <c r="K163" s="44"/>
      <c r="L163" s="37"/>
      <c r="M163" s="37"/>
      <c r="N163" s="44"/>
      <c r="O163" s="37"/>
      <c r="P163" s="37"/>
      <c r="Q163" s="37"/>
      <c r="R163" s="58"/>
    </row>
    <row r="164" customFormat="false" ht="13.8" hidden="false" customHeight="false" outlineLevel="0" collapsed="false">
      <c r="A164" s="43"/>
      <c r="B164" s="35"/>
      <c r="C164" s="38"/>
      <c r="D164" s="43"/>
      <c r="E164" s="43"/>
      <c r="F164" s="43"/>
      <c r="G164" s="77"/>
      <c r="H164" s="77"/>
      <c r="I164" s="77"/>
      <c r="J164" s="38"/>
      <c r="K164" s="38"/>
      <c r="L164" s="38"/>
      <c r="M164" s="38"/>
      <c r="N164" s="38"/>
      <c r="O164" s="38"/>
      <c r="P164" s="78"/>
      <c r="Q164" s="79"/>
      <c r="R164" s="80"/>
    </row>
    <row r="165" customFormat="false" ht="13.8" hidden="false" customHeight="false" outlineLevel="0" collapsed="false">
      <c r="A165" s="35" t="s">
        <v>148</v>
      </c>
      <c r="B165" s="35"/>
      <c r="C165" s="35" t="n">
        <v>3</v>
      </c>
      <c r="D165" s="35" t="n">
        <v>4</v>
      </c>
      <c r="E165" s="38" t="n">
        <v>5</v>
      </c>
      <c r="F165" s="35" t="n">
        <v>6</v>
      </c>
      <c r="G165" s="35" t="n">
        <v>7</v>
      </c>
      <c r="H165" s="35" t="n">
        <v>8</v>
      </c>
      <c r="I165" s="35" t="n">
        <v>9</v>
      </c>
      <c r="J165" s="35" t="n">
        <v>10</v>
      </c>
      <c r="K165" s="35" t="n">
        <v>11</v>
      </c>
      <c r="L165" s="35" t="n">
        <v>12</v>
      </c>
      <c r="M165" s="35" t="n">
        <v>13</v>
      </c>
      <c r="N165" s="35" t="n">
        <v>14</v>
      </c>
      <c r="O165" s="35" t="n">
        <v>15</v>
      </c>
      <c r="P165" s="38" t="n">
        <v>16</v>
      </c>
      <c r="Q165" s="35" t="n">
        <v>15</v>
      </c>
      <c r="R165" s="25"/>
    </row>
    <row r="166" customFormat="false" ht="13.8" hidden="false" customHeight="false" outlineLevel="0" collapsed="false">
      <c r="A166" s="43" t="n">
        <v>1</v>
      </c>
      <c r="B166" s="40" t="s">
        <v>149</v>
      </c>
      <c r="C166" s="43" t="n">
        <v>0</v>
      </c>
      <c r="D166" s="43" t="n">
        <v>264</v>
      </c>
      <c r="E166" s="44" t="n">
        <f aca="false">C166/D166*100</f>
        <v>0</v>
      </c>
      <c r="F166" s="43" t="n">
        <v>0</v>
      </c>
      <c r="G166" s="43" t="n">
        <v>264</v>
      </c>
      <c r="H166" s="43" t="n">
        <f aca="false">F166/G166*100</f>
        <v>0</v>
      </c>
      <c r="I166" s="43" t="n">
        <v>4295</v>
      </c>
      <c r="J166" s="43" t="n">
        <v>2625</v>
      </c>
      <c r="K166" s="44" t="n">
        <f aca="false">I166/J166*100</f>
        <v>163.619047619048</v>
      </c>
      <c r="L166" s="43" t="n">
        <v>0</v>
      </c>
      <c r="M166" s="43" t="n">
        <v>0</v>
      </c>
      <c r="N166" s="43" t="n">
        <v>0</v>
      </c>
      <c r="O166" s="43" t="n">
        <v>69</v>
      </c>
      <c r="P166" s="43" t="n">
        <v>96</v>
      </c>
      <c r="Q166" s="43" t="n">
        <v>69</v>
      </c>
      <c r="R166" s="34" t="n">
        <f aca="false">Q166*P166</f>
        <v>6624</v>
      </c>
    </row>
    <row r="167" customFormat="false" ht="13.8" hidden="false" customHeight="false" outlineLevel="0" collapsed="false">
      <c r="A167" s="43" t="n">
        <v>2</v>
      </c>
      <c r="B167" s="40" t="s">
        <v>150</v>
      </c>
      <c r="C167" s="43" t="n">
        <v>133568</v>
      </c>
      <c r="D167" s="43" t="n">
        <v>8162</v>
      </c>
      <c r="E167" s="37" t="n">
        <f aca="false">C167/D167*100</f>
        <v>1636.46165155599</v>
      </c>
      <c r="F167" s="43" t="n">
        <v>133568</v>
      </c>
      <c r="G167" s="43" t="n">
        <v>8162</v>
      </c>
      <c r="H167" s="44" t="n">
        <f aca="false">F167/G167*100</f>
        <v>1636.46165155599</v>
      </c>
      <c r="I167" s="43" t="n">
        <v>133568</v>
      </c>
      <c r="J167" s="43" t="n">
        <v>8162</v>
      </c>
      <c r="K167" s="43" t="n">
        <f aca="false">I167/J167*100</f>
        <v>1636.46165155599</v>
      </c>
      <c r="L167" s="43" t="n">
        <v>133568</v>
      </c>
      <c r="M167" s="43" t="n">
        <v>8162</v>
      </c>
      <c r="N167" s="44" t="n">
        <f aca="false">L167/M167*100</f>
        <v>1636.46165155599</v>
      </c>
      <c r="O167" s="43" t="n">
        <v>130</v>
      </c>
      <c r="P167" s="43" t="n">
        <v>94</v>
      </c>
      <c r="Q167" s="43" t="n">
        <v>130</v>
      </c>
      <c r="R167" s="34" t="n">
        <f aca="false">Q167*P167</f>
        <v>12220</v>
      </c>
    </row>
    <row r="168" s="63" customFormat="true" ht="13.8" hidden="false" customHeight="false" outlineLevel="0" collapsed="false">
      <c r="A168" s="43" t="n">
        <v>3</v>
      </c>
      <c r="B168" s="40" t="s">
        <v>151</v>
      </c>
      <c r="C168" s="43" t="n">
        <v>0</v>
      </c>
      <c r="D168" s="43" t="n">
        <v>16198</v>
      </c>
      <c r="E168" s="43" t="n">
        <f aca="false">C168/D168*100</f>
        <v>0</v>
      </c>
      <c r="F168" s="43" t="n">
        <v>0</v>
      </c>
      <c r="G168" s="43" t="n">
        <v>16198</v>
      </c>
      <c r="H168" s="43" t="n">
        <f aca="false">F168/G168*100</f>
        <v>0</v>
      </c>
      <c r="I168" s="43" t="n">
        <v>0</v>
      </c>
      <c r="J168" s="43" t="n">
        <v>10669</v>
      </c>
      <c r="K168" s="43" t="n">
        <f aca="false">I168/J168*100</f>
        <v>0</v>
      </c>
      <c r="L168" s="43" t="n">
        <v>0</v>
      </c>
      <c r="M168" s="43" t="n">
        <v>10669</v>
      </c>
      <c r="N168" s="43" t="n">
        <f aca="false">L168/M168*100</f>
        <v>0</v>
      </c>
      <c r="O168" s="43" t="n">
        <v>74</v>
      </c>
      <c r="P168" s="43" t="n">
        <v>50</v>
      </c>
      <c r="Q168" s="43" t="n">
        <v>71</v>
      </c>
      <c r="R168" s="34" t="n">
        <f aca="false">Q168*P168</f>
        <v>3550</v>
      </c>
    </row>
    <row r="169" customFormat="false" ht="13.8" hidden="false" customHeight="false" outlineLevel="0" collapsed="false">
      <c r="A169" s="43" t="n">
        <v>4</v>
      </c>
      <c r="B169" s="40" t="s">
        <v>152</v>
      </c>
      <c r="C169" s="37" t="n">
        <v>244103</v>
      </c>
      <c r="D169" s="37" t="n">
        <v>0</v>
      </c>
      <c r="E169" s="81" t="n">
        <v>0</v>
      </c>
      <c r="F169" s="37" t="n">
        <v>244103</v>
      </c>
      <c r="G169" s="37" t="n">
        <v>0</v>
      </c>
      <c r="H169" s="81" t="e">
        <f aca="false">F169/G169*100</f>
        <v>#DIV/0!</v>
      </c>
      <c r="I169" s="37" t="n">
        <v>0</v>
      </c>
      <c r="J169" s="37" t="n">
        <v>0</v>
      </c>
      <c r="K169" s="81" t="n">
        <v>0</v>
      </c>
      <c r="L169" s="37" t="n">
        <v>0</v>
      </c>
      <c r="M169" s="37" t="n">
        <v>0</v>
      </c>
      <c r="N169" s="81" t="n">
        <v>0</v>
      </c>
      <c r="O169" s="43" t="n">
        <v>90</v>
      </c>
      <c r="P169" s="62" t="n">
        <v>82</v>
      </c>
      <c r="Q169" s="62" t="n">
        <v>85</v>
      </c>
      <c r="R169" s="34" t="n">
        <f aca="false">Q169*P169</f>
        <v>6970</v>
      </c>
    </row>
    <row r="170" customFormat="false" ht="13.8" hidden="false" customHeight="false" outlineLevel="0" collapsed="false">
      <c r="A170" s="43" t="n">
        <v>5</v>
      </c>
      <c r="B170" s="40" t="s">
        <v>153</v>
      </c>
      <c r="C170" s="43" t="n">
        <v>0</v>
      </c>
      <c r="D170" s="43" t="n">
        <v>72785</v>
      </c>
      <c r="E170" s="81" t="n">
        <f aca="false">C170/D170*100</f>
        <v>0</v>
      </c>
      <c r="F170" s="43" t="n">
        <v>0</v>
      </c>
      <c r="G170" s="43" t="n">
        <v>72785</v>
      </c>
      <c r="H170" s="81" t="n">
        <f aca="false">F170/G170*100</f>
        <v>0</v>
      </c>
      <c r="I170" s="43" t="n">
        <v>41874</v>
      </c>
      <c r="J170" s="43" t="n">
        <v>72785</v>
      </c>
      <c r="K170" s="81" t="n">
        <f aca="false">I170/J170*100</f>
        <v>57.5310847015182</v>
      </c>
      <c r="L170" s="43" t="n">
        <v>41820</v>
      </c>
      <c r="M170" s="43" t="n">
        <v>72785</v>
      </c>
      <c r="N170" s="81" t="n">
        <f aca="false">L170/M170*100</f>
        <v>57.4568935907124</v>
      </c>
      <c r="O170" s="43" t="n">
        <v>19</v>
      </c>
      <c r="P170" s="43" t="n">
        <v>35</v>
      </c>
      <c r="Q170" s="43" t="n">
        <v>20</v>
      </c>
      <c r="R170" s="34" t="n">
        <f aca="false">Q170*P170</f>
        <v>700</v>
      </c>
    </row>
    <row r="171" customFormat="false" ht="13.8" hidden="false" customHeight="false" outlineLevel="0" collapsed="false">
      <c r="A171" s="43" t="n">
        <v>6</v>
      </c>
      <c r="B171" s="40" t="s">
        <v>154</v>
      </c>
      <c r="C171" s="43" t="n">
        <v>0</v>
      </c>
      <c r="D171" s="43" t="n">
        <v>0</v>
      </c>
      <c r="E171" s="43" t="n">
        <v>0</v>
      </c>
      <c r="F171" s="43" t="n">
        <v>0</v>
      </c>
      <c r="G171" s="43" t="n">
        <v>0</v>
      </c>
      <c r="H171" s="43" t="n">
        <v>0</v>
      </c>
      <c r="I171" s="43" t="n">
        <v>0</v>
      </c>
      <c r="J171" s="43" t="n">
        <v>0</v>
      </c>
      <c r="K171" s="43" t="n">
        <v>0</v>
      </c>
      <c r="L171" s="43" t="n">
        <v>0</v>
      </c>
      <c r="M171" s="43" t="n">
        <v>0</v>
      </c>
      <c r="N171" s="44" t="n">
        <v>0</v>
      </c>
      <c r="O171" s="43" t="n">
        <v>0</v>
      </c>
      <c r="P171" s="41" t="n">
        <v>0</v>
      </c>
      <c r="Q171" s="43" t="n">
        <v>0</v>
      </c>
      <c r="R171" s="34" t="n">
        <f aca="false">Q171*P171</f>
        <v>0</v>
      </c>
    </row>
    <row r="172" customFormat="false" ht="13.8" hidden="false" customHeight="false" outlineLevel="0" collapsed="false">
      <c r="A172" s="43" t="n">
        <v>7</v>
      </c>
      <c r="B172" s="40" t="s">
        <v>155</v>
      </c>
      <c r="C172" s="43" t="n">
        <v>241102</v>
      </c>
      <c r="D172" s="43" t="n">
        <v>193488</v>
      </c>
      <c r="E172" s="44" t="n">
        <f aca="false">C172/D172*100</f>
        <v>124.608244438932</v>
      </c>
      <c r="F172" s="43" t="n">
        <v>241102</v>
      </c>
      <c r="G172" s="43" t="n">
        <v>193488</v>
      </c>
      <c r="H172" s="44" t="n">
        <f aca="false">F172/G172*100</f>
        <v>124.608244438932</v>
      </c>
      <c r="I172" s="43" t="n">
        <v>192574</v>
      </c>
      <c r="J172" s="43" t="n">
        <v>189782</v>
      </c>
      <c r="K172" s="44" t="n">
        <f aca="false">I172/J172*100</f>
        <v>101.471161648628</v>
      </c>
      <c r="L172" s="43" t="n">
        <v>192574</v>
      </c>
      <c r="M172" s="43" t="n">
        <v>198782</v>
      </c>
      <c r="N172" s="44" t="n">
        <f aca="false">L172/M172*100</f>
        <v>96.8769808131521</v>
      </c>
      <c r="O172" s="43" t="n">
        <v>73</v>
      </c>
      <c r="P172" s="43" t="n">
        <v>59</v>
      </c>
      <c r="Q172" s="43" t="n">
        <v>75</v>
      </c>
      <c r="R172" s="34" t="n">
        <f aca="false">Q172*P172</f>
        <v>4425</v>
      </c>
    </row>
    <row r="173" customFormat="false" ht="13.8" hidden="false" customHeight="false" outlineLevel="0" collapsed="false">
      <c r="A173" s="43" t="n">
        <v>8</v>
      </c>
      <c r="B173" s="40" t="s">
        <v>156</v>
      </c>
      <c r="C173" s="37" t="n">
        <v>63107</v>
      </c>
      <c r="D173" s="37" t="n">
        <v>0</v>
      </c>
      <c r="E173" s="42" t="n">
        <v>0</v>
      </c>
      <c r="F173" s="37" t="n">
        <v>63107</v>
      </c>
      <c r="G173" s="37" t="n">
        <v>0</v>
      </c>
      <c r="H173" s="42" t="n">
        <v>0</v>
      </c>
      <c r="I173" s="37" t="n">
        <v>0</v>
      </c>
      <c r="J173" s="37" t="n">
        <v>0</v>
      </c>
      <c r="K173" s="42" t="n">
        <v>0</v>
      </c>
      <c r="L173" s="37" t="n">
        <v>0</v>
      </c>
      <c r="M173" s="37" t="n">
        <v>0</v>
      </c>
      <c r="N173" s="42" t="n">
        <v>0</v>
      </c>
      <c r="O173" s="43" t="n">
        <v>36</v>
      </c>
      <c r="P173" s="41" t="n">
        <v>51</v>
      </c>
      <c r="Q173" s="41" t="n">
        <v>5</v>
      </c>
      <c r="R173" s="34" t="n">
        <f aca="false">Q173*P173</f>
        <v>255</v>
      </c>
    </row>
    <row r="174" customFormat="false" ht="13.8" hidden="false" customHeight="false" outlineLevel="0" collapsed="false">
      <c r="A174" s="43" t="n">
        <v>9</v>
      </c>
      <c r="B174" s="40" t="s">
        <v>157</v>
      </c>
      <c r="C174" s="43" t="n">
        <v>0</v>
      </c>
      <c r="D174" s="43" t="n">
        <v>15785</v>
      </c>
      <c r="E174" s="44" t="n">
        <f aca="false">C174/D174*100</f>
        <v>0</v>
      </c>
      <c r="F174" s="43" t="n">
        <v>0</v>
      </c>
      <c r="G174" s="43" t="n">
        <v>15785</v>
      </c>
      <c r="H174" s="44" t="n">
        <f aca="false">F174/G174*100</f>
        <v>0</v>
      </c>
      <c r="I174" s="43" t="n">
        <v>0</v>
      </c>
      <c r="J174" s="43" t="n">
        <v>15785</v>
      </c>
      <c r="K174" s="44" t="n">
        <v>0</v>
      </c>
      <c r="L174" s="43" t="n">
        <v>0</v>
      </c>
      <c r="M174" s="43" t="n">
        <v>15785</v>
      </c>
      <c r="N174" s="44" t="n">
        <f aca="false">L174/M174*100</f>
        <v>0</v>
      </c>
      <c r="O174" s="43" t="n">
        <v>9</v>
      </c>
      <c r="P174" s="43" t="n">
        <v>50</v>
      </c>
      <c r="Q174" s="43" t="n">
        <v>8</v>
      </c>
      <c r="R174" s="34" t="n">
        <f aca="false">Q174*P174</f>
        <v>400</v>
      </c>
    </row>
    <row r="175" customFormat="false" ht="13.8" hidden="false" customHeight="false" outlineLevel="0" collapsed="false">
      <c r="A175" s="43" t="n">
        <v>10</v>
      </c>
      <c r="B175" s="40" t="s">
        <v>158</v>
      </c>
      <c r="C175" s="43" t="n">
        <v>0</v>
      </c>
      <c r="D175" s="43" t="n">
        <v>19539</v>
      </c>
      <c r="E175" s="44" t="n">
        <f aca="false">C175/D175*100</f>
        <v>0</v>
      </c>
      <c r="F175" s="43" t="n">
        <v>0</v>
      </c>
      <c r="G175" s="43" t="n">
        <v>19539</v>
      </c>
      <c r="H175" s="44" t="n">
        <f aca="false">F175/G175*100</f>
        <v>0</v>
      </c>
      <c r="I175" s="43" t="n">
        <v>0</v>
      </c>
      <c r="J175" s="43" t="n">
        <v>19539</v>
      </c>
      <c r="K175" s="44" t="n">
        <f aca="false">I175/J175*100</f>
        <v>0</v>
      </c>
      <c r="L175" s="43" t="n">
        <v>0</v>
      </c>
      <c r="M175" s="43" t="n">
        <v>19539</v>
      </c>
      <c r="N175" s="44" t="n">
        <f aca="false">L175/M175*100</f>
        <v>0</v>
      </c>
      <c r="O175" s="43" t="n">
        <v>24</v>
      </c>
      <c r="P175" s="43" t="n">
        <v>50</v>
      </c>
      <c r="Q175" s="43" t="n">
        <v>25</v>
      </c>
      <c r="R175" s="82" t="n">
        <f aca="false">Q175*P175</f>
        <v>1250</v>
      </c>
    </row>
    <row r="176" s="49" customFormat="true" ht="13.8" hidden="false" customHeight="false" outlineLevel="0" collapsed="false">
      <c r="A176" s="47" t="s">
        <v>159</v>
      </c>
      <c r="B176" s="47" t="s">
        <v>147</v>
      </c>
      <c r="C176" s="59" t="n">
        <f aca="false">SUM(C166:C175)</f>
        <v>681880</v>
      </c>
      <c r="D176" s="59" t="n">
        <f aca="false">SUM(D166:D175)</f>
        <v>326221</v>
      </c>
      <c r="E176" s="48" t="n">
        <f aca="false">C176/D176*100</f>
        <v>209.023943890798</v>
      </c>
      <c r="F176" s="59" t="n">
        <f aca="false">SUM(F166:F175)</f>
        <v>681880</v>
      </c>
      <c r="G176" s="59" t="n">
        <f aca="false">SUM(G166:G175)</f>
        <v>326221</v>
      </c>
      <c r="H176" s="48" t="n">
        <f aca="false">F176/G176*100</f>
        <v>209.023943890798</v>
      </c>
      <c r="I176" s="59" t="n">
        <f aca="false">SUM(I166:I175)</f>
        <v>372311</v>
      </c>
      <c r="J176" s="59" t="n">
        <f aca="false">SUM(J166:J175)</f>
        <v>319347</v>
      </c>
      <c r="K176" s="48" t="n">
        <f aca="false">I176/J176*100</f>
        <v>116.585093957357</v>
      </c>
      <c r="L176" s="59" t="n">
        <f aca="false">SUM(L166:L175)</f>
        <v>367962</v>
      </c>
      <c r="M176" s="47" t="n">
        <f aca="false">SUM(M166:M175)</f>
        <v>325722</v>
      </c>
      <c r="N176" s="48" t="n">
        <f aca="false">L176/M176*100</f>
        <v>112.968113913092</v>
      </c>
      <c r="O176" s="59" t="n">
        <f aca="false">SUM(O166:O175)</f>
        <v>524</v>
      </c>
      <c r="P176" s="48" t="n">
        <f aca="false">R176/O176</f>
        <v>69.4541984732824</v>
      </c>
      <c r="Q176" s="59" t="n">
        <f aca="false">SUM(Q166:Q175)</f>
        <v>488</v>
      </c>
      <c r="R176" s="56" t="n">
        <f aca="false">SUM(R166:R175)</f>
        <v>36394</v>
      </c>
    </row>
    <row r="177" customFormat="false" ht="13.8" hidden="false" customHeight="false" outlineLevel="0" collapsed="false">
      <c r="A177" s="35"/>
      <c r="B177" s="35"/>
      <c r="C177" s="37"/>
      <c r="D177" s="37"/>
      <c r="E177" s="44"/>
      <c r="F177" s="43"/>
      <c r="G177" s="43"/>
      <c r="H177" s="44"/>
      <c r="I177" s="43"/>
      <c r="J177" s="43"/>
      <c r="K177" s="44"/>
      <c r="L177" s="43"/>
      <c r="M177" s="43"/>
      <c r="N177" s="43"/>
      <c r="O177" s="43"/>
      <c r="P177" s="37"/>
      <c r="Q177" s="43"/>
      <c r="R177" s="34"/>
    </row>
    <row r="178" customFormat="false" ht="13.8" hidden="false" customHeight="false" outlineLevel="0" collapsed="false">
      <c r="A178" s="75" t="s">
        <v>160</v>
      </c>
      <c r="B178" s="75"/>
      <c r="C178" s="35" t="n">
        <v>3</v>
      </c>
      <c r="D178" s="35" t="n">
        <v>4</v>
      </c>
      <c r="E178" s="38" t="n">
        <v>5</v>
      </c>
      <c r="F178" s="35" t="n">
        <v>6</v>
      </c>
      <c r="G178" s="35" t="n">
        <v>7</v>
      </c>
      <c r="H178" s="35" t="n">
        <v>8</v>
      </c>
      <c r="I178" s="35" t="n">
        <v>9</v>
      </c>
      <c r="J178" s="35" t="n">
        <v>10</v>
      </c>
      <c r="K178" s="35" t="n">
        <v>11</v>
      </c>
      <c r="L178" s="35" t="n">
        <v>12</v>
      </c>
      <c r="M178" s="35" t="n">
        <v>13</v>
      </c>
      <c r="N178" s="35" t="n">
        <v>14</v>
      </c>
      <c r="O178" s="35" t="n">
        <v>15</v>
      </c>
      <c r="P178" s="38" t="n">
        <v>16</v>
      </c>
      <c r="Q178" s="35" t="n">
        <v>15</v>
      </c>
      <c r="R178" s="34"/>
    </row>
    <row r="179" customFormat="false" ht="13.8" hidden="false" customHeight="false" outlineLevel="0" collapsed="false">
      <c r="A179" s="43" t="n">
        <v>1</v>
      </c>
      <c r="B179" s="83" t="s">
        <v>161</v>
      </c>
      <c r="C179" s="45" t="n">
        <v>44085</v>
      </c>
      <c r="D179" s="45" t="n">
        <v>29422.2</v>
      </c>
      <c r="E179" s="42" t="n">
        <f aca="false">IF(OR(C179=0,D179=0),0,C179/D179*100)</f>
        <v>149.835838244591</v>
      </c>
      <c r="F179" s="45" t="n">
        <v>44085</v>
      </c>
      <c r="G179" s="45" t="n">
        <v>29422.2</v>
      </c>
      <c r="H179" s="42" t="n">
        <f aca="false">IF(OR(F179=0,G179=0),0,F179/G179*100)</f>
        <v>149.835838244591</v>
      </c>
      <c r="I179" s="45" t="n">
        <v>15211.7</v>
      </c>
      <c r="J179" s="45" t="n">
        <v>33138.6</v>
      </c>
      <c r="K179" s="42" t="n">
        <f aca="false">IF(OR(I179=0,J179=0),0,I179/J179*100)</f>
        <v>45.903266885143</v>
      </c>
      <c r="L179" s="45" t="n">
        <v>0</v>
      </c>
      <c r="M179" s="45" t="n">
        <v>0</v>
      </c>
      <c r="N179" s="42" t="n">
        <f aca="false">IF(OR(L179=0,M179=0),0,L179/M179*100)</f>
        <v>0</v>
      </c>
      <c r="O179" s="41" t="n">
        <v>305</v>
      </c>
      <c r="P179" s="41" t="n">
        <v>154</v>
      </c>
      <c r="Q179" s="41" t="n">
        <v>306</v>
      </c>
      <c r="R179" s="34" t="n">
        <f aca="false">Q179*P179</f>
        <v>47124</v>
      </c>
    </row>
    <row r="180" customFormat="false" ht="13.8" hidden="false" customHeight="false" outlineLevel="0" collapsed="false">
      <c r="A180" s="43" t="n">
        <v>2</v>
      </c>
      <c r="B180" s="40" t="s">
        <v>162</v>
      </c>
      <c r="C180" s="45"/>
      <c r="D180" s="45"/>
      <c r="E180" s="42"/>
      <c r="F180" s="45"/>
      <c r="G180" s="45"/>
      <c r="H180" s="42"/>
      <c r="I180" s="45"/>
      <c r="J180" s="45"/>
      <c r="K180" s="42"/>
      <c r="L180" s="45"/>
      <c r="M180" s="45"/>
      <c r="N180" s="42"/>
      <c r="O180" s="41"/>
      <c r="P180" s="45"/>
      <c r="Q180" s="41"/>
      <c r="R180" s="34" t="n">
        <f aca="false">Q180*P180</f>
        <v>0</v>
      </c>
    </row>
    <row r="181" customFormat="false" ht="13.8" hidden="false" customHeight="false" outlineLevel="0" collapsed="false">
      <c r="A181" s="43" t="n">
        <v>3</v>
      </c>
      <c r="B181" s="83" t="s">
        <v>163</v>
      </c>
      <c r="C181" s="45" t="n">
        <v>0</v>
      </c>
      <c r="D181" s="45" t="n">
        <v>60105</v>
      </c>
      <c r="E181" s="42" t="n">
        <f aca="false">IF(OR(C181=0,D181=0),0,C181/D181*100)</f>
        <v>0</v>
      </c>
      <c r="F181" s="45" t="n">
        <v>0</v>
      </c>
      <c r="G181" s="45" t="n">
        <v>60105</v>
      </c>
      <c r="H181" s="42" t="n">
        <f aca="false">IF(OR(F181=0,G181=0),0,F181/G181*100)</f>
        <v>0</v>
      </c>
      <c r="I181" s="45" t="n">
        <v>0</v>
      </c>
      <c r="J181" s="45" t="n">
        <v>60324</v>
      </c>
      <c r="K181" s="42" t="n">
        <f aca="false">IF(OR(I181=0,J181=0),0,I181/J181*100)</f>
        <v>0</v>
      </c>
      <c r="L181" s="45" t="n">
        <v>0</v>
      </c>
      <c r="M181" s="45" t="n">
        <v>60324</v>
      </c>
      <c r="N181" s="42" t="n">
        <f aca="false">IF(OR(L181=0,M181=0),0,L181/M181*100)</f>
        <v>0</v>
      </c>
      <c r="O181" s="41" t="n">
        <v>50</v>
      </c>
      <c r="P181" s="41" t="n">
        <v>135</v>
      </c>
      <c r="Q181" s="41" t="n">
        <v>51</v>
      </c>
      <c r="R181" s="34" t="n">
        <f aca="false">Q181*P181</f>
        <v>6885</v>
      </c>
    </row>
    <row r="182" customFormat="false" ht="13.8" hidden="false" customHeight="false" outlineLevel="0" collapsed="false">
      <c r="A182" s="43" t="n">
        <v>4</v>
      </c>
      <c r="B182" s="83" t="s">
        <v>164</v>
      </c>
      <c r="C182" s="45" t="n">
        <v>0</v>
      </c>
      <c r="D182" s="45" t="n">
        <v>0</v>
      </c>
      <c r="E182" s="42" t="n">
        <f aca="false">IF(OR(C182=0,D182=0),0,C182/D182*100)</f>
        <v>0</v>
      </c>
      <c r="F182" s="45" t="n">
        <v>0</v>
      </c>
      <c r="G182" s="45" t="n">
        <v>0</v>
      </c>
      <c r="H182" s="42" t="n">
        <f aca="false">IF(OR(F182=0,G182=0),0,F182/G182*100)</f>
        <v>0</v>
      </c>
      <c r="I182" s="45" t="n">
        <v>0</v>
      </c>
      <c r="J182" s="45" t="n">
        <v>0</v>
      </c>
      <c r="K182" s="42" t="n">
        <f aca="false">IF(OR(I182=0,J182=0),0,I182/J182*100)</f>
        <v>0</v>
      </c>
      <c r="L182" s="45" t="n">
        <v>0</v>
      </c>
      <c r="M182" s="45" t="n">
        <v>0</v>
      </c>
      <c r="N182" s="42" t="n">
        <f aca="false">IF(OR(L182=0,M182=0),0,L182/M182*100)</f>
        <v>0</v>
      </c>
      <c r="O182" s="41" t="n">
        <v>28</v>
      </c>
      <c r="P182" s="41" t="n">
        <v>40</v>
      </c>
      <c r="Q182" s="41" t="n">
        <v>28</v>
      </c>
      <c r="R182" s="34" t="n">
        <f aca="false">Q182*P182</f>
        <v>1120</v>
      </c>
    </row>
    <row r="183" customFormat="false" ht="22.5" hidden="false" customHeight="false" outlineLevel="0" collapsed="false">
      <c r="A183" s="43" t="n">
        <v>5</v>
      </c>
      <c r="B183" s="84" t="s">
        <v>165</v>
      </c>
      <c r="C183" s="45" t="n">
        <v>1046.6</v>
      </c>
      <c r="D183" s="45" t="n">
        <v>694</v>
      </c>
      <c r="E183" s="42" t="n">
        <f aca="false">IF(OR(C183=0,D183=0),0,C183/D183*100)</f>
        <v>150.806916426513</v>
      </c>
      <c r="F183" s="45" t="n">
        <v>1047</v>
      </c>
      <c r="G183" s="45" t="n">
        <v>694</v>
      </c>
      <c r="H183" s="42" t="n">
        <f aca="false">IF(OR(F183=0,G183=0),0,F183/G183*100)</f>
        <v>150.864553314121</v>
      </c>
      <c r="I183" s="45" t="n">
        <v>0</v>
      </c>
      <c r="J183" s="45" t="n">
        <v>0</v>
      </c>
      <c r="K183" s="42" t="n">
        <f aca="false">IF(OR(I183=0,J183=0),0,I183/J183*100)</f>
        <v>0</v>
      </c>
      <c r="L183" s="45" t="n">
        <v>0</v>
      </c>
      <c r="M183" s="45" t="n">
        <v>0</v>
      </c>
      <c r="N183" s="42" t="n">
        <f aca="false">IF(OR(L183=0,M183=0),0,L183/M183*100)</f>
        <v>0</v>
      </c>
      <c r="O183" s="41" t="n">
        <v>88</v>
      </c>
      <c r="P183" s="41" t="n">
        <v>78</v>
      </c>
      <c r="Q183" s="41" t="n">
        <v>85</v>
      </c>
      <c r="R183" s="34" t="n">
        <f aca="false">Q183*P183</f>
        <v>6630</v>
      </c>
    </row>
    <row r="184" customFormat="false" ht="13.8" hidden="false" customHeight="false" outlineLevel="0" collapsed="false">
      <c r="A184" s="43" t="n">
        <v>6</v>
      </c>
      <c r="B184" s="85" t="s">
        <v>166</v>
      </c>
      <c r="C184" s="45" t="n">
        <v>0</v>
      </c>
      <c r="D184" s="45" t="n">
        <v>0</v>
      </c>
      <c r="E184" s="42" t="n">
        <f aca="false">IF(OR(C184=0,D184=0),0,C184/D184*100)</f>
        <v>0</v>
      </c>
      <c r="F184" s="45" t="n">
        <v>0</v>
      </c>
      <c r="G184" s="45" t="n">
        <v>0</v>
      </c>
      <c r="H184" s="42" t="n">
        <f aca="false">IF(OR(F184=0,G184=0),0,F184/G184*100)</f>
        <v>0</v>
      </c>
      <c r="I184" s="45" t="n">
        <v>0</v>
      </c>
      <c r="J184" s="45" t="n">
        <v>0</v>
      </c>
      <c r="K184" s="42" t="n">
        <f aca="false">IF(OR(I184=0,J184=0),0,I184/J184*100)</f>
        <v>0</v>
      </c>
      <c r="L184" s="45" t="n">
        <v>0</v>
      </c>
      <c r="M184" s="45" t="n">
        <v>0</v>
      </c>
      <c r="N184" s="42" t="n">
        <f aca="false">IF(OR(L184=0,M184=0),0,L184/M184*100)</f>
        <v>0</v>
      </c>
      <c r="O184" s="41" t="n">
        <v>31</v>
      </c>
      <c r="P184" s="41" t="n">
        <v>13</v>
      </c>
      <c r="Q184" s="41" t="n">
        <v>31</v>
      </c>
      <c r="R184" s="34" t="n">
        <f aca="false">Q184*P184</f>
        <v>403</v>
      </c>
    </row>
    <row r="185" customFormat="false" ht="13.8" hidden="false" customHeight="false" outlineLevel="0" collapsed="false">
      <c r="A185" s="43" t="n">
        <v>7</v>
      </c>
      <c r="B185" s="83" t="s">
        <v>167</v>
      </c>
      <c r="C185" s="45" t="n">
        <v>212</v>
      </c>
      <c r="D185" s="45" t="n">
        <v>748</v>
      </c>
      <c r="E185" s="42" t="n">
        <f aca="false">IF(OR(C185=0,D185=0),0,C185/D185*100)</f>
        <v>28.3422459893048</v>
      </c>
      <c r="F185" s="45" t="n">
        <v>212</v>
      </c>
      <c r="G185" s="45" t="n">
        <v>748</v>
      </c>
      <c r="H185" s="42" t="n">
        <f aca="false">IF(OR(F185=0,G185=0),0,F185/G185*100)</f>
        <v>28.3422459893048</v>
      </c>
      <c r="I185" s="45" t="n">
        <v>0</v>
      </c>
      <c r="J185" s="45" t="n">
        <v>0</v>
      </c>
      <c r="K185" s="42" t="n">
        <f aca="false">IF(OR(I185=0,J185=0),0,I185/J185*100)</f>
        <v>0</v>
      </c>
      <c r="L185" s="45" t="n">
        <v>0</v>
      </c>
      <c r="M185" s="45" t="n">
        <v>0</v>
      </c>
      <c r="N185" s="42" t="n">
        <f aca="false">IF(OR(L185=0,M185=0),0,L185/M185*100)</f>
        <v>0</v>
      </c>
      <c r="O185" s="41" t="n">
        <v>19</v>
      </c>
      <c r="P185" s="41" t="n">
        <v>34</v>
      </c>
      <c r="Q185" s="41" t="n">
        <v>20</v>
      </c>
      <c r="R185" s="34" t="n">
        <f aca="false">Q185*P185</f>
        <v>680</v>
      </c>
    </row>
    <row r="186" customFormat="false" ht="13.8" hidden="false" customHeight="false" outlineLevel="0" collapsed="false">
      <c r="A186" s="43" t="n">
        <v>8</v>
      </c>
      <c r="B186" s="83" t="s">
        <v>168</v>
      </c>
      <c r="C186" s="45" t="n">
        <v>0</v>
      </c>
      <c r="D186" s="45" t="n">
        <v>0</v>
      </c>
      <c r="E186" s="42" t="n">
        <f aca="false">IF(OR(C186=0,D186=0),0,C186/D186*100)</f>
        <v>0</v>
      </c>
      <c r="F186" s="45" t="n">
        <v>0</v>
      </c>
      <c r="G186" s="45" t="n">
        <v>0</v>
      </c>
      <c r="H186" s="42" t="n">
        <f aca="false">IF(OR(F186=0,G186=0),0,F186/G186*100)</f>
        <v>0</v>
      </c>
      <c r="I186" s="45" t="n">
        <v>0</v>
      </c>
      <c r="J186" s="45" t="n">
        <v>0</v>
      </c>
      <c r="K186" s="42" t="n">
        <f aca="false">IF(OR(I186=0,J186=0),0,I186/J186*100)</f>
        <v>0</v>
      </c>
      <c r="L186" s="45" t="n">
        <v>0</v>
      </c>
      <c r="M186" s="45" t="n">
        <v>0</v>
      </c>
      <c r="N186" s="42" t="n">
        <f aca="false">IF(OR(L186=0,M186=0),0,L186/M186*100)</f>
        <v>0</v>
      </c>
      <c r="O186" s="41" t="n">
        <v>83</v>
      </c>
      <c r="P186" s="45" t="n">
        <v>125.3</v>
      </c>
      <c r="Q186" s="41" t="n">
        <v>83</v>
      </c>
      <c r="R186" s="34" t="n">
        <f aca="false">Q186*P186</f>
        <v>10399.9</v>
      </c>
    </row>
    <row r="187" customFormat="false" ht="13.8" hidden="false" customHeight="false" outlineLevel="0" collapsed="false">
      <c r="A187" s="43" t="n">
        <v>9</v>
      </c>
      <c r="B187" s="83" t="s">
        <v>169</v>
      </c>
      <c r="C187" s="45" t="n">
        <v>1000</v>
      </c>
      <c r="D187" s="45" t="n">
        <v>0</v>
      </c>
      <c r="E187" s="42" t="n">
        <f aca="false">IF(OR(C187=0,D187=0),0,C187/D187*100)</f>
        <v>0</v>
      </c>
      <c r="F187" s="45" t="n">
        <v>1000</v>
      </c>
      <c r="G187" s="45" t="n">
        <v>0</v>
      </c>
      <c r="H187" s="42" t="n">
        <f aca="false">IF(OR(F187=0,G187=0),0,F187/G187*100)</f>
        <v>0</v>
      </c>
      <c r="I187" s="45" t="n">
        <v>0</v>
      </c>
      <c r="J187" s="45" t="n">
        <v>0</v>
      </c>
      <c r="K187" s="42" t="n">
        <f aca="false">IF(OR(I187=0,J187=0),0,I187/J187*100)</f>
        <v>0</v>
      </c>
      <c r="L187" s="45" t="n">
        <v>0</v>
      </c>
      <c r="M187" s="45" t="n">
        <v>0</v>
      </c>
      <c r="N187" s="42" t="n">
        <f aca="false">IF(OR(L187=0,M187=0),0,L187/M187*100)</f>
        <v>0</v>
      </c>
      <c r="O187" s="41" t="n">
        <v>12</v>
      </c>
      <c r="P187" s="41" t="n">
        <v>41</v>
      </c>
      <c r="Q187" s="41" t="n">
        <v>15</v>
      </c>
      <c r="R187" s="34" t="n">
        <f aca="false">Q187*P187</f>
        <v>615</v>
      </c>
    </row>
    <row r="188" customFormat="false" ht="13.8" hidden="false" customHeight="false" outlineLevel="0" collapsed="false">
      <c r="A188" s="43" t="n">
        <v>10</v>
      </c>
      <c r="B188" s="83" t="s">
        <v>170</v>
      </c>
      <c r="C188" s="45" t="n">
        <v>5600</v>
      </c>
      <c r="D188" s="45" t="n">
        <v>4300</v>
      </c>
      <c r="E188" s="42" t="n">
        <f aca="false">IF(OR(C188=0,D188=0),0,C188/D188*100)</f>
        <v>130.232558139535</v>
      </c>
      <c r="F188" s="45" t="n">
        <v>5600</v>
      </c>
      <c r="G188" s="45" t="n">
        <v>4300</v>
      </c>
      <c r="H188" s="42" t="n">
        <f aca="false">IF(OR(F188=0,G188=0),0,F188/G188*100)</f>
        <v>130.232558139535</v>
      </c>
      <c r="I188" s="45" t="n">
        <v>0</v>
      </c>
      <c r="J188" s="45" t="n">
        <v>0</v>
      </c>
      <c r="K188" s="42" t="n">
        <f aca="false">IF(OR(I188=0,J188=0),0,I188/J188*100)</f>
        <v>0</v>
      </c>
      <c r="L188" s="45" t="n">
        <v>0</v>
      </c>
      <c r="M188" s="45" t="n">
        <v>0</v>
      </c>
      <c r="N188" s="42" t="n">
        <v>0</v>
      </c>
      <c r="O188" s="41" t="n">
        <v>24</v>
      </c>
      <c r="P188" s="45" t="n">
        <v>75.4</v>
      </c>
      <c r="Q188" s="41" t="n">
        <v>27</v>
      </c>
      <c r="R188" s="34"/>
    </row>
    <row r="189" customFormat="false" ht="13.8" hidden="false" customHeight="false" outlineLevel="0" collapsed="false">
      <c r="A189" s="43" t="n">
        <v>11</v>
      </c>
      <c r="B189" s="83" t="s">
        <v>171</v>
      </c>
      <c r="C189" s="45" t="n">
        <v>1610</v>
      </c>
      <c r="D189" s="45" t="n">
        <v>771</v>
      </c>
      <c r="E189" s="42" t="n">
        <f aca="false">IF(OR(C189=0,D189=0),0,C189/D189*100)</f>
        <v>208.819714656291</v>
      </c>
      <c r="F189" s="45" t="n">
        <v>1610</v>
      </c>
      <c r="G189" s="45" t="n">
        <v>771</v>
      </c>
      <c r="H189" s="42" t="n">
        <f aca="false">IF(OR(F189=0,G189=0),0,F189/G189*100)</f>
        <v>208.819714656291</v>
      </c>
      <c r="I189" s="45" t="n">
        <v>1610</v>
      </c>
      <c r="J189" s="45" t="n">
        <v>771</v>
      </c>
      <c r="K189" s="42" t="n">
        <f aca="false">IF(OR(I189=0,J189=0),0,I189/J189*100)</f>
        <v>208.819714656291</v>
      </c>
      <c r="L189" s="45" t="n">
        <v>0</v>
      </c>
      <c r="M189" s="45" t="n">
        <v>0</v>
      </c>
      <c r="N189" s="42" t="n">
        <f aca="false">IF(OR(L189=0,M189=0),0,L189/M189*100)</f>
        <v>0</v>
      </c>
      <c r="O189" s="41" t="n">
        <v>13</v>
      </c>
      <c r="P189" s="45" t="n">
        <v>60.4</v>
      </c>
      <c r="Q189" s="41" t="n">
        <v>29</v>
      </c>
      <c r="R189" s="34" t="n">
        <f aca="false">Q189*P189</f>
        <v>1751.6</v>
      </c>
    </row>
    <row r="190" customFormat="false" ht="13.8" hidden="false" customHeight="false" outlineLevel="0" collapsed="false">
      <c r="A190" s="43" t="n">
        <v>12</v>
      </c>
      <c r="B190" s="40" t="s">
        <v>172</v>
      </c>
      <c r="C190" s="45" t="n">
        <v>0</v>
      </c>
      <c r="D190" s="45" t="n">
        <v>0</v>
      </c>
      <c r="E190" s="42" t="n">
        <f aca="false">IF(OR(C190=0,D190=0),0,C190/D190*100)</f>
        <v>0</v>
      </c>
      <c r="F190" s="45" t="n">
        <v>0</v>
      </c>
      <c r="G190" s="45" t="n">
        <v>0</v>
      </c>
      <c r="H190" s="42" t="n">
        <f aca="false">IF(OR(F190=0,G190=0),0,F190/G190*100)</f>
        <v>0</v>
      </c>
      <c r="I190" s="45" t="n">
        <v>432</v>
      </c>
      <c r="J190" s="45" t="n">
        <v>189</v>
      </c>
      <c r="K190" s="42" t="n">
        <f aca="false">IF(OR(I190=0,J190=0),0,I190/J190*100)</f>
        <v>228.571428571429</v>
      </c>
      <c r="L190" s="45" t="n">
        <v>0</v>
      </c>
      <c r="M190" s="45" t="n">
        <v>0</v>
      </c>
      <c r="N190" s="42" t="n">
        <f aca="false">IF(OR(L190=0,M190=0),0,L190/M190*100)</f>
        <v>0</v>
      </c>
      <c r="O190" s="41" t="n">
        <v>26</v>
      </c>
      <c r="P190" s="41" t="n">
        <v>47</v>
      </c>
      <c r="Q190" s="41" t="n">
        <v>26</v>
      </c>
      <c r="R190" s="34" t="n">
        <f aca="false">Q190*P190</f>
        <v>1222</v>
      </c>
    </row>
    <row r="191" s="49" customFormat="true" ht="13.8" hidden="false" customHeight="false" outlineLevel="0" collapsed="false">
      <c r="A191" s="47" t="s">
        <v>159</v>
      </c>
      <c r="B191" s="47" t="s">
        <v>147</v>
      </c>
      <c r="C191" s="59" t="n">
        <f aca="false">SUM(C179:C190)</f>
        <v>53553.6</v>
      </c>
      <c r="D191" s="59" t="n">
        <f aca="false">SUM(D179:D190)</f>
        <v>96040.2</v>
      </c>
      <c r="E191" s="48" t="n">
        <f aca="false">C191/D191*100</f>
        <v>55.7616498091424</v>
      </c>
      <c r="F191" s="59" t="n">
        <f aca="false">SUM(F179:F190)</f>
        <v>53554</v>
      </c>
      <c r="G191" s="59" t="n">
        <f aca="false">SUM(G179:G190)</f>
        <v>96040.2</v>
      </c>
      <c r="H191" s="48" t="n">
        <f aca="false">F191/G191*100</f>
        <v>55.762066301403</v>
      </c>
      <c r="I191" s="59" t="n">
        <f aca="false">SUM(I179:I190)</f>
        <v>17253.7</v>
      </c>
      <c r="J191" s="59" t="n">
        <f aca="false">SUM(J179:J190)</f>
        <v>94422.6</v>
      </c>
      <c r="K191" s="48" t="n">
        <f aca="false">I191/J191*100</f>
        <v>18.2728499321137</v>
      </c>
      <c r="L191" s="59" t="n">
        <f aca="false">SUM(L179:L190)</f>
        <v>0</v>
      </c>
      <c r="M191" s="59" t="n">
        <f aca="false">SUM(M179:M190)</f>
        <v>60324</v>
      </c>
      <c r="N191" s="48" t="n">
        <f aca="false">L191/M191*100</f>
        <v>0</v>
      </c>
      <c r="O191" s="59" t="n">
        <f aca="false">SUM(O179:O190)</f>
        <v>679</v>
      </c>
      <c r="P191" s="48" t="n">
        <f aca="false">R191/O191</f>
        <v>113.152430044183</v>
      </c>
      <c r="Q191" s="59" t="n">
        <f aca="false">SUM(Q179:Q190)</f>
        <v>701</v>
      </c>
      <c r="R191" s="56" t="n">
        <f aca="false">SUM(R179:R190)</f>
        <v>76830.5</v>
      </c>
    </row>
    <row r="192" customFormat="false" ht="13.8" hidden="false" customHeight="false" outlineLevel="0" collapsed="false">
      <c r="A192" s="86"/>
      <c r="B192" s="3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7"/>
    </row>
    <row r="193" customFormat="false" ht="13.8" hidden="false" customHeight="false" outlineLevel="0" collapsed="false">
      <c r="A193" s="88" t="s">
        <v>24</v>
      </c>
      <c r="B193" s="88"/>
      <c r="C193" s="35" t="n">
        <v>3</v>
      </c>
      <c r="D193" s="35" t="n">
        <v>4</v>
      </c>
      <c r="E193" s="38" t="n">
        <v>5</v>
      </c>
      <c r="F193" s="35" t="n">
        <v>6</v>
      </c>
      <c r="G193" s="35" t="n">
        <v>7</v>
      </c>
      <c r="H193" s="35" t="n">
        <v>8</v>
      </c>
      <c r="I193" s="35" t="n">
        <v>9</v>
      </c>
      <c r="J193" s="35" t="n">
        <v>10</v>
      </c>
      <c r="K193" s="35" t="n">
        <v>11</v>
      </c>
      <c r="L193" s="35" t="n">
        <v>12</v>
      </c>
      <c r="M193" s="35" t="n">
        <v>13</v>
      </c>
      <c r="N193" s="35" t="n">
        <v>14</v>
      </c>
      <c r="O193" s="35" t="n">
        <v>15</v>
      </c>
      <c r="P193" s="38" t="n">
        <v>16</v>
      </c>
      <c r="Q193" s="35" t="n">
        <v>15</v>
      </c>
      <c r="R193" s="25"/>
    </row>
    <row r="194" customFormat="false" ht="13.8" hidden="false" customHeight="false" outlineLevel="0" collapsed="false">
      <c r="A194" s="43" t="n">
        <v>1</v>
      </c>
      <c r="B194" s="40" t="s">
        <v>173</v>
      </c>
      <c r="C194" s="41" t="n">
        <v>1491</v>
      </c>
      <c r="D194" s="41" t="n">
        <v>4956</v>
      </c>
      <c r="E194" s="44" t="n">
        <f aca="false">C194/D194*100</f>
        <v>30.0847457627119</v>
      </c>
      <c r="F194" s="41" t="n">
        <v>1491</v>
      </c>
      <c r="G194" s="41" t="n">
        <v>4956</v>
      </c>
      <c r="H194" s="44" t="n">
        <f aca="false">F194/G194*100</f>
        <v>30.0847457627119</v>
      </c>
      <c r="I194" s="41" t="n">
        <v>1491</v>
      </c>
      <c r="J194" s="41" t="n">
        <v>4956</v>
      </c>
      <c r="K194" s="44" t="n">
        <f aca="false">I194/J194*100</f>
        <v>30.0847457627119</v>
      </c>
      <c r="L194" s="41" t="n">
        <v>1491</v>
      </c>
      <c r="M194" s="41" t="n">
        <v>4956</v>
      </c>
      <c r="N194" s="44" t="n">
        <f aca="false">L194/M194*100</f>
        <v>30.0847457627119</v>
      </c>
      <c r="O194" s="37" t="n">
        <v>53</v>
      </c>
      <c r="P194" s="43" t="n">
        <v>45</v>
      </c>
      <c r="Q194" s="37" t="n">
        <v>50</v>
      </c>
      <c r="R194" s="34" t="n">
        <f aca="false">Q194*P194</f>
        <v>2250</v>
      </c>
    </row>
    <row r="195" customFormat="false" ht="13.8" hidden="false" customHeight="false" outlineLevel="0" collapsed="false">
      <c r="A195" s="43" t="n">
        <v>2</v>
      </c>
      <c r="B195" s="40" t="s">
        <v>174</v>
      </c>
      <c r="C195" s="41" t="n">
        <v>0</v>
      </c>
      <c r="D195" s="41" t="n">
        <v>0</v>
      </c>
      <c r="E195" s="44" t="n">
        <v>0</v>
      </c>
      <c r="F195" s="41" t="n">
        <v>0</v>
      </c>
      <c r="G195" s="41" t="n">
        <v>0</v>
      </c>
      <c r="H195" s="44" t="n">
        <v>0</v>
      </c>
      <c r="I195" s="41" t="n">
        <v>0</v>
      </c>
      <c r="J195" s="41" t="n">
        <v>0</v>
      </c>
      <c r="K195" s="44" t="n">
        <v>0</v>
      </c>
      <c r="L195" s="41" t="n">
        <v>0</v>
      </c>
      <c r="M195" s="41" t="n">
        <v>0</v>
      </c>
      <c r="N195" s="44" t="n">
        <v>0</v>
      </c>
      <c r="O195" s="37" t="n">
        <v>190</v>
      </c>
      <c r="P195" s="43" t="n">
        <v>65</v>
      </c>
      <c r="Q195" s="43" t="n">
        <v>190</v>
      </c>
      <c r="R195" s="34" t="n">
        <f aca="false">Q195*P195</f>
        <v>12350</v>
      </c>
    </row>
    <row r="196" s="49" customFormat="true" ht="13.8" hidden="false" customHeight="false" outlineLevel="0" collapsed="false">
      <c r="A196" s="47" t="s">
        <v>159</v>
      </c>
      <c r="B196" s="47" t="s">
        <v>147</v>
      </c>
      <c r="C196" s="47" t="n">
        <f aca="false">SUM(C194:C195)</f>
        <v>1491</v>
      </c>
      <c r="D196" s="47" t="n">
        <f aca="false">SUM(D194:D195)</f>
        <v>4956</v>
      </c>
      <c r="E196" s="48" t="n">
        <f aca="false">C196/D196*100</f>
        <v>30.0847457627119</v>
      </c>
      <c r="F196" s="47" t="n">
        <f aca="false">SUM(F194:F195)</f>
        <v>1491</v>
      </c>
      <c r="G196" s="47" t="n">
        <f aca="false">SUM(G194:G195)</f>
        <v>4956</v>
      </c>
      <c r="H196" s="48" t="n">
        <f aca="false">F196/G196*100</f>
        <v>30.0847457627119</v>
      </c>
      <c r="I196" s="48" t="n">
        <f aca="false">SUM(I194:I195)</f>
        <v>1491</v>
      </c>
      <c r="J196" s="47" t="n">
        <f aca="false">SUM(J194:J195)</f>
        <v>4956</v>
      </c>
      <c r="K196" s="48" t="n">
        <f aca="false">I196/J196*100</f>
        <v>30.0847457627119</v>
      </c>
      <c r="L196" s="59" t="n">
        <f aca="false">SUM(L194:L195)</f>
        <v>1491</v>
      </c>
      <c r="M196" s="47" t="n">
        <f aca="false">SUM(M194:M195)</f>
        <v>4956</v>
      </c>
      <c r="N196" s="48" t="n">
        <f aca="false">L196/M196*100</f>
        <v>30.0847457627119</v>
      </c>
      <c r="O196" s="59" t="n">
        <f aca="false">SUM(O194:O195)</f>
        <v>243</v>
      </c>
      <c r="P196" s="59" t="n">
        <f aca="false">R196/O196</f>
        <v>60.082304526749</v>
      </c>
      <c r="Q196" s="47" t="n">
        <f aca="false">SUM(Q194:Q195)</f>
        <v>240</v>
      </c>
      <c r="R196" s="56" t="n">
        <f aca="false">SUM(R194:R195)</f>
        <v>14600</v>
      </c>
    </row>
    <row r="209" customFormat="false" ht="7.5" hidden="false" customHeight="true" outlineLevel="0" collapsed="false"/>
    <row r="220" customFormat="false" ht="6.75" hidden="false" customHeight="true" outlineLevel="0" collapsed="false"/>
    <row r="221" customFormat="false" ht="15" hidden="true" customHeight="true" outlineLevel="0" collapsed="false"/>
    <row r="222" customFormat="false" ht="15" hidden="true" customHeight="true" outlineLevel="0" collapsed="false"/>
    <row r="223" customFormat="false" ht="15" hidden="true" customHeight="true" outlineLevel="0" collapsed="false"/>
    <row r="224" customFormat="false" ht="15" hidden="true" customHeight="true" outlineLevel="0" collapsed="false"/>
    <row r="225" customFormat="false" ht="15" hidden="true" customHeight="true" outlineLevel="0" collapsed="false"/>
    <row r="226" customFormat="false" ht="15" hidden="true" customHeight="true" outlineLevel="0" collapsed="false"/>
    <row r="227" customFormat="false" ht="15" hidden="true" customHeight="true" outlineLevel="0" collapsed="false"/>
    <row r="228" customFormat="false" ht="15" hidden="true" customHeight="true" outlineLevel="0" collapsed="false"/>
    <row r="229" customFormat="false" ht="15" hidden="true" customHeight="true" outlineLevel="0" collapsed="false"/>
    <row r="230" customFormat="false" ht="15" hidden="true" customHeight="true" outlineLevel="0" collapsed="false"/>
    <row r="231" customFormat="false" ht="15" hidden="true" customHeight="true" outlineLevel="0" collapsed="false"/>
    <row r="232" customFormat="false" ht="15" hidden="true" customHeight="true" outlineLevel="0" collapsed="false"/>
    <row r="233" customFormat="false" ht="15" hidden="true" customHeight="true" outlineLevel="0" collapsed="false"/>
    <row r="234" customFormat="false" ht="15" hidden="true" customHeight="true" outlineLevel="0" collapsed="false"/>
    <row r="235" customFormat="false" ht="15" hidden="true" customHeight="true" outlineLevel="0" collapsed="false"/>
    <row r="236" customFormat="false" ht="15" hidden="true" customHeight="true" outlineLevel="0" collapsed="false"/>
    <row r="237" customFormat="false" ht="15" hidden="true" customHeight="true" outlineLevel="0" collapsed="false"/>
    <row r="238" customFormat="false" ht="9.75" hidden="true" customHeight="true" outlineLevel="0" collapsed="false"/>
    <row r="239" customFormat="false" ht="15" hidden="true" customHeight="true" outlineLevel="0" collapsed="false"/>
    <row r="240" customFormat="false" ht="15" hidden="true" customHeight="true" outlineLevel="0" collapsed="false"/>
    <row r="241" customFormat="false" ht="15" hidden="true" customHeight="true" outlineLevel="0" collapsed="false"/>
    <row r="242" customFormat="false" ht="15" hidden="true" customHeight="true" outlineLevel="0" collapsed="false"/>
    <row r="243" customFormat="false" ht="15" hidden="true" customHeight="true" outlineLevel="0" collapsed="false"/>
    <row r="244" customFormat="false" ht="15" hidden="true" customHeight="true" outlineLevel="0" collapsed="false"/>
    <row r="245" customFormat="false" ht="15" hidden="true" customHeight="true" outlineLevel="0" collapsed="false"/>
    <row r="246" customFormat="false" ht="8.25" hidden="false" customHeight="true" outlineLevel="0" collapsed="false"/>
    <row r="247" customFormat="false" ht="13.5" hidden="false" customHeight="true" outlineLevel="0" collapsed="false"/>
    <row r="251" customFormat="false" ht="23.25" hidden="false" customHeight="true" outlineLevel="0" collapsed="false"/>
    <row r="252" customFormat="false" ht="23.25" hidden="false" customHeight="true" outlineLevel="0" collapsed="false"/>
    <row r="253" customFormat="false" ht="23.25" hidden="false" customHeight="true" outlineLevel="0" collapsed="false"/>
    <row r="254" customFormat="false" ht="23.25" hidden="false" customHeight="true" outlineLevel="0" collapsed="false"/>
    <row r="255" customFormat="false" ht="23.25" hidden="false" customHeight="true" outlineLevel="0" collapsed="false"/>
  </sheetData>
  <mergeCells count="54"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23:B23"/>
    <mergeCell ref="A36:Q38"/>
    <mergeCell ref="A39:A40"/>
    <mergeCell ref="B39:B40"/>
    <mergeCell ref="C39:G39"/>
    <mergeCell ref="H39:K39"/>
    <mergeCell ref="O39:O40"/>
    <mergeCell ref="P39:P40"/>
    <mergeCell ref="Q39:Q40"/>
    <mergeCell ref="A42:B42"/>
    <mergeCell ref="A60:B60"/>
    <mergeCell ref="A62:B62"/>
    <mergeCell ref="A72:B72"/>
    <mergeCell ref="A74:B74"/>
    <mergeCell ref="A83:B83"/>
    <mergeCell ref="A84:B84"/>
    <mergeCell ref="A86:B86"/>
    <mergeCell ref="A98:B98"/>
    <mergeCell ref="A100:B100"/>
    <mergeCell ref="A126:B126"/>
    <mergeCell ref="A136:B136"/>
    <mergeCell ref="A138:B138"/>
    <mergeCell ref="A154:B154"/>
    <mergeCell ref="A162:B162"/>
    <mergeCell ref="D164:F164"/>
    <mergeCell ref="J164:L164"/>
    <mergeCell ref="M164:O164"/>
    <mergeCell ref="A165:B165"/>
    <mergeCell ref="A176:B176"/>
    <mergeCell ref="A178:B178"/>
    <mergeCell ref="A191:B191"/>
    <mergeCell ref="A193:B193"/>
    <mergeCell ref="A196:B196"/>
  </mergeCells>
  <printOptions headings="false" gridLines="false" gridLinesSet="true" horizontalCentered="false" verticalCentered="false"/>
  <pageMargins left="0.159722222222222" right="0.159722222222222" top="0.75" bottom="0.75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F169" activeCellId="0" sqref="F169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6.85"/>
    <col collapsed="false" customWidth="false" hidden="false" outlineLevel="0" max="3" min="3" style="0" width="11.43"/>
    <col collapsed="false" customWidth="true" hidden="false" outlineLevel="0" max="4" min="4" style="0" width="11.57"/>
    <col collapsed="false" customWidth="true" hidden="false" outlineLevel="0" max="5" min="5" style="0" width="6.43"/>
    <col collapsed="false" customWidth="true" hidden="false" outlineLevel="0" max="6" min="6" style="0" width="10.28"/>
    <col collapsed="false" customWidth="true" hidden="false" outlineLevel="0" max="7" min="7" style="0" width="10.14"/>
    <col collapsed="false" customWidth="true" hidden="false" outlineLevel="0" max="8" min="8" style="0" width="6.43"/>
    <col collapsed="false" customWidth="true" hidden="false" outlineLevel="0" max="9" min="9" style="0" width="11.28"/>
    <col collapsed="false" customWidth="false" hidden="false" outlineLevel="0" max="10" min="10" style="0" width="11.43"/>
    <col collapsed="false" customWidth="true" hidden="false" outlineLevel="0" max="11" min="11" style="0" width="6.43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6.7"/>
    <col collapsed="false" customWidth="true" hidden="false" outlineLevel="0" max="15" min="15" style="0" width="7.28"/>
    <col collapsed="false" customWidth="true" hidden="false" outlineLevel="0" max="16" min="16" style="0" width="6.28"/>
    <col collapsed="false" customWidth="true" hidden="false" outlineLevel="0" max="17" min="17" style="0" width="6.7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1" customFormat="false" ht="15" hidden="false" customHeight="true" outlineLevel="0" collapsed="false">
      <c r="A1" s="93" t="s">
        <v>221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customFormat="false" ht="15" hidden="false" customHeight="false" outlineLevel="0" collapsed="false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customFormat="false" ht="15" hidden="false" customHeight="true" outlineLevel="0" collapsed="false">
      <c r="A3" s="95" t="s">
        <v>1</v>
      </c>
      <c r="B3" s="96" t="s">
        <v>2</v>
      </c>
      <c r="C3" s="95" t="s">
        <v>3</v>
      </c>
      <c r="D3" s="95"/>
      <c r="E3" s="95"/>
      <c r="F3" s="95"/>
      <c r="G3" s="95"/>
      <c r="H3" s="95"/>
      <c r="I3" s="97" t="s">
        <v>4</v>
      </c>
      <c r="J3" s="97"/>
      <c r="K3" s="97"/>
      <c r="L3" s="95" t="s">
        <v>5</v>
      </c>
      <c r="M3" s="95"/>
      <c r="N3" s="95"/>
      <c r="O3" s="96" t="s">
        <v>6</v>
      </c>
      <c r="P3" s="98" t="s">
        <v>7</v>
      </c>
      <c r="Q3" s="96" t="s">
        <v>8</v>
      </c>
      <c r="R3" s="99"/>
    </row>
    <row r="4" customFormat="false" ht="15" hidden="false" customHeight="true" outlineLevel="0" collapsed="false">
      <c r="A4" s="95"/>
      <c r="B4" s="96"/>
      <c r="C4" s="96" t="s">
        <v>9</v>
      </c>
      <c r="D4" s="96" t="s">
        <v>10</v>
      </c>
      <c r="E4" s="100" t="s">
        <v>11</v>
      </c>
      <c r="F4" s="96" t="s">
        <v>12</v>
      </c>
      <c r="G4" s="96" t="s">
        <v>10</v>
      </c>
      <c r="H4" s="100" t="s">
        <v>11</v>
      </c>
      <c r="I4" s="96" t="s">
        <v>13</v>
      </c>
      <c r="J4" s="96" t="s">
        <v>10</v>
      </c>
      <c r="K4" s="100" t="s">
        <v>11</v>
      </c>
      <c r="L4" s="96" t="s">
        <v>13</v>
      </c>
      <c r="M4" s="96" t="s">
        <v>10</v>
      </c>
      <c r="N4" s="100" t="s">
        <v>11</v>
      </c>
      <c r="O4" s="96"/>
      <c r="P4" s="98"/>
      <c r="Q4" s="96"/>
      <c r="R4" s="99"/>
    </row>
    <row r="5" customFormat="false" ht="15" hidden="false" customHeight="false" outlineLevel="0" collapsed="false">
      <c r="A5" s="95"/>
      <c r="B5" s="96"/>
      <c r="C5" s="96"/>
      <c r="D5" s="96"/>
      <c r="E5" s="100"/>
      <c r="F5" s="96"/>
      <c r="G5" s="96"/>
      <c r="H5" s="100"/>
      <c r="I5" s="96"/>
      <c r="J5" s="96"/>
      <c r="K5" s="100"/>
      <c r="L5" s="96"/>
      <c r="M5" s="96"/>
      <c r="N5" s="100"/>
      <c r="O5" s="96"/>
      <c r="P5" s="98"/>
      <c r="Q5" s="96"/>
      <c r="R5" s="99"/>
    </row>
    <row r="6" customFormat="false" ht="15" hidden="false" customHeight="false" outlineLevel="0" collapsed="false">
      <c r="A6" s="95"/>
      <c r="B6" s="96"/>
      <c r="C6" s="96"/>
      <c r="D6" s="96"/>
      <c r="E6" s="100"/>
      <c r="F6" s="96"/>
      <c r="G6" s="96"/>
      <c r="H6" s="100"/>
      <c r="I6" s="96"/>
      <c r="J6" s="96"/>
      <c r="K6" s="100"/>
      <c r="L6" s="96"/>
      <c r="M6" s="96"/>
      <c r="N6" s="100"/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 t="n">
        <v>1</v>
      </c>
      <c r="B9" s="95" t="n">
        <v>2</v>
      </c>
      <c r="C9" s="95" t="n">
        <v>3</v>
      </c>
      <c r="D9" s="95" t="n">
        <v>4</v>
      </c>
      <c r="E9" s="101" t="n">
        <v>5</v>
      </c>
      <c r="F9" s="95" t="n">
        <v>6</v>
      </c>
      <c r="G9" s="95" t="n">
        <v>7</v>
      </c>
      <c r="H9" s="95" t="n">
        <v>8</v>
      </c>
      <c r="I9" s="95" t="n">
        <v>11</v>
      </c>
      <c r="J9" s="95" t="n">
        <v>12</v>
      </c>
      <c r="K9" s="95" t="n">
        <v>13</v>
      </c>
      <c r="L9" s="95" t="n">
        <v>17</v>
      </c>
      <c r="M9" s="95" t="n">
        <v>18</v>
      </c>
      <c r="N9" s="95" t="n">
        <v>19</v>
      </c>
      <c r="O9" s="95" t="n">
        <v>20</v>
      </c>
      <c r="P9" s="101" t="n">
        <v>21</v>
      </c>
      <c r="Q9" s="95" t="n">
        <v>22</v>
      </c>
      <c r="R9" s="102"/>
    </row>
    <row r="10" customFormat="false" ht="16.5" hidden="false" customHeight="false" outlineLevel="0" collapsed="false">
      <c r="A10" s="103" t="n">
        <v>1</v>
      </c>
      <c r="B10" s="192" t="s">
        <v>203</v>
      </c>
      <c r="C10" s="101" t="n">
        <f aca="false">C139</f>
        <v>148012811</v>
      </c>
      <c r="D10" s="101" t="n">
        <f aca="false">D139</f>
        <v>133493281</v>
      </c>
      <c r="E10" s="105" t="n">
        <f aca="false">E139</f>
        <v>110.876599849246</v>
      </c>
      <c r="F10" s="101" t="n">
        <f aca="false">F139</f>
        <v>15411777</v>
      </c>
      <c r="G10" s="101" t="n">
        <f aca="false">G139</f>
        <v>13100900</v>
      </c>
      <c r="H10" s="105" t="n">
        <f aca="false">H139</f>
        <v>117.639070598203</v>
      </c>
      <c r="I10" s="101" t="n">
        <f aca="false">I139</f>
        <v>140920832</v>
      </c>
      <c r="J10" s="101" t="n">
        <f aca="false">J139</f>
        <v>127575152</v>
      </c>
      <c r="K10" s="105" t="n">
        <f aca="false">K139</f>
        <v>110.461033979407</v>
      </c>
      <c r="L10" s="101" t="n">
        <f aca="false">L139</f>
        <v>90348538</v>
      </c>
      <c r="M10" s="101" t="n">
        <f aca="false">M139</f>
        <v>83540298</v>
      </c>
      <c r="N10" s="105" t="n">
        <f aca="false">N139</f>
        <v>108.149647730488</v>
      </c>
      <c r="O10" s="101" t="n">
        <f aca="false">O139</f>
        <v>6054</v>
      </c>
      <c r="P10" s="105" t="n">
        <f aca="false">P139</f>
        <v>164.448298645524</v>
      </c>
      <c r="Q10" s="101" t="n">
        <f aca="false">Q139</f>
        <v>6033</v>
      </c>
      <c r="R10" s="102" t="n">
        <f aca="false">O10*P10</f>
        <v>995570</v>
      </c>
    </row>
    <row r="11" customFormat="false" ht="16.5" hidden="false" customHeight="false" outlineLevel="0" collapsed="false">
      <c r="A11" s="103"/>
      <c r="B11" s="192" t="s">
        <v>204</v>
      </c>
      <c r="C11" s="101" t="n">
        <f aca="false">C149</f>
        <v>132643515</v>
      </c>
      <c r="D11" s="101" t="n">
        <f aca="false">D149</f>
        <v>127190097</v>
      </c>
      <c r="E11" s="105" t="n">
        <f aca="false">E149</f>
        <v>104.287612108669</v>
      </c>
      <c r="F11" s="101" t="n">
        <f aca="false">F149</f>
        <v>12806656</v>
      </c>
      <c r="G11" s="101" t="n">
        <f aca="false">G149</f>
        <v>13067803</v>
      </c>
      <c r="H11" s="105" t="n">
        <f aca="false">H149</f>
        <v>98.0015998098533</v>
      </c>
      <c r="I11" s="101" t="n">
        <f aca="false">I149</f>
        <v>131679338</v>
      </c>
      <c r="J11" s="101" t="n">
        <f aca="false">J149</f>
        <v>125647650</v>
      </c>
      <c r="K11" s="105" t="n">
        <f aca="false">K149</f>
        <v>104.800478162544</v>
      </c>
      <c r="L11" s="101" t="n">
        <f aca="false">L149</f>
        <v>111136528</v>
      </c>
      <c r="M11" s="101" t="n">
        <f aca="false">M149</f>
        <v>106242938</v>
      </c>
      <c r="N11" s="105" t="n">
        <f aca="false">N149</f>
        <v>104.60603790908</v>
      </c>
      <c r="O11" s="101" t="n">
        <f aca="false">O149</f>
        <v>3585</v>
      </c>
      <c r="P11" s="101" t="n">
        <f aca="false">P149</f>
        <v>127.323849372385</v>
      </c>
      <c r="Q11" s="101" t="n">
        <f aca="false">Q149</f>
        <v>3574</v>
      </c>
      <c r="R11" s="102" t="n">
        <f aca="false">O11*P11</f>
        <v>456456</v>
      </c>
    </row>
    <row r="12" customFormat="false" ht="16.5" hidden="false" customHeight="false" outlineLevel="0" collapsed="false">
      <c r="A12" s="103" t="n">
        <v>2</v>
      </c>
      <c r="B12" s="192" t="s">
        <v>205</v>
      </c>
      <c r="C12" s="101" t="n">
        <f aca="false">C159</f>
        <v>9781031</v>
      </c>
      <c r="D12" s="101" t="n">
        <f aca="false">D159</f>
        <v>11581976</v>
      </c>
      <c r="E12" s="105" t="n">
        <f aca="false">E159</f>
        <v>84.4504512874142</v>
      </c>
      <c r="F12" s="101" t="n">
        <f aca="false">F159</f>
        <v>1022236</v>
      </c>
      <c r="G12" s="101" t="n">
        <f aca="false">G159</f>
        <v>1197505</v>
      </c>
      <c r="H12" s="105" t="n">
        <f aca="false">H159</f>
        <v>85.3638189402132</v>
      </c>
      <c r="I12" s="101" t="n">
        <f aca="false">I159</f>
        <v>10231741</v>
      </c>
      <c r="J12" s="101" t="n">
        <f aca="false">J159</f>
        <v>11533070</v>
      </c>
      <c r="K12" s="105" t="n">
        <f aca="false">K159</f>
        <v>88.7165429499691</v>
      </c>
      <c r="L12" s="101" t="n">
        <f aca="false">L159</f>
        <v>3317761</v>
      </c>
      <c r="M12" s="101" t="n">
        <f aca="false">M159</f>
        <v>2788340</v>
      </c>
      <c r="N12" s="105" t="n">
        <f aca="false">N159</f>
        <v>118.986959983359</v>
      </c>
      <c r="O12" s="101" t="n">
        <f aca="false">O159</f>
        <v>1289</v>
      </c>
      <c r="P12" s="105" t="n">
        <f aca="false">P159</f>
        <v>82.2482544608223</v>
      </c>
      <c r="Q12" s="101" t="n">
        <f aca="false">Q159</f>
        <v>1297</v>
      </c>
      <c r="R12" s="102" t="n">
        <f aca="false">O12*P12</f>
        <v>106018</v>
      </c>
    </row>
    <row r="13" customFormat="false" ht="33" hidden="false" customHeight="false" outlineLevel="0" collapsed="false">
      <c r="A13" s="103" t="n">
        <v>3</v>
      </c>
      <c r="B13" s="192" t="s">
        <v>178</v>
      </c>
      <c r="C13" s="101" t="n">
        <f aca="false">C178</f>
        <v>9469653</v>
      </c>
      <c r="D13" s="101" t="n">
        <f aca="false">D178</f>
        <v>12149233</v>
      </c>
      <c r="E13" s="105" t="n">
        <f aca="false">E178</f>
        <v>77.9444513081608</v>
      </c>
      <c r="F13" s="101" t="n">
        <f aca="false">F178</f>
        <v>1054520</v>
      </c>
      <c r="G13" s="101" t="n">
        <f aca="false">G178</f>
        <v>1558481</v>
      </c>
      <c r="H13" s="105" t="n">
        <f aca="false">H178</f>
        <v>67.6633208874539</v>
      </c>
      <c r="I13" s="101" t="n">
        <f aca="false">I178</f>
        <v>9738808</v>
      </c>
      <c r="J13" s="101" t="n">
        <f aca="false">J178</f>
        <v>12040690</v>
      </c>
      <c r="K13" s="105" t="n">
        <f aca="false">K178</f>
        <v>80.8824743432478</v>
      </c>
      <c r="L13" s="101" t="n">
        <f aca="false">L178</f>
        <v>29091946</v>
      </c>
      <c r="M13" s="101" t="n">
        <f aca="false">M178</f>
        <v>44100135</v>
      </c>
      <c r="N13" s="105" t="n">
        <f aca="false">N178</f>
        <v>65.9679295766328</v>
      </c>
      <c r="O13" s="101" t="n">
        <f aca="false">O178</f>
        <v>527</v>
      </c>
      <c r="P13" s="105" t="n">
        <f aca="false">P178</f>
        <v>104.859582542695</v>
      </c>
      <c r="Q13" s="101" t="n">
        <f aca="false">Q178</f>
        <v>511</v>
      </c>
      <c r="R13" s="102" t="n">
        <f aca="false">O13*P13</f>
        <v>55261</v>
      </c>
    </row>
    <row r="14" customFormat="false" ht="16.5" hidden="false" customHeight="false" outlineLevel="0" collapsed="false">
      <c r="A14" s="103" t="n">
        <v>4</v>
      </c>
      <c r="B14" s="192" t="s">
        <v>179</v>
      </c>
      <c r="C14" s="101" t="n">
        <f aca="false">C54</f>
        <v>3335164</v>
      </c>
      <c r="D14" s="101" t="n">
        <f aca="false">D54</f>
        <v>2316714</v>
      </c>
      <c r="E14" s="105" t="n">
        <f aca="false">E54</f>
        <v>143.960972308192</v>
      </c>
      <c r="F14" s="101" t="n">
        <f aca="false">F54</f>
        <v>311455</v>
      </c>
      <c r="G14" s="101" t="n">
        <f aca="false">G54</f>
        <v>256889</v>
      </c>
      <c r="H14" s="105" t="n">
        <f aca="false">H54</f>
        <v>121.241080778079</v>
      </c>
      <c r="I14" s="101" t="n">
        <f aca="false">I54</f>
        <v>2716032</v>
      </c>
      <c r="J14" s="101" t="n">
        <f aca="false">J54</f>
        <v>2386090</v>
      </c>
      <c r="K14" s="105" t="n">
        <f aca="false">K54</f>
        <v>113.82772653169</v>
      </c>
      <c r="L14" s="101" t="n">
        <f aca="false">L54</f>
        <v>1534047</v>
      </c>
      <c r="M14" s="101" t="n">
        <f aca="false">M54</f>
        <v>1271462</v>
      </c>
      <c r="N14" s="105" t="n">
        <f aca="false">N54</f>
        <v>120.652209818304</v>
      </c>
      <c r="O14" s="101" t="n">
        <f aca="false">O54</f>
        <v>896</v>
      </c>
      <c r="P14" s="105" t="n">
        <f aca="false">P54</f>
        <v>93.4051339285714</v>
      </c>
      <c r="Q14" s="101" t="n">
        <f aca="false">Q54</f>
        <v>912</v>
      </c>
      <c r="R14" s="102" t="n">
        <f aca="false">O14*P14</f>
        <v>83691</v>
      </c>
    </row>
    <row r="15" customFormat="false" ht="16.5" hidden="false" customHeight="false" outlineLevel="0" collapsed="false">
      <c r="A15" s="103" t="n">
        <v>5</v>
      </c>
      <c r="B15" s="192" t="s">
        <v>180</v>
      </c>
      <c r="C15" s="101" t="n">
        <f aca="false">C66</f>
        <v>1440580</v>
      </c>
      <c r="D15" s="101" t="n">
        <f aca="false">D66</f>
        <v>1606720</v>
      </c>
      <c r="E15" s="105" t="n">
        <f aca="false">E66</f>
        <v>89.6596793467437</v>
      </c>
      <c r="F15" s="101" t="n">
        <f aca="false">F66</f>
        <v>146680</v>
      </c>
      <c r="G15" s="101" t="n">
        <f aca="false">G66</f>
        <v>162272</v>
      </c>
      <c r="H15" s="105" t="n">
        <f aca="false">H66</f>
        <v>90.3914415302702</v>
      </c>
      <c r="I15" s="101" t="n">
        <f aca="false">I66</f>
        <v>1564758</v>
      </c>
      <c r="J15" s="101" t="n">
        <f aca="false">J66</f>
        <v>1668053</v>
      </c>
      <c r="K15" s="105" t="n">
        <f aca="false">K66</f>
        <v>93.8074509622896</v>
      </c>
      <c r="L15" s="101" t="n">
        <f aca="false">L66</f>
        <v>1047550</v>
      </c>
      <c r="M15" s="101" t="n">
        <f aca="false">M66</f>
        <v>1039871</v>
      </c>
      <c r="N15" s="105" t="n">
        <f aca="false">N66</f>
        <v>100.738456981683</v>
      </c>
      <c r="O15" s="101" t="n">
        <f aca="false">O66</f>
        <v>584</v>
      </c>
      <c r="P15" s="105" t="n">
        <f aca="false">P66</f>
        <v>74.5085616438356</v>
      </c>
      <c r="Q15" s="101" t="n">
        <f aca="false">Q66</f>
        <v>577</v>
      </c>
      <c r="R15" s="102" t="n">
        <f aca="false">O15*P15</f>
        <v>43513</v>
      </c>
    </row>
    <row r="16" customFormat="false" ht="16.5" hidden="false" customHeight="false" outlineLevel="0" collapsed="false">
      <c r="A16" s="103" t="n">
        <v>6</v>
      </c>
      <c r="B16" s="192" t="s">
        <v>181</v>
      </c>
      <c r="C16" s="101" t="n">
        <f aca="false">C77</f>
        <v>1580019</v>
      </c>
      <c r="D16" s="101" t="n">
        <f aca="false">D77</f>
        <v>1235914</v>
      </c>
      <c r="E16" s="105" t="n">
        <f aca="false">E77</f>
        <v>127.842147592794</v>
      </c>
      <c r="F16" s="101" t="n">
        <f aca="false">F77</f>
        <v>287818</v>
      </c>
      <c r="G16" s="101" t="n">
        <f aca="false">G77</f>
        <v>272567</v>
      </c>
      <c r="H16" s="105" t="n">
        <f aca="false">H77</f>
        <v>105.595321517278</v>
      </c>
      <c r="I16" s="101" t="n">
        <f aca="false">I77</f>
        <v>1603678</v>
      </c>
      <c r="J16" s="101" t="n">
        <f aca="false">J77</f>
        <v>1301233</v>
      </c>
      <c r="K16" s="105" t="n">
        <f aca="false">K77</f>
        <v>123.242954951189</v>
      </c>
      <c r="L16" s="101" t="n">
        <f aca="false">L77</f>
        <v>825304</v>
      </c>
      <c r="M16" s="101" t="n">
        <f aca="false">M77</f>
        <v>525992</v>
      </c>
      <c r="N16" s="105" t="n">
        <f aca="false">N77</f>
        <v>156.904287517681</v>
      </c>
      <c r="O16" s="101" t="n">
        <f aca="false">O77</f>
        <v>531</v>
      </c>
      <c r="P16" s="105" t="n">
        <f aca="false">P77</f>
        <v>92.7664783427495</v>
      </c>
      <c r="Q16" s="101" t="n">
        <f aca="false">Q77</f>
        <v>537</v>
      </c>
      <c r="R16" s="102" t="n">
        <f aca="false">O16*P16</f>
        <v>49259</v>
      </c>
    </row>
    <row r="17" customFormat="false" ht="16.5" hidden="false" customHeight="false" outlineLevel="0" collapsed="false">
      <c r="A17" s="103" t="n">
        <v>7</v>
      </c>
      <c r="B17" s="192" t="s">
        <v>182</v>
      </c>
      <c r="C17" s="101" t="n">
        <f aca="false">C92</f>
        <v>6294859</v>
      </c>
      <c r="D17" s="101" t="n">
        <f aca="false">D92</f>
        <v>6102794</v>
      </c>
      <c r="E17" s="105" t="n">
        <f aca="false">E92</f>
        <v>103.147165052597</v>
      </c>
      <c r="F17" s="101" t="n">
        <f aca="false">F92</f>
        <v>700602</v>
      </c>
      <c r="G17" s="101" t="n">
        <f aca="false">G92</f>
        <v>731426</v>
      </c>
      <c r="H17" s="105" t="n">
        <f aca="false">H92</f>
        <v>95.7857664343351</v>
      </c>
      <c r="I17" s="101" t="n">
        <f aca="false">I92</f>
        <v>9960114</v>
      </c>
      <c r="J17" s="101" t="n">
        <f aca="false">J92</f>
        <v>9215887</v>
      </c>
      <c r="K17" s="105" t="n">
        <f aca="false">K92</f>
        <v>108.07547879005</v>
      </c>
      <c r="L17" s="101" t="n">
        <f aca="false">L92</f>
        <v>2371203</v>
      </c>
      <c r="M17" s="101" t="n">
        <f aca="false">M92</f>
        <v>1842104</v>
      </c>
      <c r="N17" s="105" t="n">
        <f aca="false">N92</f>
        <v>128.722536838311</v>
      </c>
      <c r="O17" s="101" t="n">
        <f aca="false">O92</f>
        <v>4076</v>
      </c>
      <c r="P17" s="105" t="n">
        <f aca="false">P92</f>
        <v>109.045142296369</v>
      </c>
      <c r="Q17" s="101" t="n">
        <f aca="false">Q92</f>
        <v>3980</v>
      </c>
      <c r="R17" s="102" t="n">
        <f aca="false">O17*P17</f>
        <v>444468</v>
      </c>
    </row>
    <row r="18" customFormat="false" ht="33" hidden="false" customHeight="false" outlineLevel="0" collapsed="false">
      <c r="A18" s="103" t="n">
        <v>8</v>
      </c>
      <c r="B18" s="192" t="s">
        <v>183</v>
      </c>
      <c r="C18" s="101" t="n">
        <f aca="false">C165</f>
        <v>4109789</v>
      </c>
      <c r="D18" s="101" t="n">
        <f aca="false">D165</f>
        <v>2279942</v>
      </c>
      <c r="E18" s="105" t="n">
        <f aca="false">E165</f>
        <v>180.258489031739</v>
      </c>
      <c r="F18" s="101" t="n">
        <f aca="false">F165</f>
        <v>547950</v>
      </c>
      <c r="G18" s="101" t="n">
        <f aca="false">G165</f>
        <v>185255</v>
      </c>
      <c r="H18" s="105" t="n">
        <f aca="false">H165</f>
        <v>295.781490378127</v>
      </c>
      <c r="I18" s="101" t="n">
        <f aca="false">I165</f>
        <v>3826228</v>
      </c>
      <c r="J18" s="101" t="n">
        <f aca="false">J165</f>
        <v>1979124</v>
      </c>
      <c r="K18" s="105" t="n">
        <f aca="false">K165</f>
        <v>193.329371984777</v>
      </c>
      <c r="L18" s="101" t="n">
        <f aca="false">L165</f>
        <v>309543</v>
      </c>
      <c r="M18" s="101" t="n">
        <f aca="false">M165</f>
        <v>107736</v>
      </c>
      <c r="N18" s="105" t="n">
        <f aca="false">N165</f>
        <v>0</v>
      </c>
      <c r="O18" s="101" t="n">
        <f aca="false">O165</f>
        <v>564</v>
      </c>
      <c r="P18" s="105" t="n">
        <f aca="false">P165</f>
        <v>96.4769503546099</v>
      </c>
      <c r="Q18" s="101" t="n">
        <f aca="false">Q165</f>
        <v>571</v>
      </c>
      <c r="R18" s="102" t="n">
        <f aca="false">O18*P18</f>
        <v>54413</v>
      </c>
    </row>
    <row r="19" customFormat="false" ht="33" hidden="false" customHeight="false" outlineLevel="0" collapsed="false">
      <c r="A19" s="103" t="n">
        <v>9</v>
      </c>
      <c r="B19" s="192" t="s">
        <v>184</v>
      </c>
      <c r="C19" s="101" t="n">
        <f aca="false">C120</f>
        <v>3106555</v>
      </c>
      <c r="D19" s="101" t="n">
        <f aca="false">D120</f>
        <v>3185891</v>
      </c>
      <c r="E19" s="105" t="n">
        <f aca="false">E120</f>
        <v>97.5097704221519</v>
      </c>
      <c r="F19" s="101" t="n">
        <f aca="false">F120</f>
        <v>463002</v>
      </c>
      <c r="G19" s="101" t="n">
        <f aca="false">G120</f>
        <v>383667</v>
      </c>
      <c r="H19" s="105" t="n">
        <f aca="false">H120</f>
        <v>120.678088029463</v>
      </c>
      <c r="I19" s="101" t="n">
        <f aca="false">I120</f>
        <v>3083317</v>
      </c>
      <c r="J19" s="101" t="n">
        <f aca="false">J120</f>
        <v>3212104</v>
      </c>
      <c r="K19" s="105" t="n">
        <f aca="false">K120</f>
        <v>95.9905719117438</v>
      </c>
      <c r="L19" s="101" t="n">
        <f aca="false">L120</f>
        <v>1377614</v>
      </c>
      <c r="M19" s="101" t="n">
        <f aca="false">M120</f>
        <v>1470046</v>
      </c>
      <c r="N19" s="105" t="n">
        <f aca="false">N120</f>
        <v>93.7123056013213</v>
      </c>
      <c r="O19" s="101" t="n">
        <f aca="false">O120</f>
        <v>1753</v>
      </c>
      <c r="P19" s="105" t="n">
        <f aca="false">P120</f>
        <v>61.7119224187108</v>
      </c>
      <c r="Q19" s="101" t="n">
        <f aca="false">Q120</f>
        <v>1599</v>
      </c>
      <c r="R19" s="102" t="n">
        <f aca="false">O19*P19</f>
        <v>108181</v>
      </c>
    </row>
    <row r="20" customFormat="false" ht="16.5" hidden="false" customHeight="false" outlineLevel="0" collapsed="false">
      <c r="A20" s="103" t="n">
        <v>10</v>
      </c>
      <c r="B20" s="192" t="s">
        <v>185</v>
      </c>
      <c r="C20" s="101" t="n">
        <f aca="false">C131</f>
        <v>220826</v>
      </c>
      <c r="D20" s="101" t="n">
        <f aca="false">D131</f>
        <v>162667</v>
      </c>
      <c r="E20" s="105" t="n">
        <f aca="false">E131</f>
        <v>135.753410341372</v>
      </c>
      <c r="F20" s="101" t="n">
        <f aca="false">F131</f>
        <v>7743</v>
      </c>
      <c r="G20" s="101" t="n">
        <f aca="false">G131</f>
        <v>38703</v>
      </c>
      <c r="H20" s="105" t="n">
        <f aca="false">H131</f>
        <v>20.0062010696845</v>
      </c>
      <c r="I20" s="101" t="n">
        <f aca="false">I131</f>
        <v>254806</v>
      </c>
      <c r="J20" s="101" t="n">
        <f aca="false">J131</f>
        <v>163149</v>
      </c>
      <c r="K20" s="105" t="n">
        <f aca="false">K131</f>
        <v>156.179933680255</v>
      </c>
      <c r="L20" s="101" t="n">
        <f aca="false">L131</f>
        <v>0</v>
      </c>
      <c r="M20" s="101" t="n">
        <f aca="false">M131</f>
        <v>0</v>
      </c>
      <c r="N20" s="105" t="n">
        <f aca="false">N131</f>
        <v>0</v>
      </c>
      <c r="O20" s="101" t="n">
        <f aca="false">O131</f>
        <v>100</v>
      </c>
      <c r="P20" s="105" t="n">
        <f aca="false">P131</f>
        <v>75.3</v>
      </c>
      <c r="Q20" s="101" t="n">
        <f aca="false">Q131</f>
        <v>102</v>
      </c>
      <c r="R20" s="102" t="n">
        <f aca="false">O20*P20</f>
        <v>7530</v>
      </c>
    </row>
    <row r="21" customFormat="false" ht="33" hidden="false" customHeight="false" outlineLevel="0" collapsed="false">
      <c r="A21" s="103" t="n">
        <v>11</v>
      </c>
      <c r="B21" s="192" t="s">
        <v>186</v>
      </c>
      <c r="C21" s="101" t="n">
        <f aca="false">C192</f>
        <v>1052625</v>
      </c>
      <c r="D21" s="101" t="n">
        <f aca="false">D192</f>
        <v>1351823.7</v>
      </c>
      <c r="E21" s="105" t="n">
        <f aca="false">E192</f>
        <v>77.8670325131894</v>
      </c>
      <c r="F21" s="101" t="n">
        <f aca="false">F192</f>
        <v>96639</v>
      </c>
      <c r="G21" s="101" t="n">
        <f aca="false">G192</f>
        <v>96229</v>
      </c>
      <c r="H21" s="105" t="n">
        <f aca="false">H192</f>
        <v>100.426066986044</v>
      </c>
      <c r="I21" s="101" t="n">
        <f aca="false">I192</f>
        <v>732419.1</v>
      </c>
      <c r="J21" s="101" t="n">
        <f aca="false">J192</f>
        <v>1151562</v>
      </c>
      <c r="K21" s="105" t="n">
        <f aca="false">K192</f>
        <v>63.6022289724739</v>
      </c>
      <c r="L21" s="101" t="n">
        <f aca="false">L192</f>
        <v>105629</v>
      </c>
      <c r="M21" s="101" t="n">
        <f aca="false">M192</f>
        <v>371225</v>
      </c>
      <c r="N21" s="105" t="n">
        <f aca="false">N192</f>
        <v>28.4541719981144</v>
      </c>
      <c r="O21" s="101" t="n">
        <f aca="false">O192</f>
        <v>693</v>
      </c>
      <c r="P21" s="105" t="n">
        <f aca="false">P192</f>
        <v>149.169552669553</v>
      </c>
      <c r="Q21" s="101" t="n">
        <f aca="false">Q192</f>
        <v>700</v>
      </c>
      <c r="R21" s="102" t="n">
        <f aca="false">O21*P21</f>
        <v>103374.5</v>
      </c>
    </row>
    <row r="22" customFormat="false" ht="16.5" hidden="false" customHeight="false" outlineLevel="0" collapsed="false">
      <c r="A22" s="103" t="n">
        <v>12</v>
      </c>
      <c r="B22" s="192" t="s">
        <v>187</v>
      </c>
      <c r="C22" s="101" t="n">
        <f aca="false">C197</f>
        <v>357419</v>
      </c>
      <c r="D22" s="101" t="n">
        <f aca="false">D197</f>
        <v>451860</v>
      </c>
      <c r="E22" s="105" t="n">
        <f aca="false">E197</f>
        <v>79.0994998450848</v>
      </c>
      <c r="F22" s="101" t="n">
        <f aca="false">F197</f>
        <v>86194</v>
      </c>
      <c r="G22" s="101" t="n">
        <f aca="false">G197</f>
        <v>78705</v>
      </c>
      <c r="H22" s="105" t="n">
        <f aca="false">H197</f>
        <v>109.515278571882</v>
      </c>
      <c r="I22" s="101" t="n">
        <f aca="false">I197</f>
        <v>310070</v>
      </c>
      <c r="J22" s="101" t="n">
        <f aca="false">J197</f>
        <v>394415</v>
      </c>
      <c r="K22" s="105" t="n">
        <f aca="false">K197</f>
        <v>78.6151642305693</v>
      </c>
      <c r="L22" s="101" t="n">
        <f aca="false">L197</f>
        <v>89033</v>
      </c>
      <c r="M22" s="101" t="n">
        <f aca="false">M197</f>
        <v>110713</v>
      </c>
      <c r="N22" s="105" t="n">
        <f aca="false">N197</f>
        <v>80.4178371103664</v>
      </c>
      <c r="O22" s="101" t="n">
        <f aca="false">O197</f>
        <v>236</v>
      </c>
      <c r="P22" s="105" t="n">
        <f aca="false">P197</f>
        <v>56.885593220339</v>
      </c>
      <c r="Q22" s="101" t="n">
        <f aca="false">Q197</f>
        <v>233</v>
      </c>
      <c r="R22" s="102" t="n">
        <f aca="false">O22*P22</f>
        <v>13425</v>
      </c>
    </row>
    <row r="23" s="197" customFormat="true" ht="15" hidden="false" customHeight="false" outlineLevel="0" collapsed="false">
      <c r="A23" s="193"/>
      <c r="B23" s="193" t="s">
        <v>188</v>
      </c>
      <c r="C23" s="194" t="n">
        <f aca="false">SUM(C10:C22)</f>
        <v>321404846</v>
      </c>
      <c r="D23" s="194" t="n">
        <f aca="false">SUM(D10:D22)</f>
        <v>303108912.7</v>
      </c>
      <c r="E23" s="195" t="n">
        <f aca="false">C23/D23*100</f>
        <v>106.036092154805</v>
      </c>
      <c r="F23" s="194" t="n">
        <f aca="false">SUM(F10:F22)</f>
        <v>32943272</v>
      </c>
      <c r="G23" s="194" t="n">
        <f aca="false">SUM(G10:G22)</f>
        <v>31130402</v>
      </c>
      <c r="H23" s="195" t="n">
        <f aca="false">F23/G23*100</f>
        <v>105.823471216337</v>
      </c>
      <c r="I23" s="194" t="n">
        <f aca="false">SUM(I10:I22)</f>
        <v>316622141.1</v>
      </c>
      <c r="J23" s="194" t="n">
        <f aca="false">SUM(J10:J22)</f>
        <v>298268179</v>
      </c>
      <c r="K23" s="195" t="n">
        <f aca="false">I23/J23*100</f>
        <v>106.153509959237</v>
      </c>
      <c r="L23" s="194" t="n">
        <f aca="false">SUM(L10:L22)</f>
        <v>241554696</v>
      </c>
      <c r="M23" s="194" t="n">
        <f aca="false">SUM(M10:M22)</f>
        <v>243410860</v>
      </c>
      <c r="N23" s="195" t="n">
        <f aca="false">L23/M23*100</f>
        <v>99.2374358317455</v>
      </c>
      <c r="O23" s="194" t="n">
        <f aca="false">SUM(O10:O22)</f>
        <v>20888</v>
      </c>
      <c r="P23" s="195" t="n">
        <f aca="false">R23/O23</f>
        <v>120.698941976254</v>
      </c>
      <c r="Q23" s="194" t="n">
        <f aca="false">SUM(Q10:Q22)</f>
        <v>20626</v>
      </c>
      <c r="R23" s="196" t="n">
        <f aca="false">SUM(R10:R22)</f>
        <v>2521159.5</v>
      </c>
    </row>
    <row r="24" customFormat="false" ht="15" hidden="false" customHeight="false" outlineLevel="0" collapsed="false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1"/>
      <c r="Q24" s="111"/>
      <c r="R24" s="112"/>
    </row>
    <row r="25" s="116" customFormat="true" ht="15" hidden="false" customHeight="false" outlineLevel="0" collapsed="false">
      <c r="A25" s="113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4"/>
      <c r="Q25" s="114"/>
      <c r="R25" s="115"/>
    </row>
    <row r="26" customFormat="false" ht="15" hidden="false" customHeight="false" outlineLevel="0" collapsed="false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customFormat="false" ht="15" hidden="false" customHeight="fals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8" hidden="false" customHeight="tru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75.75" hidden="false" customHeight="tru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s="119" customFormat="true" ht="14.25" hidden="false" customHeight="true" outlineLevel="0" collapsed="false">
      <c r="A30" s="117" t="s">
        <v>222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/>
    </row>
    <row r="31" s="119" customFormat="true" ht="14.25" hidden="false" customHeight="false" outlineLevel="0" collapsed="false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</row>
    <row r="32" s="119" customFormat="true" ht="9" hidden="false" customHeight="true" outlineLevel="0" collapsed="false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20"/>
    </row>
    <row r="33" customFormat="false" ht="15" hidden="false" customHeight="true" outlineLevel="0" collapsed="false">
      <c r="A33" s="121" t="s">
        <v>1</v>
      </c>
      <c r="B33" s="122" t="s">
        <v>27</v>
      </c>
      <c r="C33" s="121" t="s">
        <v>3</v>
      </c>
      <c r="D33" s="121"/>
      <c r="E33" s="121"/>
      <c r="F33" s="121"/>
      <c r="G33" s="121"/>
      <c r="H33" s="121" t="s">
        <v>4</v>
      </c>
      <c r="I33" s="121"/>
      <c r="J33" s="121"/>
      <c r="K33" s="121"/>
      <c r="L33" s="121"/>
      <c r="M33" s="121" t="s">
        <v>5</v>
      </c>
      <c r="N33" s="123"/>
      <c r="O33" s="122" t="s">
        <v>28</v>
      </c>
      <c r="P33" s="124" t="s">
        <v>29</v>
      </c>
      <c r="Q33" s="122" t="s">
        <v>30</v>
      </c>
      <c r="R33" s="125"/>
    </row>
    <row r="34" customFormat="false" ht="60" hidden="false" customHeight="false" outlineLevel="0" collapsed="false">
      <c r="A34" s="121"/>
      <c r="B34" s="122"/>
      <c r="C34" s="126" t="s">
        <v>9</v>
      </c>
      <c r="D34" s="126" t="s">
        <v>31</v>
      </c>
      <c r="E34" s="127" t="s">
        <v>32</v>
      </c>
      <c r="F34" s="126" t="s">
        <v>12</v>
      </c>
      <c r="G34" s="126" t="s">
        <v>33</v>
      </c>
      <c r="H34" s="127" t="s">
        <v>32</v>
      </c>
      <c r="I34" s="126" t="s">
        <v>13</v>
      </c>
      <c r="J34" s="126" t="s">
        <v>31</v>
      </c>
      <c r="K34" s="127" t="s">
        <v>32</v>
      </c>
      <c r="L34" s="126" t="s">
        <v>13</v>
      </c>
      <c r="M34" s="126" t="s">
        <v>31</v>
      </c>
      <c r="N34" s="127" t="s">
        <v>32</v>
      </c>
      <c r="O34" s="122"/>
      <c r="P34" s="124"/>
      <c r="Q34" s="122"/>
      <c r="R34" s="128"/>
    </row>
    <row r="35" customFormat="false" ht="15" hidden="false" customHeight="false" outlineLevel="0" collapsed="false">
      <c r="A35" s="129"/>
      <c r="B35" s="36" t="s">
        <v>34</v>
      </c>
      <c r="C35" s="129"/>
      <c r="D35" s="129"/>
      <c r="E35" s="129"/>
      <c r="F35" s="129"/>
      <c r="G35" s="129"/>
      <c r="H35" s="129"/>
      <c r="I35" s="129"/>
      <c r="J35" s="129"/>
      <c r="K35" s="130"/>
      <c r="L35" s="129"/>
      <c r="M35" s="129"/>
      <c r="N35" s="129"/>
      <c r="O35" s="129"/>
      <c r="P35" s="131"/>
      <c r="Q35" s="131"/>
      <c r="R35" s="118"/>
    </row>
    <row r="36" customFormat="false" ht="15" hidden="false" customHeight="false" outlineLevel="0" collapsed="false">
      <c r="A36" s="129" t="s">
        <v>35</v>
      </c>
      <c r="B36" s="129"/>
      <c r="C36" s="129" t="n">
        <v>3</v>
      </c>
      <c r="D36" s="129" t="n">
        <v>4</v>
      </c>
      <c r="E36" s="131" t="n">
        <v>5</v>
      </c>
      <c r="F36" s="129" t="n">
        <v>6</v>
      </c>
      <c r="G36" s="129" t="n">
        <v>7</v>
      </c>
      <c r="H36" s="129" t="n">
        <v>8</v>
      </c>
      <c r="I36" s="129" t="n">
        <v>9</v>
      </c>
      <c r="J36" s="129" t="n">
        <v>10</v>
      </c>
      <c r="K36" s="129" t="n">
        <v>11</v>
      </c>
      <c r="L36" s="129" t="n">
        <v>12</v>
      </c>
      <c r="M36" s="129" t="n">
        <v>13</v>
      </c>
      <c r="N36" s="129" t="n">
        <v>14</v>
      </c>
      <c r="O36" s="129" t="n">
        <v>15</v>
      </c>
      <c r="P36" s="131" t="n">
        <v>16</v>
      </c>
      <c r="Q36" s="129" t="n">
        <v>17</v>
      </c>
      <c r="R36" s="128"/>
    </row>
    <row r="37" customFormat="false" ht="15" hidden="false" customHeight="false" outlineLevel="0" collapsed="false">
      <c r="A37" s="132" t="n">
        <v>1</v>
      </c>
      <c r="B37" s="133" t="s">
        <v>36</v>
      </c>
      <c r="C37" s="134" t="n">
        <v>135238</v>
      </c>
      <c r="D37" s="134" t="n">
        <v>142941</v>
      </c>
      <c r="E37" s="134" t="n">
        <f aca="false">C37/D37*100</f>
        <v>94.6110633058395</v>
      </c>
      <c r="F37" s="134" t="n">
        <v>14812</v>
      </c>
      <c r="G37" s="134" t="n">
        <v>17526</v>
      </c>
      <c r="H37" s="134" t="n">
        <f aca="false">F37/G37*100</f>
        <v>84.5144356955381</v>
      </c>
      <c r="I37" s="134" t="n">
        <v>135238</v>
      </c>
      <c r="J37" s="134" t="n">
        <v>142941</v>
      </c>
      <c r="K37" s="134" t="n">
        <f aca="false">I37/J37*100</f>
        <v>94.6110633058395</v>
      </c>
      <c r="L37" s="134" t="n">
        <v>7391</v>
      </c>
      <c r="M37" s="134" t="n">
        <v>548</v>
      </c>
      <c r="N37" s="134" t="n">
        <f aca="false">L37/M37*100</f>
        <v>1348.72262773723</v>
      </c>
      <c r="O37" s="134" t="n">
        <v>86</v>
      </c>
      <c r="P37" s="134" t="n">
        <v>79</v>
      </c>
      <c r="Q37" s="134" t="n">
        <v>91</v>
      </c>
      <c r="R37" s="128" t="n">
        <f aca="false">O37*P37</f>
        <v>6794</v>
      </c>
    </row>
    <row r="38" customFormat="false" ht="15" hidden="false" customHeight="false" outlineLevel="0" collapsed="false">
      <c r="A38" s="132" t="n">
        <v>2</v>
      </c>
      <c r="B38" s="133" t="s">
        <v>223</v>
      </c>
      <c r="C38" s="134" t="n">
        <v>293004</v>
      </c>
      <c r="D38" s="134" t="n">
        <v>138810</v>
      </c>
      <c r="E38" s="135" t="n">
        <v>0</v>
      </c>
      <c r="F38" s="134" t="n">
        <v>54682</v>
      </c>
      <c r="G38" s="134" t="n">
        <v>0</v>
      </c>
      <c r="H38" s="135" t="n">
        <v>0</v>
      </c>
      <c r="I38" s="134" t="n">
        <v>293004</v>
      </c>
      <c r="J38" s="134" t="n">
        <v>138810</v>
      </c>
      <c r="K38" s="135" t="n">
        <v>0</v>
      </c>
      <c r="L38" s="134" t="n">
        <v>206429</v>
      </c>
      <c r="M38" s="134" t="n">
        <v>52454</v>
      </c>
      <c r="N38" s="135" t="n">
        <v>0</v>
      </c>
      <c r="O38" s="136" t="n">
        <v>95</v>
      </c>
      <c r="P38" s="134" t="n">
        <v>165</v>
      </c>
      <c r="Q38" s="136" t="n">
        <v>95</v>
      </c>
      <c r="R38" s="128" t="n">
        <f aca="false">O38*P38</f>
        <v>15675</v>
      </c>
    </row>
    <row r="39" customFormat="false" ht="15" hidden="false" customHeight="false" outlineLevel="0" collapsed="false">
      <c r="A39" s="132" t="n">
        <v>3</v>
      </c>
      <c r="B39" s="133" t="s">
        <v>38</v>
      </c>
      <c r="C39" s="134" t="n">
        <v>79110</v>
      </c>
      <c r="D39" s="134" t="n">
        <v>52743</v>
      </c>
      <c r="E39" s="135" t="n">
        <f aca="false">C39/D39*100</f>
        <v>149.991468062113</v>
      </c>
      <c r="F39" s="134" t="n">
        <v>12652</v>
      </c>
      <c r="G39" s="134" t="n">
        <v>8771</v>
      </c>
      <c r="H39" s="135" t="n">
        <f aca="false">F39/G39*100</f>
        <v>144.248090297572</v>
      </c>
      <c r="I39" s="134" t="n">
        <v>114623</v>
      </c>
      <c r="J39" s="134" t="n">
        <v>81004</v>
      </c>
      <c r="K39" s="135" t="n">
        <f aca="false">I39/J39*100</f>
        <v>141.502888746235</v>
      </c>
      <c r="L39" s="134" t="n">
        <v>0</v>
      </c>
      <c r="M39" s="134" t="n">
        <v>17960</v>
      </c>
      <c r="N39" s="135" t="n">
        <f aca="false">L39/M39*100</f>
        <v>0</v>
      </c>
      <c r="O39" s="136" t="n">
        <v>27</v>
      </c>
      <c r="P39" s="134" t="n">
        <v>70</v>
      </c>
      <c r="Q39" s="136" t="n">
        <v>38</v>
      </c>
      <c r="R39" s="128" t="n">
        <f aca="false">O39*P39</f>
        <v>1890</v>
      </c>
    </row>
    <row r="40" customFormat="false" ht="15" hidden="false" customHeight="false" outlineLevel="0" collapsed="false">
      <c r="A40" s="132" t="n">
        <v>4</v>
      </c>
      <c r="B40" s="133" t="s">
        <v>39</v>
      </c>
      <c r="C40" s="134" t="n">
        <v>17250</v>
      </c>
      <c r="D40" s="134" t="n">
        <v>17790</v>
      </c>
      <c r="E40" s="135" t="n">
        <f aca="false">C40/D40*100</f>
        <v>96.964586846543</v>
      </c>
      <c r="F40" s="134" t="n">
        <v>4550</v>
      </c>
      <c r="G40" s="134" t="n">
        <v>1060</v>
      </c>
      <c r="H40" s="135" t="n">
        <f aca="false">F40/G40*100</f>
        <v>429.245283018868</v>
      </c>
      <c r="I40" s="134" t="n">
        <v>16541</v>
      </c>
      <c r="J40" s="134" t="n">
        <v>26632</v>
      </c>
      <c r="K40" s="135" t="n">
        <f aca="false">I40/J40*100</f>
        <v>62.1094923400421</v>
      </c>
      <c r="L40" s="134" t="n">
        <v>16541</v>
      </c>
      <c r="M40" s="134" t="n">
        <v>26632</v>
      </c>
      <c r="N40" s="135" t="n">
        <f aca="false">L40/M40*100</f>
        <v>62.1094923400421</v>
      </c>
      <c r="O40" s="136" t="n">
        <v>20</v>
      </c>
      <c r="P40" s="134" t="n">
        <v>60</v>
      </c>
      <c r="Q40" s="136" t="n">
        <v>20</v>
      </c>
      <c r="R40" s="128" t="n">
        <f aca="false">O40*P40</f>
        <v>1200</v>
      </c>
    </row>
    <row r="41" customFormat="false" ht="15" hidden="false" customHeight="false" outlineLevel="0" collapsed="false">
      <c r="A41" s="132" t="n">
        <v>5</v>
      </c>
      <c r="B41" s="133" t="s">
        <v>40</v>
      </c>
      <c r="C41" s="138" t="n">
        <v>44595</v>
      </c>
      <c r="D41" s="138" t="n">
        <v>107113</v>
      </c>
      <c r="E41" s="135" t="n">
        <f aca="false">C41/D41*100</f>
        <v>41.633601897062</v>
      </c>
      <c r="F41" s="138" t="n">
        <v>4653</v>
      </c>
      <c r="G41" s="138" t="n">
        <v>9362</v>
      </c>
      <c r="H41" s="135" t="n">
        <f aca="false">F41/G41*100</f>
        <v>49.7009186071352</v>
      </c>
      <c r="I41" s="138" t="n">
        <v>48765</v>
      </c>
      <c r="J41" s="138" t="n">
        <v>110160</v>
      </c>
      <c r="K41" s="135" t="n">
        <f aca="false">I41/J41*100</f>
        <v>44.2674291938998</v>
      </c>
      <c r="L41" s="138" t="n">
        <f aca="false">7464+2535</f>
        <v>9999</v>
      </c>
      <c r="M41" s="138" t="n">
        <f aca="false">3044+7788</f>
        <v>10832</v>
      </c>
      <c r="N41" s="135" t="n">
        <f aca="false">L41/M41*100</f>
        <v>92.3098227474151</v>
      </c>
      <c r="O41" s="136" t="n">
        <v>51</v>
      </c>
      <c r="P41" s="134" t="n">
        <v>55</v>
      </c>
      <c r="Q41" s="136" t="n">
        <v>52</v>
      </c>
      <c r="R41" s="128" t="n">
        <f aca="false">O41*P41</f>
        <v>2805</v>
      </c>
    </row>
    <row r="42" customFormat="false" ht="15" hidden="false" customHeight="false" outlineLevel="0" collapsed="false">
      <c r="A42" s="132" t="n">
        <v>6</v>
      </c>
      <c r="B42" s="133" t="s">
        <v>41</v>
      </c>
      <c r="C42" s="134" t="n">
        <v>83832</v>
      </c>
      <c r="D42" s="134" t="n">
        <v>124258</v>
      </c>
      <c r="E42" s="135" t="n">
        <f aca="false">C42/D42*100</f>
        <v>67.4660786428238</v>
      </c>
      <c r="F42" s="134" t="n">
        <v>9394</v>
      </c>
      <c r="G42" s="134" t="n">
        <v>11249</v>
      </c>
      <c r="H42" s="135" t="n">
        <f aca="false">F42/G42*100</f>
        <v>83.5096453018046</v>
      </c>
      <c r="I42" s="134" t="n">
        <v>84554</v>
      </c>
      <c r="J42" s="134" t="n">
        <v>116376</v>
      </c>
      <c r="K42" s="135" t="n">
        <f aca="false">I42/J42*100</f>
        <v>72.6558740633808</v>
      </c>
      <c r="L42" s="134" t="n">
        <v>1888</v>
      </c>
      <c r="M42" s="134" t="n">
        <v>42730</v>
      </c>
      <c r="N42" s="135" t="n">
        <f aca="false">L42/M42*100</f>
        <v>4.41844137608238</v>
      </c>
      <c r="O42" s="136" t="n">
        <v>64</v>
      </c>
      <c r="P42" s="134" t="n">
        <v>70</v>
      </c>
      <c r="Q42" s="136" t="n">
        <v>64</v>
      </c>
      <c r="R42" s="128" t="n">
        <f aca="false">O42*P42</f>
        <v>4480</v>
      </c>
    </row>
    <row r="43" customFormat="false" ht="15" hidden="false" customHeight="false" outlineLevel="0" collapsed="false">
      <c r="A43" s="132" t="n">
        <v>7</v>
      </c>
      <c r="B43" s="133" t="s">
        <v>42</v>
      </c>
      <c r="C43" s="134" t="n">
        <v>4649</v>
      </c>
      <c r="D43" s="134" t="n">
        <v>300</v>
      </c>
      <c r="E43" s="138" t="n">
        <f aca="false">C43/D43*100</f>
        <v>1549.66666666667</v>
      </c>
      <c r="F43" s="134" t="n">
        <v>0</v>
      </c>
      <c r="G43" s="134" t="n">
        <v>0</v>
      </c>
      <c r="H43" s="135" t="n">
        <v>0</v>
      </c>
      <c r="I43" s="134" t="n">
        <v>660</v>
      </c>
      <c r="J43" s="134" t="n">
        <v>300</v>
      </c>
      <c r="K43" s="135" t="n">
        <f aca="false">I43/J43*100</f>
        <v>220</v>
      </c>
      <c r="L43" s="134" t="n">
        <v>0</v>
      </c>
      <c r="M43" s="134" t="n">
        <v>0</v>
      </c>
      <c r="N43" s="135" t="n">
        <v>0</v>
      </c>
      <c r="O43" s="136" t="n">
        <v>23</v>
      </c>
      <c r="P43" s="134" t="n">
        <v>70</v>
      </c>
      <c r="Q43" s="136" t="n">
        <v>23</v>
      </c>
      <c r="R43" s="128" t="n">
        <f aca="false">O43*P43</f>
        <v>1610</v>
      </c>
    </row>
    <row r="44" customFormat="false" ht="15" hidden="false" customHeight="false" outlineLevel="0" collapsed="false">
      <c r="A44" s="132" t="n">
        <v>8</v>
      </c>
      <c r="B44" s="133" t="s">
        <v>43</v>
      </c>
      <c r="C44" s="130" t="n">
        <v>86703</v>
      </c>
      <c r="D44" s="134" t="n">
        <v>85578</v>
      </c>
      <c r="E44" s="135" t="n">
        <f aca="false">C44/D44*100</f>
        <v>101.314590198415</v>
      </c>
      <c r="F44" s="134" t="n">
        <v>11262</v>
      </c>
      <c r="G44" s="134" t="n">
        <v>7454</v>
      </c>
      <c r="H44" s="135" t="n">
        <f aca="false">F44/G44*100</f>
        <v>151.086664877918</v>
      </c>
      <c r="I44" s="134" t="n">
        <v>89401</v>
      </c>
      <c r="J44" s="134" t="n">
        <v>86209</v>
      </c>
      <c r="K44" s="135" t="n">
        <f aca="false">I44/J44*100</f>
        <v>103.702629655836</v>
      </c>
      <c r="L44" s="134" t="n">
        <v>0</v>
      </c>
      <c r="M44" s="134" t="n">
        <v>0</v>
      </c>
      <c r="N44" s="135" t="n">
        <v>0</v>
      </c>
      <c r="O44" s="136" t="n">
        <v>42</v>
      </c>
      <c r="P44" s="134" t="n">
        <v>68</v>
      </c>
      <c r="Q44" s="136" t="n">
        <v>44</v>
      </c>
      <c r="R44" s="128" t="n">
        <f aca="false">O44*P44</f>
        <v>2856</v>
      </c>
    </row>
    <row r="45" customFormat="false" ht="15" hidden="false" customHeight="false" outlineLevel="0" collapsed="false">
      <c r="A45" s="132" t="n">
        <v>9</v>
      </c>
      <c r="B45" s="133" t="s">
        <v>44</v>
      </c>
      <c r="C45" s="130" t="n">
        <v>251761</v>
      </c>
      <c r="D45" s="134" t="n">
        <v>211219</v>
      </c>
      <c r="E45" s="135" t="n">
        <f aca="false">C45/D45*100</f>
        <v>119.194295967692</v>
      </c>
      <c r="F45" s="134" t="n">
        <v>38002</v>
      </c>
      <c r="G45" s="134" t="n">
        <v>19274</v>
      </c>
      <c r="H45" s="135" t="n">
        <f aca="false">F45/G45*100</f>
        <v>197.167168205873</v>
      </c>
      <c r="I45" s="134" t="n">
        <v>203116</v>
      </c>
      <c r="J45" s="103" t="n">
        <v>208104</v>
      </c>
      <c r="K45" s="135" t="n">
        <f aca="false">I45/J45*100</f>
        <v>97.603121516165</v>
      </c>
      <c r="L45" s="134" t="n">
        <v>0</v>
      </c>
      <c r="M45" s="134" t="n">
        <v>0</v>
      </c>
      <c r="N45" s="135" t="n">
        <v>0</v>
      </c>
      <c r="O45" s="136" t="n">
        <v>77</v>
      </c>
      <c r="P45" s="134" t="n">
        <v>130</v>
      </c>
      <c r="Q45" s="136" t="n">
        <v>77</v>
      </c>
      <c r="R45" s="128" t="n">
        <f aca="false">O45*P45</f>
        <v>10010</v>
      </c>
    </row>
    <row r="46" customFormat="false" ht="15" hidden="false" customHeight="false" outlineLevel="0" collapsed="false">
      <c r="A46" s="132" t="n">
        <v>10</v>
      </c>
      <c r="B46" s="133" t="s">
        <v>45</v>
      </c>
      <c r="C46" s="130" t="n">
        <v>905649</v>
      </c>
      <c r="D46" s="134" t="n">
        <v>968451</v>
      </c>
      <c r="E46" s="135" t="n">
        <f aca="false">C46/D46*100</f>
        <v>93.5152114046038</v>
      </c>
      <c r="F46" s="130" t="n">
        <v>98829</v>
      </c>
      <c r="G46" s="134" t="n">
        <v>128660</v>
      </c>
      <c r="H46" s="135" t="n">
        <f aca="false">F46/G46*100</f>
        <v>76.8140836312762</v>
      </c>
      <c r="I46" s="134" t="n">
        <v>821088</v>
      </c>
      <c r="J46" s="134" t="n">
        <v>960725</v>
      </c>
      <c r="K46" s="135" t="n">
        <f aca="false">I46/J46*100</f>
        <v>85.4654557755861</v>
      </c>
      <c r="L46" s="134" t="n">
        <v>821088</v>
      </c>
      <c r="M46" s="134" t="n">
        <v>960725</v>
      </c>
      <c r="N46" s="135" t="n">
        <f aca="false">L46/M46*100</f>
        <v>85.4654557755861</v>
      </c>
      <c r="O46" s="136" t="n">
        <v>198</v>
      </c>
      <c r="P46" s="134" t="n">
        <v>84</v>
      </c>
      <c r="Q46" s="136" t="n">
        <v>198</v>
      </c>
      <c r="R46" s="128" t="n">
        <f aca="false">O46*P46</f>
        <v>16632</v>
      </c>
    </row>
    <row r="47" customFormat="false" ht="15" hidden="false" customHeight="false" outlineLevel="0" collapsed="false">
      <c r="A47" s="132" t="n">
        <v>11</v>
      </c>
      <c r="B47" s="133" t="s">
        <v>46</v>
      </c>
      <c r="C47" s="130" t="n">
        <v>23882</v>
      </c>
      <c r="D47" s="134" t="n">
        <v>22350</v>
      </c>
      <c r="E47" s="135" t="n">
        <f aca="false">C47/D47*100</f>
        <v>106.854586129754</v>
      </c>
      <c r="F47" s="134" t="n">
        <v>167</v>
      </c>
      <c r="G47" s="134" t="n">
        <v>1490</v>
      </c>
      <c r="H47" s="135" t="n">
        <f aca="false">F47/G47*100</f>
        <v>11.2080536912752</v>
      </c>
      <c r="I47" s="134" t="n">
        <v>3807</v>
      </c>
      <c r="J47" s="134" t="n">
        <v>53818</v>
      </c>
      <c r="K47" s="135" t="n">
        <f aca="false">I47/J47*100</f>
        <v>7.07384146568063</v>
      </c>
      <c r="L47" s="134" t="n">
        <v>3807</v>
      </c>
      <c r="M47" s="134" t="n">
        <v>53818</v>
      </c>
      <c r="N47" s="135" t="n">
        <f aca="false">L47/M47*100</f>
        <v>7.07384146568063</v>
      </c>
      <c r="O47" s="136" t="n">
        <v>24</v>
      </c>
      <c r="P47" s="134" t="n">
        <v>65</v>
      </c>
      <c r="Q47" s="136" t="n">
        <v>24</v>
      </c>
      <c r="R47" s="128" t="n">
        <f aca="false">O47*P47</f>
        <v>1560</v>
      </c>
    </row>
    <row r="48" customFormat="false" ht="15" hidden="false" customHeight="false" outlineLevel="0" collapsed="false">
      <c r="A48" s="132" t="n">
        <v>12</v>
      </c>
      <c r="B48" s="133" t="s">
        <v>47</v>
      </c>
      <c r="C48" s="134" t="n">
        <v>85499</v>
      </c>
      <c r="D48" s="134" t="n">
        <v>66979</v>
      </c>
      <c r="E48" s="135" t="n">
        <f aca="false">C48/D48*100</f>
        <v>127.650457606115</v>
      </c>
      <c r="F48" s="139" t="n">
        <v>9972</v>
      </c>
      <c r="G48" s="139" t="n">
        <v>8289</v>
      </c>
      <c r="H48" s="135" t="n">
        <f aca="false">F48/G48*100</f>
        <v>120.304017372421</v>
      </c>
      <c r="I48" s="139" t="n">
        <v>85516</v>
      </c>
      <c r="J48" s="139" t="n">
        <v>69384</v>
      </c>
      <c r="K48" s="135" t="n">
        <f aca="false">I48/J48*100</f>
        <v>123.250317075983</v>
      </c>
      <c r="L48" s="138" t="n">
        <v>79955</v>
      </c>
      <c r="M48" s="139" t="n">
        <v>63952</v>
      </c>
      <c r="N48" s="135" t="n">
        <f aca="false">L48/M48*100</f>
        <v>125.023455091319</v>
      </c>
      <c r="O48" s="136" t="n">
        <v>27</v>
      </c>
      <c r="P48" s="134" t="n">
        <v>120</v>
      </c>
      <c r="Q48" s="136" t="n">
        <v>27</v>
      </c>
      <c r="R48" s="128" t="n">
        <f aca="false">O48*P48</f>
        <v>3240</v>
      </c>
    </row>
    <row r="49" customFormat="false" ht="15" hidden="false" customHeight="false" outlineLevel="0" collapsed="false">
      <c r="A49" s="132" t="n">
        <v>13</v>
      </c>
      <c r="B49" s="133" t="s">
        <v>48</v>
      </c>
      <c r="C49" s="134" t="n">
        <v>299668</v>
      </c>
      <c r="D49" s="134" t="n">
        <v>298790</v>
      </c>
      <c r="E49" s="135" t="n">
        <f aca="false">C49/D49*100</f>
        <v>100.293851869206</v>
      </c>
      <c r="F49" s="134" t="n">
        <v>14532</v>
      </c>
      <c r="G49" s="134" t="n">
        <v>29066</v>
      </c>
      <c r="H49" s="135" t="n">
        <f aca="false">F49/G49*100</f>
        <v>49.9965595541182</v>
      </c>
      <c r="I49" s="134" t="n">
        <v>290841</v>
      </c>
      <c r="J49" s="134" t="n">
        <v>293383</v>
      </c>
      <c r="K49" s="135" t="n">
        <f aca="false">I49/J49*100</f>
        <v>99.1335557956664</v>
      </c>
      <c r="L49" s="134" t="n">
        <v>3429</v>
      </c>
      <c r="M49" s="134" t="n">
        <v>0</v>
      </c>
      <c r="N49" s="135" t="n">
        <v>0</v>
      </c>
      <c r="O49" s="136" t="n">
        <v>78</v>
      </c>
      <c r="P49" s="134" t="n">
        <v>98</v>
      </c>
      <c r="Q49" s="136" t="n">
        <v>80</v>
      </c>
      <c r="R49" s="128" t="n">
        <f aca="false">O49*P49</f>
        <v>7644</v>
      </c>
    </row>
    <row r="50" customFormat="false" ht="15" hidden="false" customHeight="false" outlineLevel="0" collapsed="false">
      <c r="A50" s="132" t="n">
        <v>14</v>
      </c>
      <c r="B50" s="133" t="s">
        <v>49</v>
      </c>
      <c r="C50" s="136" t="n">
        <v>14415</v>
      </c>
      <c r="D50" s="136" t="n">
        <v>29676</v>
      </c>
      <c r="E50" s="137" t="n">
        <f aca="false">C50/D50*100</f>
        <v>48.5746057420138</v>
      </c>
      <c r="F50" s="136" t="n">
        <v>988</v>
      </c>
      <c r="G50" s="136" t="n">
        <v>2432</v>
      </c>
      <c r="H50" s="137" t="n">
        <f aca="false">F50/G50*100</f>
        <v>40.625</v>
      </c>
      <c r="I50" s="136" t="n">
        <v>16367</v>
      </c>
      <c r="J50" s="136" t="n">
        <v>28784</v>
      </c>
      <c r="K50" s="137" t="n">
        <f aca="false">I50/J50*100</f>
        <v>56.8614508060033</v>
      </c>
      <c r="L50" s="136" t="n">
        <v>0</v>
      </c>
      <c r="M50" s="136" t="n">
        <v>8026</v>
      </c>
      <c r="N50" s="135" t="n">
        <v>0</v>
      </c>
      <c r="O50" s="136" t="n">
        <v>13</v>
      </c>
      <c r="P50" s="134" t="n">
        <v>80</v>
      </c>
      <c r="Q50" s="136" t="n">
        <v>13</v>
      </c>
      <c r="R50" s="128" t="n">
        <f aca="false">O50*P50</f>
        <v>1040</v>
      </c>
    </row>
    <row r="51" customFormat="false" ht="15" hidden="false" customHeight="false" outlineLevel="0" collapsed="false">
      <c r="A51" s="132" t="n">
        <v>15</v>
      </c>
      <c r="B51" s="133" t="s">
        <v>50</v>
      </c>
      <c r="C51" s="134" t="n">
        <v>306053</v>
      </c>
      <c r="D51" s="103" t="n">
        <v>46729</v>
      </c>
      <c r="E51" s="137" t="n">
        <f aca="false">C51/D51*100</f>
        <v>654.953027028184</v>
      </c>
      <c r="F51" s="134" t="n">
        <v>30110</v>
      </c>
      <c r="G51" s="134" t="n">
        <v>12256</v>
      </c>
      <c r="H51" s="137" t="n">
        <f aca="false">F51/G51*100</f>
        <v>245.675587467363</v>
      </c>
      <c r="I51" s="134" t="n">
        <v>448305</v>
      </c>
      <c r="J51" s="134" t="n">
        <v>66473</v>
      </c>
      <c r="K51" s="137" t="n">
        <f aca="false">I51/J51*100</f>
        <v>674.416680456727</v>
      </c>
      <c r="L51" s="134" t="n">
        <v>383520</v>
      </c>
      <c r="M51" s="134" t="n">
        <v>33785</v>
      </c>
      <c r="N51" s="137" t="n">
        <f aca="false">L51/M51*100</f>
        <v>1135.17833357999</v>
      </c>
      <c r="O51" s="136" t="n">
        <v>55</v>
      </c>
      <c r="P51" s="134" t="n">
        <v>95</v>
      </c>
      <c r="Q51" s="136" t="n">
        <v>50</v>
      </c>
      <c r="R51" s="128" t="n">
        <f aca="false">O51*P51</f>
        <v>5225</v>
      </c>
    </row>
    <row r="52" customFormat="false" ht="15" hidden="false" customHeight="false" outlineLevel="0" collapsed="false">
      <c r="A52" s="132" t="n">
        <v>16</v>
      </c>
      <c r="B52" s="133" t="s">
        <v>51</v>
      </c>
      <c r="C52" s="134" t="n">
        <v>3106</v>
      </c>
      <c r="D52" s="103" t="n">
        <v>2987</v>
      </c>
      <c r="E52" s="137" t="n">
        <f aca="false">C52/D52*100</f>
        <v>103.983930364915</v>
      </c>
      <c r="F52" s="134" t="n">
        <v>0</v>
      </c>
      <c r="G52" s="134" t="n">
        <v>0</v>
      </c>
      <c r="H52" s="137" t="n">
        <v>0</v>
      </c>
      <c r="I52" s="134" t="n">
        <v>3106</v>
      </c>
      <c r="J52" s="134" t="n">
        <v>2987</v>
      </c>
      <c r="K52" s="137" t="n">
        <f aca="false">I52/J52*100</f>
        <v>103.983930364915</v>
      </c>
      <c r="L52" s="134" t="n">
        <v>0</v>
      </c>
      <c r="M52" s="134" t="n">
        <v>0</v>
      </c>
      <c r="N52" s="135" t="n">
        <v>0</v>
      </c>
      <c r="O52" s="136" t="n">
        <v>3</v>
      </c>
      <c r="P52" s="134" t="n">
        <v>40</v>
      </c>
      <c r="Q52" s="136" t="n">
        <v>3</v>
      </c>
      <c r="R52" s="128" t="n">
        <f aca="false">O52*P52</f>
        <v>120</v>
      </c>
    </row>
    <row r="53" customFormat="false" ht="15" hidden="false" customHeight="false" outlineLevel="0" collapsed="false">
      <c r="A53" s="132" t="n">
        <v>17</v>
      </c>
      <c r="B53" s="133" t="s">
        <v>52</v>
      </c>
      <c r="C53" s="136" t="n">
        <v>700750</v>
      </c>
      <c r="D53" s="136" t="n">
        <v>0</v>
      </c>
      <c r="E53" s="137" t="n">
        <v>0</v>
      </c>
      <c r="F53" s="136" t="n">
        <v>6850</v>
      </c>
      <c r="G53" s="136" t="n">
        <v>0</v>
      </c>
      <c r="H53" s="137" t="n">
        <v>0</v>
      </c>
      <c r="I53" s="136" t="n">
        <v>61100</v>
      </c>
      <c r="J53" s="136" t="n">
        <v>0</v>
      </c>
      <c r="K53" s="135" t="n">
        <v>0</v>
      </c>
      <c r="L53" s="136" t="n">
        <v>0</v>
      </c>
      <c r="M53" s="136" t="n">
        <v>0</v>
      </c>
      <c r="N53" s="137" t="n">
        <v>0</v>
      </c>
      <c r="O53" s="136" t="n">
        <v>13</v>
      </c>
      <c r="P53" s="134" t="n">
        <v>70</v>
      </c>
      <c r="Q53" s="136" t="n">
        <v>13</v>
      </c>
      <c r="R53" s="128" t="n">
        <f aca="false">O53*P53</f>
        <v>910</v>
      </c>
    </row>
    <row r="54" s="142" customFormat="true" ht="15" hidden="false" customHeight="false" outlineLevel="0" collapsed="false">
      <c r="A54" s="140" t="s">
        <v>53</v>
      </c>
      <c r="B54" s="140"/>
      <c r="C54" s="140" t="n">
        <f aca="false">SUM(C37:C53)</f>
        <v>3335164</v>
      </c>
      <c r="D54" s="140" t="n">
        <f aca="false">SUM(D37:D53)</f>
        <v>2316714</v>
      </c>
      <c r="E54" s="141" t="n">
        <f aca="false">C54/D54*100</f>
        <v>143.960972308192</v>
      </c>
      <c r="F54" s="140" t="n">
        <f aca="false">SUM(F37:F53)</f>
        <v>311455</v>
      </c>
      <c r="G54" s="140" t="n">
        <f aca="false">SUM(G37:G52)</f>
        <v>256889</v>
      </c>
      <c r="H54" s="141" t="n">
        <f aca="false">F54/G54*100</f>
        <v>121.241080778079</v>
      </c>
      <c r="I54" s="140" t="n">
        <f aca="false">SUM(I37:I53)</f>
        <v>2716032</v>
      </c>
      <c r="J54" s="140" t="n">
        <f aca="false">SUM(J37:J53)</f>
        <v>2386090</v>
      </c>
      <c r="K54" s="141" t="n">
        <f aca="false">I54/J54*100</f>
        <v>113.82772653169</v>
      </c>
      <c r="L54" s="140" t="n">
        <f aca="false">SUM(L37:L53)</f>
        <v>1534047</v>
      </c>
      <c r="M54" s="140" t="n">
        <f aca="false">SUM(M37:M53)</f>
        <v>1271462</v>
      </c>
      <c r="N54" s="141" t="n">
        <f aca="false">L54/M54*100</f>
        <v>120.652209818304</v>
      </c>
      <c r="O54" s="140" t="n">
        <f aca="false">SUM(O37:O53)</f>
        <v>896</v>
      </c>
      <c r="P54" s="141" t="n">
        <f aca="false">R54/O54</f>
        <v>93.4051339285714</v>
      </c>
      <c r="Q54" s="140" t="n">
        <f aca="false">SUM(Q37:Q53)</f>
        <v>912</v>
      </c>
      <c r="R54" s="140" t="n">
        <f aca="false">SUM(R37:R53)</f>
        <v>83691</v>
      </c>
    </row>
    <row r="55" customFormat="false" ht="6.75" hidden="false" customHeight="true" outlineLevel="0" collapsed="false">
      <c r="A55" s="136"/>
      <c r="B55" s="133"/>
      <c r="C55" s="136"/>
      <c r="D55" s="136"/>
      <c r="E55" s="136"/>
      <c r="F55" s="136"/>
      <c r="G55" s="136"/>
      <c r="H55" s="136"/>
      <c r="I55" s="136"/>
      <c r="J55" s="136"/>
      <c r="K55" s="130"/>
      <c r="L55" s="136"/>
      <c r="M55" s="136"/>
      <c r="N55" s="136"/>
      <c r="O55" s="136"/>
      <c r="P55" s="130"/>
      <c r="Q55" s="136"/>
      <c r="R55" s="128"/>
    </row>
    <row r="56" customFormat="false" ht="15" hidden="false" customHeight="false" outlineLevel="0" collapsed="false">
      <c r="A56" s="129" t="s">
        <v>54</v>
      </c>
      <c r="B56" s="129"/>
      <c r="C56" s="129" t="n">
        <v>3</v>
      </c>
      <c r="D56" s="129" t="n">
        <v>4</v>
      </c>
      <c r="E56" s="131" t="n">
        <v>5</v>
      </c>
      <c r="F56" s="129" t="n">
        <v>6</v>
      </c>
      <c r="G56" s="129" t="n">
        <v>7</v>
      </c>
      <c r="H56" s="129" t="n">
        <v>8</v>
      </c>
      <c r="I56" s="129" t="n">
        <v>9</v>
      </c>
      <c r="J56" s="129" t="n">
        <v>10</v>
      </c>
      <c r="K56" s="129" t="n">
        <v>11</v>
      </c>
      <c r="L56" s="129" t="n">
        <v>12</v>
      </c>
      <c r="M56" s="129" t="n">
        <v>13</v>
      </c>
      <c r="N56" s="129" t="n">
        <v>14</v>
      </c>
      <c r="O56" s="129" t="n">
        <v>15</v>
      </c>
      <c r="P56" s="131" t="n">
        <v>16</v>
      </c>
      <c r="Q56" s="129" t="n">
        <v>15</v>
      </c>
      <c r="R56" s="128"/>
    </row>
    <row r="57" s="144" customFormat="true" ht="15" hidden="false" customHeight="false" outlineLevel="0" collapsed="false">
      <c r="A57" s="134" t="n">
        <v>1</v>
      </c>
      <c r="B57" s="143" t="s">
        <v>55</v>
      </c>
      <c r="C57" s="134" t="n">
        <v>455322</v>
      </c>
      <c r="D57" s="138" t="n">
        <v>383487</v>
      </c>
      <c r="E57" s="135" t="n">
        <f aca="false">C57/D57*100</f>
        <v>118.732056106204</v>
      </c>
      <c r="F57" s="138" t="n">
        <v>31439</v>
      </c>
      <c r="G57" s="138" t="n">
        <v>38872</v>
      </c>
      <c r="H57" s="135" t="n">
        <f aca="false">F57/G57*100</f>
        <v>80.878267133155</v>
      </c>
      <c r="I57" s="138" t="n">
        <v>430358</v>
      </c>
      <c r="J57" s="138" t="n">
        <v>397581</v>
      </c>
      <c r="K57" s="135" t="n">
        <f aca="false">I57/J57*100</f>
        <v>108.244106232441</v>
      </c>
      <c r="L57" s="138" t="n">
        <v>429113</v>
      </c>
      <c r="M57" s="138" t="n">
        <v>339178</v>
      </c>
      <c r="N57" s="135" t="n">
        <f aca="false">L57/M57*100</f>
        <v>126.515575892304</v>
      </c>
      <c r="O57" s="138" t="n">
        <v>155</v>
      </c>
      <c r="P57" s="138" t="n">
        <v>86</v>
      </c>
      <c r="Q57" s="138" t="n">
        <v>150</v>
      </c>
      <c r="R57" s="128" t="n">
        <f aca="false">O57*P57</f>
        <v>13330</v>
      </c>
    </row>
    <row r="58" customFormat="false" ht="15" hidden="false" customHeight="false" outlineLevel="0" collapsed="false">
      <c r="A58" s="139" t="n">
        <v>2</v>
      </c>
      <c r="B58" s="143" t="s">
        <v>56</v>
      </c>
      <c r="C58" s="134" t="n">
        <v>127769</v>
      </c>
      <c r="D58" s="134" t="n">
        <v>84532</v>
      </c>
      <c r="E58" s="135" t="n">
        <f aca="false">C58/D58*100</f>
        <v>151.148677423934</v>
      </c>
      <c r="F58" s="138" t="n">
        <v>5868</v>
      </c>
      <c r="G58" s="138" t="n">
        <v>11785</v>
      </c>
      <c r="H58" s="135" t="n">
        <f aca="false">F58/G58*100</f>
        <v>49.7921086126432</v>
      </c>
      <c r="I58" s="138" t="n">
        <v>137158</v>
      </c>
      <c r="J58" s="138" t="n">
        <v>82768</v>
      </c>
      <c r="K58" s="135" t="n">
        <f aca="false">I58/J58*100</f>
        <v>165.713802435724</v>
      </c>
      <c r="L58" s="138" t="n">
        <v>0</v>
      </c>
      <c r="M58" s="138" t="n">
        <v>3908</v>
      </c>
      <c r="N58" s="135" t="n">
        <v>0</v>
      </c>
      <c r="O58" s="138" t="n">
        <v>129</v>
      </c>
      <c r="P58" s="138" t="n">
        <v>105</v>
      </c>
      <c r="Q58" s="138" t="n">
        <v>129</v>
      </c>
      <c r="R58" s="128" t="n">
        <f aca="false">O58*P58</f>
        <v>13545</v>
      </c>
    </row>
    <row r="59" customFormat="false" ht="15" hidden="false" customHeight="false" outlineLevel="0" collapsed="false">
      <c r="A59" s="139" t="n">
        <v>3</v>
      </c>
      <c r="B59" s="143" t="s">
        <v>57</v>
      </c>
      <c r="C59" s="138" t="n">
        <v>239967</v>
      </c>
      <c r="D59" s="138" t="n">
        <v>352329</v>
      </c>
      <c r="E59" s="135" t="n">
        <f aca="false">C59/D59*100</f>
        <v>68.1087846870397</v>
      </c>
      <c r="F59" s="138" t="n">
        <v>39821</v>
      </c>
      <c r="G59" s="138" t="n">
        <v>20891</v>
      </c>
      <c r="H59" s="135" t="n">
        <f aca="false">F59/G59*100</f>
        <v>190.613182710258</v>
      </c>
      <c r="I59" s="138" t="n">
        <v>239967</v>
      </c>
      <c r="J59" s="138" t="n">
        <v>352329</v>
      </c>
      <c r="K59" s="135" t="n">
        <f aca="false">I59/J59*100</f>
        <v>68.1087846870397</v>
      </c>
      <c r="L59" s="138" t="n">
        <v>0</v>
      </c>
      <c r="M59" s="138" t="n">
        <v>0</v>
      </c>
      <c r="N59" s="135" t="n">
        <v>0</v>
      </c>
      <c r="O59" s="138" t="n">
        <v>120</v>
      </c>
      <c r="P59" s="138" t="n">
        <v>50</v>
      </c>
      <c r="Q59" s="138" t="n">
        <v>118</v>
      </c>
      <c r="R59" s="128" t="n">
        <f aca="false">O59*P59</f>
        <v>6000</v>
      </c>
    </row>
    <row r="60" customFormat="false" ht="15" hidden="false" customHeight="false" outlineLevel="0" collapsed="false">
      <c r="A60" s="134" t="n">
        <v>4</v>
      </c>
      <c r="B60" s="143" t="s">
        <v>58</v>
      </c>
      <c r="C60" s="138" t="n">
        <v>242716</v>
      </c>
      <c r="D60" s="138" t="n">
        <v>254172</v>
      </c>
      <c r="E60" s="135" t="n">
        <f aca="false">C60/D60*100</f>
        <v>95.4928158884535</v>
      </c>
      <c r="F60" s="138" t="n">
        <v>33161</v>
      </c>
      <c r="G60" s="138" t="n">
        <v>13005</v>
      </c>
      <c r="H60" s="135" t="n">
        <f aca="false">F60/G60*100</f>
        <v>254.986543637063</v>
      </c>
      <c r="I60" s="138" t="n">
        <v>257078</v>
      </c>
      <c r="J60" s="138" t="n">
        <v>255084</v>
      </c>
      <c r="K60" s="135" t="n">
        <f aca="false">I60/J60*100</f>
        <v>100.781703282056</v>
      </c>
      <c r="L60" s="138" t="n">
        <v>118529</v>
      </c>
      <c r="M60" s="138" t="n">
        <v>116530</v>
      </c>
      <c r="N60" s="135" t="n">
        <f aca="false">L60/M60*100</f>
        <v>101.715438084613</v>
      </c>
      <c r="O60" s="138" t="n">
        <v>67</v>
      </c>
      <c r="P60" s="138" t="n">
        <v>57</v>
      </c>
      <c r="Q60" s="138" t="n">
        <v>66</v>
      </c>
      <c r="R60" s="128" t="n">
        <f aca="false">O60*P60</f>
        <v>3819</v>
      </c>
    </row>
    <row r="61" customFormat="false" ht="15" hidden="false" customHeight="false" outlineLevel="0" collapsed="false">
      <c r="A61" s="139" t="n">
        <v>5</v>
      </c>
      <c r="B61" s="143" t="s">
        <v>59</v>
      </c>
      <c r="C61" s="134" t="n">
        <v>0</v>
      </c>
      <c r="D61" s="134" t="n">
        <v>0</v>
      </c>
      <c r="E61" s="135" t="n">
        <v>0</v>
      </c>
      <c r="F61" s="134" t="n">
        <v>0</v>
      </c>
      <c r="G61" s="134" t="n">
        <v>0</v>
      </c>
      <c r="H61" s="135" t="n">
        <v>0</v>
      </c>
      <c r="I61" s="134" t="n">
        <v>0</v>
      </c>
      <c r="J61" s="134" t="n">
        <v>0</v>
      </c>
      <c r="K61" s="135" t="n">
        <v>0</v>
      </c>
      <c r="L61" s="134" t="n">
        <v>0</v>
      </c>
      <c r="M61" s="134" t="n">
        <v>0</v>
      </c>
      <c r="N61" s="135" t="n">
        <v>0</v>
      </c>
      <c r="O61" s="136" t="n">
        <v>0</v>
      </c>
      <c r="P61" s="134" t="n">
        <v>0</v>
      </c>
      <c r="Q61" s="136" t="n">
        <v>0</v>
      </c>
      <c r="R61" s="128" t="n">
        <f aca="false">O61*P61</f>
        <v>0</v>
      </c>
    </row>
    <row r="62" customFormat="false" ht="15" hidden="false" customHeight="false" outlineLevel="0" collapsed="false">
      <c r="A62" s="139" t="n">
        <v>6</v>
      </c>
      <c r="B62" s="143" t="s">
        <v>60</v>
      </c>
      <c r="C62" s="138" t="n">
        <v>45693</v>
      </c>
      <c r="D62" s="138" t="n">
        <v>61038</v>
      </c>
      <c r="E62" s="135" t="n">
        <f aca="false">C62/D62*100</f>
        <v>74.8599233264524</v>
      </c>
      <c r="F62" s="138" t="n">
        <v>5524</v>
      </c>
      <c r="G62" s="138" t="n">
        <v>5817</v>
      </c>
      <c r="H62" s="135" t="n">
        <f aca="false">F62/G62*100</f>
        <v>94.9630393673715</v>
      </c>
      <c r="I62" s="138" t="n">
        <v>47493</v>
      </c>
      <c r="J62" s="138" t="n">
        <v>63827</v>
      </c>
      <c r="K62" s="135" t="n">
        <f aca="false">I62/J62*100</f>
        <v>74.4089491907813</v>
      </c>
      <c r="L62" s="138" t="n">
        <v>47358</v>
      </c>
      <c r="M62" s="138" t="n">
        <v>63827</v>
      </c>
      <c r="N62" s="135" t="n">
        <f aca="false">L62/M62*100</f>
        <v>74.197439954878</v>
      </c>
      <c r="O62" s="138" t="n">
        <v>33</v>
      </c>
      <c r="P62" s="138" t="n">
        <v>43</v>
      </c>
      <c r="Q62" s="138" t="n">
        <v>34</v>
      </c>
      <c r="R62" s="128" t="n">
        <f aca="false">O62*P62</f>
        <v>1419</v>
      </c>
    </row>
    <row r="63" customFormat="false" ht="15" hidden="false" customHeight="false" outlineLevel="0" collapsed="false">
      <c r="A63" s="134" t="n">
        <v>7</v>
      </c>
      <c r="B63" s="143" t="s">
        <v>61</v>
      </c>
      <c r="C63" s="134" t="n">
        <v>45713</v>
      </c>
      <c r="D63" s="134" t="n">
        <v>84262</v>
      </c>
      <c r="E63" s="135" t="n">
        <f aca="false">C63/D63*100</f>
        <v>54.2510265600152</v>
      </c>
      <c r="F63" s="134" t="n">
        <v>2867</v>
      </c>
      <c r="G63" s="134" t="n">
        <v>9002</v>
      </c>
      <c r="H63" s="135" t="n">
        <f aca="false">F63/G63*100</f>
        <v>31.8484781159742</v>
      </c>
      <c r="I63" s="134" t="n">
        <v>59980</v>
      </c>
      <c r="J63" s="134" t="n">
        <v>113137</v>
      </c>
      <c r="K63" s="135" t="n">
        <f aca="false">I63/J63*100</f>
        <v>53.0153707452027</v>
      </c>
      <c r="L63" s="145" t="n">
        <v>59826</v>
      </c>
      <c r="M63" s="134" t="n">
        <v>113101</v>
      </c>
      <c r="N63" s="135" t="n">
        <f aca="false">L63/M63*100</f>
        <v>52.8960840310873</v>
      </c>
      <c r="O63" s="138" t="n">
        <v>40</v>
      </c>
      <c r="P63" s="138" t="n">
        <v>50</v>
      </c>
      <c r="Q63" s="138" t="n">
        <v>40</v>
      </c>
      <c r="R63" s="128" t="n">
        <f aca="false">O63*P63</f>
        <v>2000</v>
      </c>
    </row>
    <row r="64" s="144" customFormat="true" ht="15" hidden="false" customHeight="false" outlineLevel="0" collapsed="false">
      <c r="A64" s="139" t="n">
        <v>8</v>
      </c>
      <c r="B64" s="143" t="s">
        <v>62</v>
      </c>
      <c r="C64" s="198" t="n">
        <v>283400</v>
      </c>
      <c r="D64" s="134" t="n">
        <v>386900</v>
      </c>
      <c r="E64" s="135" t="n">
        <f aca="false">C64/D64*100</f>
        <v>73.2489015249418</v>
      </c>
      <c r="F64" s="134" t="n">
        <v>28000</v>
      </c>
      <c r="G64" s="199" t="n">
        <v>62900</v>
      </c>
      <c r="H64" s="135" t="n">
        <f aca="false">F64/G64*100</f>
        <v>44.5151033386327</v>
      </c>
      <c r="I64" s="134" t="n">
        <v>392724</v>
      </c>
      <c r="J64" s="199" t="n">
        <v>403327</v>
      </c>
      <c r="K64" s="135" t="n">
        <f aca="false">I64/J64*100</f>
        <v>97.3711157447927</v>
      </c>
      <c r="L64" s="134" t="n">
        <v>392724</v>
      </c>
      <c r="M64" s="199" t="n">
        <v>403327</v>
      </c>
      <c r="N64" s="135" t="n">
        <f aca="false">L64/M64*100</f>
        <v>97.3711157447927</v>
      </c>
      <c r="O64" s="138" t="n">
        <v>40</v>
      </c>
      <c r="P64" s="138" t="n">
        <v>85</v>
      </c>
      <c r="Q64" s="138" t="n">
        <v>40</v>
      </c>
      <c r="R64" s="128" t="n">
        <f aca="false">O64*P64</f>
        <v>3400</v>
      </c>
    </row>
    <row r="65" s="144" customFormat="true" ht="15" hidden="false" customHeight="false" outlineLevel="0" collapsed="false">
      <c r="A65" s="139" t="n">
        <v>9</v>
      </c>
      <c r="B65" s="143" t="s">
        <v>63</v>
      </c>
      <c r="C65" s="134" t="n">
        <v>0</v>
      </c>
      <c r="D65" s="134" t="n">
        <v>0</v>
      </c>
      <c r="E65" s="135" t="n">
        <v>0</v>
      </c>
      <c r="F65" s="134" t="n">
        <v>0</v>
      </c>
      <c r="G65" s="134" t="n">
        <v>0</v>
      </c>
      <c r="H65" s="135" t="n">
        <v>0</v>
      </c>
      <c r="I65" s="134" t="n">
        <v>0</v>
      </c>
      <c r="J65" s="134" t="n">
        <v>0</v>
      </c>
      <c r="K65" s="135" t="n">
        <v>0</v>
      </c>
      <c r="L65" s="134" t="n">
        <v>0</v>
      </c>
      <c r="M65" s="134" t="n">
        <v>0</v>
      </c>
      <c r="N65" s="135" t="n">
        <v>0</v>
      </c>
      <c r="O65" s="136" t="n">
        <v>0</v>
      </c>
      <c r="P65" s="134" t="n">
        <v>0</v>
      </c>
      <c r="Q65" s="136" t="n">
        <v>0</v>
      </c>
      <c r="R65" s="128" t="n">
        <f aca="false">O65*P65</f>
        <v>0</v>
      </c>
    </row>
    <row r="66" s="142" customFormat="true" ht="15" hidden="false" customHeight="false" outlineLevel="0" collapsed="false">
      <c r="A66" s="146" t="s">
        <v>64</v>
      </c>
      <c r="B66" s="146"/>
      <c r="C66" s="146" t="n">
        <f aca="false">SUM(C57:C65)</f>
        <v>1440580</v>
      </c>
      <c r="D66" s="146" t="n">
        <f aca="false">SUM(D57:D65)</f>
        <v>1606720</v>
      </c>
      <c r="E66" s="147" t="n">
        <f aca="false">C66/D66*100</f>
        <v>89.6596793467437</v>
      </c>
      <c r="F66" s="146" t="n">
        <f aca="false">SUM(F57:F65)</f>
        <v>146680</v>
      </c>
      <c r="G66" s="146" t="n">
        <f aca="false">SUM(G57:G65)</f>
        <v>162272</v>
      </c>
      <c r="H66" s="147" t="n">
        <f aca="false">F66/G66*100</f>
        <v>90.3914415302702</v>
      </c>
      <c r="I66" s="148" t="n">
        <f aca="false">SUM(I57:I65)</f>
        <v>1564758</v>
      </c>
      <c r="J66" s="146" t="n">
        <f aca="false">SUM(J57:J65)</f>
        <v>1668053</v>
      </c>
      <c r="K66" s="147" t="n">
        <f aca="false">I66/J66*100</f>
        <v>93.8074509622896</v>
      </c>
      <c r="L66" s="146" t="n">
        <f aca="false">SUM(L57:L65)</f>
        <v>1047550</v>
      </c>
      <c r="M66" s="146" t="n">
        <f aca="false">SUM(M57:M65)</f>
        <v>1039871</v>
      </c>
      <c r="N66" s="147" t="n">
        <f aca="false">L66/M66*100</f>
        <v>100.738456981683</v>
      </c>
      <c r="O66" s="148" t="n">
        <f aca="false">SUM(O57:O65)</f>
        <v>584</v>
      </c>
      <c r="P66" s="147" t="n">
        <f aca="false">R66/O66</f>
        <v>74.5085616438356</v>
      </c>
      <c r="Q66" s="148" t="n">
        <f aca="false">SUM(Q57:Q65)</f>
        <v>577</v>
      </c>
      <c r="R66" s="149" t="n">
        <f aca="false">SUM(R57:R65)</f>
        <v>43513</v>
      </c>
    </row>
    <row r="67" customFormat="false" ht="15" hidden="false" customHeight="false" outlineLevel="0" collapsed="false">
      <c r="A67" s="128"/>
      <c r="B67" s="150"/>
      <c r="C67" s="128"/>
      <c r="D67" s="128"/>
      <c r="E67" s="128"/>
      <c r="F67" s="128"/>
      <c r="G67" s="128"/>
      <c r="H67" s="128"/>
      <c r="I67" s="128"/>
      <c r="J67" s="128"/>
      <c r="K67" s="151"/>
      <c r="L67" s="128"/>
      <c r="M67" s="128"/>
      <c r="N67" s="128"/>
      <c r="O67" s="128"/>
      <c r="P67" s="151"/>
      <c r="Q67" s="128"/>
      <c r="R67" s="128"/>
    </row>
    <row r="68" customFormat="false" ht="15" hidden="false" customHeight="false" outlineLevel="0" collapsed="false">
      <c r="A68" s="129" t="s">
        <v>65</v>
      </c>
      <c r="B68" s="129"/>
      <c r="C68" s="129" t="n">
        <v>3</v>
      </c>
      <c r="D68" s="129" t="n">
        <v>4</v>
      </c>
      <c r="E68" s="131" t="n">
        <v>5</v>
      </c>
      <c r="F68" s="129" t="n">
        <v>6</v>
      </c>
      <c r="G68" s="129" t="n">
        <v>7</v>
      </c>
      <c r="H68" s="129" t="n">
        <v>8</v>
      </c>
      <c r="I68" s="129" t="n">
        <v>9</v>
      </c>
      <c r="J68" s="129" t="n">
        <v>10</v>
      </c>
      <c r="K68" s="129" t="n">
        <v>11</v>
      </c>
      <c r="L68" s="129" t="n">
        <v>12</v>
      </c>
      <c r="M68" s="129" t="n">
        <v>13</v>
      </c>
      <c r="N68" s="129" t="n">
        <v>14</v>
      </c>
      <c r="O68" s="129" t="n">
        <v>15</v>
      </c>
      <c r="P68" s="131" t="n">
        <v>16</v>
      </c>
      <c r="Q68" s="129" t="n">
        <v>15</v>
      </c>
      <c r="R68" s="128"/>
    </row>
    <row r="69" customFormat="false" ht="15" hidden="false" customHeight="false" outlineLevel="0" collapsed="false">
      <c r="A69" s="132" t="n">
        <v>1</v>
      </c>
      <c r="B69" s="133" t="s">
        <v>66</v>
      </c>
      <c r="C69" s="136" t="n">
        <v>56243</v>
      </c>
      <c r="D69" s="136" t="n">
        <v>21143</v>
      </c>
      <c r="E69" s="137" t="n">
        <f aca="false">C69/D69*100</f>
        <v>266.012391808164</v>
      </c>
      <c r="F69" s="136" t="n">
        <v>407</v>
      </c>
      <c r="G69" s="136" t="n">
        <v>19185</v>
      </c>
      <c r="H69" s="137" t="n">
        <f aca="false">F69/G69*100</f>
        <v>2.12144904873599</v>
      </c>
      <c r="I69" s="136" t="n">
        <v>141694</v>
      </c>
      <c r="J69" s="136" t="n">
        <v>137714</v>
      </c>
      <c r="K69" s="137" t="n">
        <f aca="false">I69/J69*100</f>
        <v>102.890047489725</v>
      </c>
      <c r="L69" s="136" t="n">
        <v>53172</v>
      </c>
      <c r="M69" s="136" t="n">
        <v>32820</v>
      </c>
      <c r="N69" s="137" t="n">
        <f aca="false">L69/M69*100</f>
        <v>162.010968921389</v>
      </c>
      <c r="O69" s="136" t="n">
        <v>166</v>
      </c>
      <c r="P69" s="130" t="n">
        <v>55</v>
      </c>
      <c r="Q69" s="136" t="n">
        <v>173</v>
      </c>
      <c r="R69" s="128" t="n">
        <f aca="false">O69*P69</f>
        <v>9130</v>
      </c>
    </row>
    <row r="70" customFormat="false" ht="15" hidden="false" customHeight="false" outlineLevel="0" collapsed="false">
      <c r="A70" s="132" t="n">
        <v>2</v>
      </c>
      <c r="B70" s="133" t="s">
        <v>67</v>
      </c>
      <c r="C70" s="130" t="n">
        <v>489675</v>
      </c>
      <c r="D70" s="130" t="n">
        <v>331656</v>
      </c>
      <c r="E70" s="137" t="n">
        <f aca="false">C70/D70*100</f>
        <v>147.645451914031</v>
      </c>
      <c r="F70" s="130" t="n">
        <v>79888</v>
      </c>
      <c r="G70" s="130" t="n">
        <v>61507</v>
      </c>
      <c r="H70" s="137" t="n">
        <f aca="false">F70/G70*100</f>
        <v>129.884403401239</v>
      </c>
      <c r="I70" s="130" t="n">
        <v>451002</v>
      </c>
      <c r="J70" s="130" t="n">
        <v>302151</v>
      </c>
      <c r="K70" s="137" t="n">
        <f aca="false">I70/J70*100</f>
        <v>149.263778706673</v>
      </c>
      <c r="L70" s="130" t="n">
        <v>451002</v>
      </c>
      <c r="M70" s="130" t="n">
        <f aca="false">804+301347</f>
        <v>302151</v>
      </c>
      <c r="N70" s="137" t="n">
        <f aca="false">L70/M70*100</f>
        <v>149.263778706673</v>
      </c>
      <c r="O70" s="136" t="n">
        <v>24</v>
      </c>
      <c r="P70" s="134" t="n">
        <v>65</v>
      </c>
      <c r="Q70" s="136" t="n">
        <v>24</v>
      </c>
      <c r="R70" s="128" t="n">
        <f aca="false">O70*P70</f>
        <v>1560</v>
      </c>
    </row>
    <row r="71" customFormat="false" ht="15" hidden="false" customHeight="false" outlineLevel="0" collapsed="false">
      <c r="A71" s="132" t="n">
        <v>3</v>
      </c>
      <c r="B71" s="133" t="s">
        <v>68</v>
      </c>
      <c r="C71" s="136" t="n">
        <v>32582</v>
      </c>
      <c r="D71" s="136" t="n">
        <v>11692</v>
      </c>
      <c r="E71" s="137" t="n">
        <f aca="false">C71/D71*100</f>
        <v>278.669175504619</v>
      </c>
      <c r="F71" s="136" t="n">
        <v>1501</v>
      </c>
      <c r="G71" s="136" t="n">
        <v>1939</v>
      </c>
      <c r="H71" s="137" t="n">
        <f aca="false">F71/G71*100</f>
        <v>77.4110366168128</v>
      </c>
      <c r="I71" s="136" t="n">
        <v>32440</v>
      </c>
      <c r="J71" s="136" t="n">
        <v>12624</v>
      </c>
      <c r="K71" s="137" t="n">
        <f aca="false">I71/J71*100</f>
        <v>256.970849176172</v>
      </c>
      <c r="L71" s="136" t="n">
        <v>4160</v>
      </c>
      <c r="M71" s="136" t="n">
        <v>0</v>
      </c>
      <c r="N71" s="137" t="n">
        <v>0</v>
      </c>
      <c r="O71" s="136" t="n">
        <v>41</v>
      </c>
      <c r="P71" s="130" t="n">
        <v>49</v>
      </c>
      <c r="Q71" s="136" t="n">
        <v>39</v>
      </c>
      <c r="R71" s="128" t="n">
        <f aca="false">O71*P71</f>
        <v>2009</v>
      </c>
    </row>
    <row r="72" customFormat="false" ht="15" hidden="false" customHeight="false" outlineLevel="0" collapsed="false">
      <c r="A72" s="132" t="n">
        <v>4</v>
      </c>
      <c r="B72" s="133" t="s">
        <v>69</v>
      </c>
      <c r="C72" s="136" t="n">
        <v>32730</v>
      </c>
      <c r="D72" s="136" t="n">
        <v>20163</v>
      </c>
      <c r="E72" s="137" t="n">
        <f aca="false">C72/D72*100</f>
        <v>162.32703466746</v>
      </c>
      <c r="F72" s="136" t="n">
        <v>2515</v>
      </c>
      <c r="G72" s="136" t="n">
        <v>1749</v>
      </c>
      <c r="H72" s="137" t="n">
        <f aca="false">F72/G72*100</f>
        <v>143.79645511721</v>
      </c>
      <c r="I72" s="136" t="n">
        <v>42118</v>
      </c>
      <c r="J72" s="136" t="n">
        <v>18026</v>
      </c>
      <c r="K72" s="137" t="n">
        <f aca="false">I72/J72*100</f>
        <v>233.651392433152</v>
      </c>
      <c r="L72" s="136" t="n">
        <v>23341</v>
      </c>
      <c r="M72" s="136" t="n">
        <v>0</v>
      </c>
      <c r="N72" s="137" t="n">
        <v>0</v>
      </c>
      <c r="O72" s="136" t="n">
        <v>72</v>
      </c>
      <c r="P72" s="130" t="n">
        <v>50</v>
      </c>
      <c r="Q72" s="136" t="n">
        <v>73</v>
      </c>
      <c r="R72" s="128" t="n">
        <f aca="false">O72*P72</f>
        <v>3600</v>
      </c>
    </row>
    <row r="73" customFormat="false" ht="15" hidden="false" customHeight="false" outlineLevel="0" collapsed="false">
      <c r="A73" s="132" t="n">
        <v>5</v>
      </c>
      <c r="B73" s="133" t="s">
        <v>70</v>
      </c>
      <c r="C73" s="136" t="n">
        <v>111086</v>
      </c>
      <c r="D73" s="136" t="n">
        <v>81449</v>
      </c>
      <c r="E73" s="137" t="n">
        <f aca="false">C73/D73*100</f>
        <v>136.38718707412</v>
      </c>
      <c r="F73" s="136" t="n">
        <v>55314</v>
      </c>
      <c r="G73" s="136" t="n">
        <v>445</v>
      </c>
      <c r="H73" s="130" t="n">
        <f aca="false">F73/G73*100</f>
        <v>12430.1123595506</v>
      </c>
      <c r="I73" s="136" t="n">
        <v>111868</v>
      </c>
      <c r="J73" s="136" t="n">
        <v>85703</v>
      </c>
      <c r="K73" s="137" t="n">
        <f aca="false">I73/J73*100</f>
        <v>130.529853097325</v>
      </c>
      <c r="L73" s="136" t="n">
        <f aca="false">90749+2033</f>
        <v>92782</v>
      </c>
      <c r="M73" s="136" t="n">
        <f aca="false">50807+370</f>
        <v>51177</v>
      </c>
      <c r="N73" s="137" t="n">
        <f aca="false">L73/M73*100</f>
        <v>181.296285440725</v>
      </c>
      <c r="O73" s="136" t="n">
        <v>61</v>
      </c>
      <c r="P73" s="130" t="n">
        <v>60</v>
      </c>
      <c r="Q73" s="136" t="n">
        <v>62</v>
      </c>
      <c r="R73" s="128" t="n">
        <f aca="false">O73*P73</f>
        <v>3660</v>
      </c>
    </row>
    <row r="74" customFormat="false" ht="15" hidden="false" customHeight="false" outlineLevel="0" collapsed="false">
      <c r="A74" s="132" t="n">
        <v>6</v>
      </c>
      <c r="B74" s="133" t="s">
        <v>71</v>
      </c>
      <c r="C74" s="136" t="n">
        <v>2696</v>
      </c>
      <c r="D74" s="136" t="n">
        <v>6660</v>
      </c>
      <c r="E74" s="137" t="n">
        <f aca="false">C74/D74*100</f>
        <v>40.4804804804805</v>
      </c>
      <c r="F74" s="136" t="n">
        <v>0</v>
      </c>
      <c r="G74" s="136" t="n">
        <v>516</v>
      </c>
      <c r="H74" s="137" t="n">
        <f aca="false">F74/G74*100</f>
        <v>0</v>
      </c>
      <c r="I74" s="136" t="n">
        <v>2884</v>
      </c>
      <c r="J74" s="136" t="n">
        <v>6263</v>
      </c>
      <c r="K74" s="137" t="n">
        <f aca="false">I74/J74*100</f>
        <v>46.0482197030177</v>
      </c>
      <c r="L74" s="136" t="n">
        <v>48</v>
      </c>
      <c r="M74" s="136" t="n">
        <v>146</v>
      </c>
      <c r="N74" s="137" t="n">
        <f aca="false">L74/M74*100</f>
        <v>32.8767123287671</v>
      </c>
      <c r="O74" s="136" t="n">
        <v>11</v>
      </c>
      <c r="P74" s="130" t="n">
        <v>60</v>
      </c>
      <c r="Q74" s="136" t="n">
        <v>10</v>
      </c>
      <c r="R74" s="128" t="n">
        <f aca="false">O74*P74</f>
        <v>660</v>
      </c>
    </row>
    <row r="75" customFormat="false" ht="15" hidden="false" customHeight="false" outlineLevel="0" collapsed="false">
      <c r="A75" s="132" t="n">
        <v>7</v>
      </c>
      <c r="B75" s="133" t="s">
        <v>72</v>
      </c>
      <c r="C75" s="136" t="n">
        <v>851078</v>
      </c>
      <c r="D75" s="136" t="n">
        <v>759893</v>
      </c>
      <c r="E75" s="137" t="n">
        <f aca="false">C75/D75*100</f>
        <v>111.999715749454</v>
      </c>
      <c r="F75" s="136" t="n">
        <v>147056</v>
      </c>
      <c r="G75" s="136" t="n">
        <v>187226</v>
      </c>
      <c r="H75" s="137" t="n">
        <f aca="false">F75/G75*100</f>
        <v>78.5446465768643</v>
      </c>
      <c r="I75" s="136" t="n">
        <v>811663</v>
      </c>
      <c r="J75" s="136" t="n">
        <v>735169</v>
      </c>
      <c r="K75" s="137" t="n">
        <f aca="false">I75/J75*100</f>
        <v>110.404954507059</v>
      </c>
      <c r="L75" s="136" t="n">
        <v>200799</v>
      </c>
      <c r="M75" s="136" t="n">
        <v>139698</v>
      </c>
      <c r="N75" s="137" t="n">
        <f aca="false">L75/M75*100</f>
        <v>143.737920371086</v>
      </c>
      <c r="O75" s="136" t="n">
        <v>140</v>
      </c>
      <c r="P75" s="134" t="n">
        <v>200</v>
      </c>
      <c r="Q75" s="136" t="n">
        <v>140</v>
      </c>
      <c r="R75" s="128" t="n">
        <f aca="false">O75*P75</f>
        <v>28000</v>
      </c>
    </row>
    <row r="76" customFormat="false" ht="15" hidden="false" customHeight="false" outlineLevel="0" collapsed="false">
      <c r="A76" s="132" t="n">
        <v>8</v>
      </c>
      <c r="B76" s="133" t="s">
        <v>73</v>
      </c>
      <c r="C76" s="136" t="n">
        <v>3929</v>
      </c>
      <c r="D76" s="136" t="n">
        <v>3258</v>
      </c>
      <c r="E76" s="137" t="n">
        <f aca="false">C76/D76*100</f>
        <v>120.595457335789</v>
      </c>
      <c r="F76" s="136" t="n">
        <v>1137</v>
      </c>
      <c r="G76" s="136" t="n">
        <v>0</v>
      </c>
      <c r="H76" s="137" t="n">
        <v>0</v>
      </c>
      <c r="I76" s="136" t="n">
        <v>10009</v>
      </c>
      <c r="J76" s="136" t="n">
        <v>3583</v>
      </c>
      <c r="K76" s="137" t="n">
        <f aca="false">I76/J76*100</f>
        <v>279.346915992185</v>
      </c>
      <c r="L76" s="136" t="n">
        <v>0</v>
      </c>
      <c r="M76" s="136" t="n">
        <v>0</v>
      </c>
      <c r="N76" s="137" t="n">
        <v>0</v>
      </c>
      <c r="O76" s="136" t="n">
        <v>16</v>
      </c>
      <c r="P76" s="130" t="n">
        <v>40</v>
      </c>
      <c r="Q76" s="136" t="n">
        <v>16</v>
      </c>
      <c r="R76" s="128" t="n">
        <f aca="false">O76*P76</f>
        <v>640</v>
      </c>
    </row>
    <row r="77" s="142" customFormat="true" ht="15" hidden="false" customHeight="false" outlineLevel="0" collapsed="false">
      <c r="A77" s="140" t="s">
        <v>207</v>
      </c>
      <c r="B77" s="140" t="s">
        <v>74</v>
      </c>
      <c r="C77" s="140" t="n">
        <f aca="false">SUM(C69:C76)</f>
        <v>1580019</v>
      </c>
      <c r="D77" s="140" t="n">
        <f aca="false">SUM(D69:D76)</f>
        <v>1235914</v>
      </c>
      <c r="E77" s="141" t="n">
        <f aca="false">C77/D77*100</f>
        <v>127.842147592794</v>
      </c>
      <c r="F77" s="140" t="n">
        <f aca="false">SUM(F69:F76)</f>
        <v>287818</v>
      </c>
      <c r="G77" s="140" t="n">
        <f aca="false">SUM(G69:G76)</f>
        <v>272567</v>
      </c>
      <c r="H77" s="141" t="n">
        <f aca="false">F77/G77*100</f>
        <v>105.595321517278</v>
      </c>
      <c r="I77" s="140" t="n">
        <f aca="false">SUM(I69:I76)</f>
        <v>1603678</v>
      </c>
      <c r="J77" s="140" t="n">
        <f aca="false">SUM(J69:J76)</f>
        <v>1301233</v>
      </c>
      <c r="K77" s="141" t="n">
        <f aca="false">I77/J77*100</f>
        <v>123.242954951189</v>
      </c>
      <c r="L77" s="140" t="n">
        <f aca="false">SUM(L69:L76)</f>
        <v>825304</v>
      </c>
      <c r="M77" s="140" t="n">
        <f aca="false">SUM(M69:M76)</f>
        <v>525992</v>
      </c>
      <c r="N77" s="152" t="n">
        <f aca="false">L77/M77*100</f>
        <v>156.904287517681</v>
      </c>
      <c r="O77" s="140" t="n">
        <f aca="false">SUM(O69:O76)</f>
        <v>531</v>
      </c>
      <c r="P77" s="141" t="n">
        <f aca="false">R77/O77</f>
        <v>92.7664783427495</v>
      </c>
      <c r="Q77" s="140" t="n">
        <f aca="false">SUM(Q69:Q76)</f>
        <v>537</v>
      </c>
      <c r="R77" s="149" t="n">
        <f aca="false">SUM(R69:R76)</f>
        <v>49259</v>
      </c>
    </row>
    <row r="78" s="203" customFormat="true" ht="15" hidden="false" customHeight="false" outlineLevel="0" collapsed="false">
      <c r="A78" s="200" t="s">
        <v>75</v>
      </c>
      <c r="B78" s="200" t="s">
        <v>75</v>
      </c>
      <c r="C78" s="200" t="n">
        <f aca="false">C54+C66+C77</f>
        <v>6355763</v>
      </c>
      <c r="D78" s="200" t="n">
        <f aca="false">D54+D66+D77</f>
        <v>5159348</v>
      </c>
      <c r="E78" s="201" t="n">
        <f aca="false">C78/D78*100</f>
        <v>123.189267326026</v>
      </c>
      <c r="F78" s="200" t="n">
        <f aca="false">F54+F66+F77</f>
        <v>745953</v>
      </c>
      <c r="G78" s="200" t="n">
        <f aca="false">G54+G66+G77</f>
        <v>691728</v>
      </c>
      <c r="H78" s="201" t="n">
        <f aca="false">F78/G78*100</f>
        <v>107.839063909514</v>
      </c>
      <c r="I78" s="200" t="n">
        <f aca="false">I54+I66+I77</f>
        <v>5884468</v>
      </c>
      <c r="J78" s="200" t="n">
        <f aca="false">J54+J66+J77</f>
        <v>5355376</v>
      </c>
      <c r="K78" s="201" t="n">
        <f aca="false">I78/J78*100</f>
        <v>109.879642437805</v>
      </c>
      <c r="L78" s="200" t="n">
        <f aca="false">L54+L66+L77</f>
        <v>3406901</v>
      </c>
      <c r="M78" s="200" t="n">
        <f aca="false">M54+M66+M77</f>
        <v>2837325</v>
      </c>
      <c r="N78" s="201" t="n">
        <f aca="false">L78/M78*100</f>
        <v>120.074401064383</v>
      </c>
      <c r="O78" s="200" t="n">
        <f aca="false">O54+O66+O77</f>
        <v>2011</v>
      </c>
      <c r="P78" s="201" t="n">
        <f aca="false">R78/O78</f>
        <v>87.7488811536549</v>
      </c>
      <c r="Q78" s="200" t="n">
        <f aca="false">Q54+Q66+Q77</f>
        <v>2026</v>
      </c>
      <c r="R78" s="202" t="n">
        <f aca="false">R54+R66+R77</f>
        <v>176463</v>
      </c>
    </row>
    <row r="79" customFormat="false" ht="15" hidden="false" customHeight="false" outlineLevel="0" collapsed="false">
      <c r="A79" s="136"/>
      <c r="B79" s="133"/>
      <c r="C79" s="136"/>
      <c r="D79" s="136"/>
      <c r="E79" s="136"/>
      <c r="F79" s="136"/>
      <c r="G79" s="136"/>
      <c r="H79" s="136"/>
      <c r="I79" s="136"/>
      <c r="J79" s="136"/>
      <c r="K79" s="130"/>
      <c r="L79" s="136"/>
      <c r="M79" s="136"/>
      <c r="N79" s="136"/>
      <c r="O79" s="136"/>
      <c r="P79" s="130"/>
      <c r="Q79" s="136"/>
      <c r="R79" s="128"/>
    </row>
    <row r="80" customFormat="false" ht="15" hidden="false" customHeight="false" outlineLevel="0" collapsed="false">
      <c r="A80" s="129" t="s">
        <v>20</v>
      </c>
      <c r="B80" s="129"/>
      <c r="C80" s="129" t="n">
        <v>3</v>
      </c>
      <c r="D80" s="129" t="n">
        <v>4</v>
      </c>
      <c r="E80" s="131" t="n">
        <v>5</v>
      </c>
      <c r="F80" s="129" t="n">
        <v>6</v>
      </c>
      <c r="G80" s="129" t="n">
        <v>7</v>
      </c>
      <c r="H80" s="129" t="n">
        <v>8</v>
      </c>
      <c r="I80" s="129" t="n">
        <v>9</v>
      </c>
      <c r="J80" s="129" t="n">
        <v>10</v>
      </c>
      <c r="K80" s="129" t="n">
        <v>11</v>
      </c>
      <c r="L80" s="129" t="n">
        <v>12</v>
      </c>
      <c r="M80" s="129" t="n">
        <v>13</v>
      </c>
      <c r="N80" s="129" t="n">
        <v>14</v>
      </c>
      <c r="O80" s="129" t="n">
        <v>15</v>
      </c>
      <c r="P80" s="131" t="n">
        <v>16</v>
      </c>
      <c r="Q80" s="129" t="n">
        <v>15</v>
      </c>
      <c r="R80" s="128"/>
    </row>
    <row r="81" customFormat="false" ht="15" hidden="false" customHeight="false" outlineLevel="0" collapsed="false">
      <c r="A81" s="153" t="n">
        <v>1</v>
      </c>
      <c r="B81" s="154" t="s">
        <v>76</v>
      </c>
      <c r="C81" s="130" t="n">
        <v>11708</v>
      </c>
      <c r="D81" s="130" t="n">
        <v>44584</v>
      </c>
      <c r="E81" s="137" t="n">
        <f aca="false">C81/D81*100</f>
        <v>26.2605418984389</v>
      </c>
      <c r="F81" s="130" t="n">
        <v>264</v>
      </c>
      <c r="G81" s="130" t="n">
        <v>107</v>
      </c>
      <c r="H81" s="137" t="n">
        <f aca="false">F81/G81*100</f>
        <v>246.728971962617</v>
      </c>
      <c r="I81" s="130" t="n">
        <v>9135</v>
      </c>
      <c r="J81" s="130" t="n">
        <v>50485</v>
      </c>
      <c r="K81" s="137" t="n">
        <f aca="false">I81/J81*100</f>
        <v>18.0944835099535</v>
      </c>
      <c r="L81" s="136" t="n">
        <v>0</v>
      </c>
      <c r="M81" s="130" t="n">
        <v>5674</v>
      </c>
      <c r="N81" s="137" t="n">
        <v>0</v>
      </c>
      <c r="O81" s="136" t="n">
        <v>2643</v>
      </c>
      <c r="P81" s="130" t="n">
        <v>113</v>
      </c>
      <c r="Q81" s="136" t="n">
        <v>2645</v>
      </c>
      <c r="R81" s="128" t="n">
        <f aca="false">O81*P81</f>
        <v>298659</v>
      </c>
    </row>
    <row r="82" s="156" customFormat="true" ht="15" hidden="false" customHeight="false" outlineLevel="0" collapsed="false">
      <c r="A82" s="155" t="n">
        <v>2</v>
      </c>
      <c r="B82" s="154" t="s">
        <v>77</v>
      </c>
      <c r="C82" s="130" t="n">
        <v>527740</v>
      </c>
      <c r="D82" s="130" t="n">
        <v>574973</v>
      </c>
      <c r="E82" s="137" t="n">
        <f aca="false">C82/D82*100</f>
        <v>91.7851794779929</v>
      </c>
      <c r="F82" s="130" t="n">
        <v>62057</v>
      </c>
      <c r="G82" s="130" t="n">
        <v>58079</v>
      </c>
      <c r="H82" s="137" t="n">
        <f aca="false">F82/G82*100</f>
        <v>106.849291482291</v>
      </c>
      <c r="I82" s="130" t="n">
        <v>568356</v>
      </c>
      <c r="J82" s="130" t="n">
        <v>567991</v>
      </c>
      <c r="K82" s="137" t="n">
        <f aca="false">I82/J82*100</f>
        <v>100.06426158161</v>
      </c>
      <c r="L82" s="130" t="n">
        <v>560210</v>
      </c>
      <c r="M82" s="130" t="n">
        <v>560464</v>
      </c>
      <c r="N82" s="137" t="n">
        <f aca="false">L82/M82*100</f>
        <v>99.9546804076622</v>
      </c>
      <c r="O82" s="136" t="n">
        <v>726</v>
      </c>
      <c r="P82" s="130" t="n">
        <v>90</v>
      </c>
      <c r="Q82" s="136" t="n">
        <v>639</v>
      </c>
      <c r="R82" s="128" t="n">
        <f aca="false">O82*P82</f>
        <v>65340</v>
      </c>
    </row>
    <row r="83" customFormat="false" ht="15" hidden="false" customHeight="false" outlineLevel="0" collapsed="false">
      <c r="A83" s="153" t="n">
        <v>3</v>
      </c>
      <c r="B83" s="154" t="s">
        <v>78</v>
      </c>
      <c r="C83" s="130" t="n">
        <v>921685</v>
      </c>
      <c r="D83" s="130" t="n">
        <v>711344</v>
      </c>
      <c r="E83" s="137" t="n">
        <f aca="false">C83/D83*100</f>
        <v>129.569519107492</v>
      </c>
      <c r="F83" s="130" t="n">
        <v>171488</v>
      </c>
      <c r="G83" s="130" t="n">
        <v>138056</v>
      </c>
      <c r="H83" s="137" t="n">
        <f aca="false">F83/G83*100</f>
        <v>124.216260068378</v>
      </c>
      <c r="I83" s="130" t="n">
        <v>1830310</v>
      </c>
      <c r="J83" s="130" t="n">
        <v>1235991</v>
      </c>
      <c r="K83" s="137" t="n">
        <f aca="false">I83/J83*100</f>
        <v>148.084411617884</v>
      </c>
      <c r="L83" s="130" t="n">
        <v>403229</v>
      </c>
      <c r="M83" s="130" t="n">
        <v>236895</v>
      </c>
      <c r="N83" s="137" t="n">
        <f aca="false">L83/M83*100</f>
        <v>170.214229933093</v>
      </c>
      <c r="O83" s="136" t="n">
        <v>21</v>
      </c>
      <c r="P83" s="130" t="n">
        <v>306</v>
      </c>
      <c r="Q83" s="136" t="n">
        <v>21</v>
      </c>
      <c r="R83" s="128" t="n">
        <f aca="false">O83*P83</f>
        <v>6426</v>
      </c>
    </row>
    <row r="84" customFormat="false" ht="15" hidden="false" customHeight="false" outlineLevel="0" collapsed="false">
      <c r="A84" s="155" t="n">
        <v>4</v>
      </c>
      <c r="B84" s="154" t="s">
        <v>79</v>
      </c>
      <c r="C84" s="130" t="n">
        <v>749730</v>
      </c>
      <c r="D84" s="130" t="n">
        <v>655189</v>
      </c>
      <c r="E84" s="137" t="n">
        <f aca="false">C84/D84*100</f>
        <v>114.429576809134</v>
      </c>
      <c r="F84" s="130" t="n">
        <v>96558</v>
      </c>
      <c r="G84" s="130" t="n">
        <v>69333</v>
      </c>
      <c r="H84" s="137" t="n">
        <f aca="false">F84/G84*100</f>
        <v>139.267015706806</v>
      </c>
      <c r="I84" s="130" t="n">
        <v>733205</v>
      </c>
      <c r="J84" s="130" t="n">
        <v>661583</v>
      </c>
      <c r="K84" s="137" t="n">
        <f aca="false">I84/J84*100</f>
        <v>110.825852538533</v>
      </c>
      <c r="L84" s="136" t="n">
        <v>519825</v>
      </c>
      <c r="M84" s="130" t="n">
        <v>383520</v>
      </c>
      <c r="N84" s="137" t="n">
        <f aca="false">L84/M84*100</f>
        <v>135.540519399249</v>
      </c>
      <c r="O84" s="136" t="n">
        <v>196</v>
      </c>
      <c r="P84" s="130" t="n">
        <v>40</v>
      </c>
      <c r="Q84" s="136" t="n">
        <v>196</v>
      </c>
      <c r="R84" s="128" t="n">
        <f aca="false">O84*P84</f>
        <v>7840</v>
      </c>
    </row>
    <row r="85" customFormat="false" ht="15" hidden="false" customHeight="false" outlineLevel="0" collapsed="false">
      <c r="A85" s="153" t="n">
        <v>5</v>
      </c>
      <c r="B85" s="154" t="s">
        <v>80</v>
      </c>
      <c r="C85" s="130" t="n">
        <v>290521</v>
      </c>
      <c r="D85" s="130" t="n">
        <v>255610</v>
      </c>
      <c r="E85" s="137" t="n">
        <f aca="false">C85/D85*100</f>
        <v>113.65791635695</v>
      </c>
      <c r="F85" s="130" t="n">
        <v>31752</v>
      </c>
      <c r="G85" s="130" t="n">
        <v>29568</v>
      </c>
      <c r="H85" s="137" t="n">
        <f aca="false">F85/G85*100</f>
        <v>107.386363636364</v>
      </c>
      <c r="I85" s="130" t="n">
        <v>293150</v>
      </c>
      <c r="J85" s="130" t="n">
        <v>241041</v>
      </c>
      <c r="K85" s="137" t="n">
        <f aca="false">I85/J85*100</f>
        <v>121.618313896806</v>
      </c>
      <c r="L85" s="136" t="n">
        <v>125744</v>
      </c>
      <c r="M85" s="130" t="n">
        <v>0</v>
      </c>
      <c r="N85" s="137" t="n">
        <v>0</v>
      </c>
      <c r="O85" s="136" t="n">
        <v>98</v>
      </c>
      <c r="P85" s="130" t="n">
        <v>46</v>
      </c>
      <c r="Q85" s="136" t="n">
        <v>90</v>
      </c>
      <c r="R85" s="128" t="n">
        <f aca="false">O85*P85</f>
        <v>4508</v>
      </c>
    </row>
    <row r="86" customFormat="false" ht="15" hidden="false" customHeight="false" outlineLevel="0" collapsed="false">
      <c r="A86" s="155" t="n">
        <v>6</v>
      </c>
      <c r="B86" s="154" t="s">
        <v>81</v>
      </c>
      <c r="C86" s="136" t="n">
        <v>0</v>
      </c>
      <c r="D86" s="136" t="n">
        <v>0</v>
      </c>
      <c r="E86" s="137" t="n">
        <v>0</v>
      </c>
      <c r="F86" s="136" t="n">
        <v>0</v>
      </c>
      <c r="G86" s="136" t="n">
        <v>0</v>
      </c>
      <c r="H86" s="135" t="n">
        <v>0</v>
      </c>
      <c r="I86" s="136" t="n">
        <v>0</v>
      </c>
      <c r="J86" s="136" t="n">
        <v>0</v>
      </c>
      <c r="K86" s="135" t="n">
        <v>0</v>
      </c>
      <c r="L86" s="136" t="n">
        <v>0</v>
      </c>
      <c r="M86" s="136" t="n">
        <v>0</v>
      </c>
      <c r="N86" s="137" t="n">
        <v>0</v>
      </c>
      <c r="O86" s="136" t="n">
        <v>0</v>
      </c>
      <c r="P86" s="134" t="n">
        <v>0</v>
      </c>
      <c r="Q86" s="136" t="n">
        <v>0</v>
      </c>
      <c r="R86" s="128" t="n">
        <f aca="false">O86*P86</f>
        <v>0</v>
      </c>
    </row>
    <row r="87" customFormat="false" ht="15" hidden="false" customHeight="false" outlineLevel="0" collapsed="false">
      <c r="A87" s="153" t="n">
        <v>7</v>
      </c>
      <c r="B87" s="154" t="s">
        <v>82</v>
      </c>
      <c r="C87" s="130" t="n">
        <v>406</v>
      </c>
      <c r="D87" s="130" t="n">
        <v>839</v>
      </c>
      <c r="E87" s="137" t="n">
        <f aca="false">C87/D87*100</f>
        <v>48.3909415971395</v>
      </c>
      <c r="F87" s="130" t="n">
        <v>0</v>
      </c>
      <c r="G87" s="130" t="n">
        <v>429</v>
      </c>
      <c r="H87" s="137" t="n">
        <f aca="false">F87/G87*100</f>
        <v>0</v>
      </c>
      <c r="I87" s="130" t="n">
        <v>406</v>
      </c>
      <c r="J87" s="130" t="n">
        <v>839</v>
      </c>
      <c r="K87" s="137" t="n">
        <f aca="false">I87/J87*100</f>
        <v>48.3909415971395</v>
      </c>
      <c r="L87" s="136" t="n">
        <v>0</v>
      </c>
      <c r="M87" s="130" t="n">
        <v>0</v>
      </c>
      <c r="N87" s="137" t="n">
        <v>0</v>
      </c>
      <c r="O87" s="136" t="n">
        <v>10</v>
      </c>
      <c r="P87" s="130" t="n">
        <v>73</v>
      </c>
      <c r="Q87" s="136" t="n">
        <v>10</v>
      </c>
      <c r="R87" s="128" t="n">
        <f aca="false">O87*P87</f>
        <v>730</v>
      </c>
    </row>
    <row r="88" customFormat="false" ht="15" hidden="false" customHeight="false" outlineLevel="0" collapsed="false">
      <c r="A88" s="155" t="n">
        <v>8</v>
      </c>
      <c r="B88" s="157" t="s">
        <v>83</v>
      </c>
      <c r="C88" s="130" t="n">
        <v>837266</v>
      </c>
      <c r="D88" s="130" t="n">
        <v>923205</v>
      </c>
      <c r="E88" s="137" t="n">
        <f aca="false">C88/D88*100</f>
        <v>90.6912332580521</v>
      </c>
      <c r="F88" s="130" t="n">
        <v>100459</v>
      </c>
      <c r="G88" s="130" t="n">
        <v>101943</v>
      </c>
      <c r="H88" s="137" t="n">
        <f aca="false">F88/G88*100</f>
        <v>98.5442845511708</v>
      </c>
      <c r="I88" s="130" t="n">
        <v>975264</v>
      </c>
      <c r="J88" s="130" t="n">
        <v>993062</v>
      </c>
      <c r="K88" s="137" t="n">
        <f aca="false">I88/J88*100</f>
        <v>98.2077654768786</v>
      </c>
      <c r="L88" s="136" t="n">
        <v>176584</v>
      </c>
      <c r="M88" s="130" t="n">
        <v>235246</v>
      </c>
      <c r="N88" s="137" t="n">
        <f aca="false">L88/M88*100</f>
        <v>75.0635504960764</v>
      </c>
      <c r="O88" s="136" t="n">
        <v>79</v>
      </c>
      <c r="P88" s="130" t="n">
        <v>85</v>
      </c>
      <c r="Q88" s="136" t="n">
        <v>79</v>
      </c>
      <c r="R88" s="128" t="n">
        <f aca="false">O88*P88</f>
        <v>6715</v>
      </c>
    </row>
    <row r="89" customFormat="false" ht="15" hidden="false" customHeight="false" outlineLevel="0" collapsed="false">
      <c r="A89" s="153" t="n">
        <v>9</v>
      </c>
      <c r="B89" s="157" t="s">
        <v>84</v>
      </c>
      <c r="C89" s="130" t="n">
        <v>1645605</v>
      </c>
      <c r="D89" s="130" t="n">
        <v>1858663</v>
      </c>
      <c r="E89" s="137" t="n">
        <f aca="false">C89/D89*100</f>
        <v>88.5370290364633</v>
      </c>
      <c r="F89" s="130" t="n">
        <v>80937</v>
      </c>
      <c r="G89" s="130" t="n">
        <v>204603</v>
      </c>
      <c r="H89" s="137" t="n">
        <f aca="false">F89/G89*100</f>
        <v>39.5580709960265</v>
      </c>
      <c r="I89" s="130" t="n">
        <v>1735142</v>
      </c>
      <c r="J89" s="130" t="n">
        <v>2027110</v>
      </c>
      <c r="K89" s="137" t="n">
        <f aca="false">I89/J89*100</f>
        <v>85.5968349028913</v>
      </c>
      <c r="L89" s="136" t="n">
        <v>0</v>
      </c>
      <c r="M89" s="130" t="n">
        <v>0</v>
      </c>
      <c r="N89" s="137" t="n">
        <v>0</v>
      </c>
      <c r="O89" s="136" t="n">
        <v>128</v>
      </c>
      <c r="P89" s="130" t="n">
        <v>145</v>
      </c>
      <c r="Q89" s="136" t="n">
        <v>128</v>
      </c>
      <c r="R89" s="128" t="n">
        <f aca="false">O89*P89</f>
        <v>18560</v>
      </c>
    </row>
    <row r="90" customFormat="false" ht="15" hidden="false" customHeight="false" outlineLevel="0" collapsed="false">
      <c r="A90" s="155" t="n">
        <v>10</v>
      </c>
      <c r="B90" s="154" t="s">
        <v>85</v>
      </c>
      <c r="C90" s="130" t="n">
        <v>1050882</v>
      </c>
      <c r="D90" s="130" t="n">
        <v>884849</v>
      </c>
      <c r="E90" s="137" t="n">
        <f aca="false">C90/D90*100</f>
        <v>118.763992500415</v>
      </c>
      <c r="F90" s="130" t="n">
        <v>113428</v>
      </c>
      <c r="G90" s="130" t="n">
        <v>113027</v>
      </c>
      <c r="H90" s="137" t="n">
        <f aca="false">F90/G90*100</f>
        <v>100.354782485601</v>
      </c>
      <c r="I90" s="130" t="n">
        <v>1070475</v>
      </c>
      <c r="J90" s="130" t="n">
        <v>758079</v>
      </c>
      <c r="K90" s="137" t="n">
        <f aca="false">I90/J90*100</f>
        <v>141.2088977534</v>
      </c>
      <c r="L90" s="136" t="n">
        <f aca="false">246190+314664</f>
        <v>560854</v>
      </c>
      <c r="M90" s="130" t="n">
        <f aca="false">289223+119922</f>
        <v>409145</v>
      </c>
      <c r="N90" s="137" t="n">
        <f aca="false">L90/M90*100</f>
        <v>137.079519485757</v>
      </c>
      <c r="O90" s="136" t="n">
        <v>124</v>
      </c>
      <c r="P90" s="130" t="n">
        <v>185</v>
      </c>
      <c r="Q90" s="136" t="n">
        <v>121</v>
      </c>
      <c r="R90" s="128" t="n">
        <f aca="false">O90*P90</f>
        <v>22940</v>
      </c>
    </row>
    <row r="91" customFormat="false" ht="15" hidden="false" customHeight="false" outlineLevel="0" collapsed="false">
      <c r="A91" s="153" t="n">
        <v>11</v>
      </c>
      <c r="B91" s="154" t="s">
        <v>86</v>
      </c>
      <c r="C91" s="153" t="n">
        <v>259316</v>
      </c>
      <c r="D91" s="187" t="n">
        <v>193538</v>
      </c>
      <c r="E91" s="137" t="n">
        <f aca="false">C91/D91*100</f>
        <v>133.987123975653</v>
      </c>
      <c r="F91" s="130" t="n">
        <v>43659</v>
      </c>
      <c r="G91" s="130" t="n">
        <v>16281</v>
      </c>
      <c r="H91" s="137" t="n">
        <f aca="false">F91/G91*100</f>
        <v>268.1592039801</v>
      </c>
      <c r="I91" s="158" t="n">
        <v>2744671</v>
      </c>
      <c r="J91" s="159" t="n">
        <v>2679706</v>
      </c>
      <c r="K91" s="137" t="n">
        <f aca="false">I91/J91*100</f>
        <v>102.42433311714</v>
      </c>
      <c r="L91" s="158" t="n">
        <v>24757</v>
      </c>
      <c r="M91" s="159" t="n">
        <v>11160</v>
      </c>
      <c r="N91" s="137" t="n">
        <f aca="false">L91/M91*100</f>
        <v>221.836917562724</v>
      </c>
      <c r="O91" s="136" t="n">
        <v>51</v>
      </c>
      <c r="P91" s="130" t="n">
        <v>250</v>
      </c>
      <c r="Q91" s="136" t="n">
        <v>51</v>
      </c>
      <c r="R91" s="128" t="n">
        <f aca="false">O91*P91</f>
        <v>12750</v>
      </c>
    </row>
    <row r="92" s="142" customFormat="true" ht="15" hidden="false" customHeight="false" outlineLevel="0" collapsed="false">
      <c r="A92" s="140" t="s">
        <v>87</v>
      </c>
      <c r="B92" s="140" t="s">
        <v>88</v>
      </c>
      <c r="C92" s="152" t="n">
        <f aca="false">SUM(C81:C91)</f>
        <v>6294859</v>
      </c>
      <c r="D92" s="152" t="n">
        <f aca="false">SUM(D81:D91)</f>
        <v>6102794</v>
      </c>
      <c r="E92" s="141" t="n">
        <f aca="false">C92/D92*100</f>
        <v>103.147165052597</v>
      </c>
      <c r="F92" s="152" t="n">
        <f aca="false">SUM(F81:F91)</f>
        <v>700602</v>
      </c>
      <c r="G92" s="152" t="n">
        <f aca="false">SUM(G81:G91)</f>
        <v>731426</v>
      </c>
      <c r="H92" s="141" t="n">
        <f aca="false">F92/G92*100</f>
        <v>95.7857664343351</v>
      </c>
      <c r="I92" s="152" t="n">
        <f aca="false">SUM(I81:I91)</f>
        <v>9960114</v>
      </c>
      <c r="J92" s="152" t="n">
        <f aca="false">SUM(J81:J91)</f>
        <v>9215887</v>
      </c>
      <c r="K92" s="141" t="n">
        <f aca="false">I92/J92*100</f>
        <v>108.07547879005</v>
      </c>
      <c r="L92" s="152" t="n">
        <f aca="false">SUM(L81:L91)</f>
        <v>2371203</v>
      </c>
      <c r="M92" s="152" t="n">
        <f aca="false">SUM(M81:M91)</f>
        <v>1842104</v>
      </c>
      <c r="N92" s="141" t="n">
        <f aca="false">L92/M92*100</f>
        <v>128.722536838311</v>
      </c>
      <c r="O92" s="140" t="n">
        <f aca="false">SUM(O81:O91)</f>
        <v>4076</v>
      </c>
      <c r="P92" s="141" t="n">
        <f aca="false">R92/O92</f>
        <v>109.045142296369</v>
      </c>
      <c r="Q92" s="140" t="n">
        <f aca="false">SUM(Q81:Q91)</f>
        <v>3980</v>
      </c>
      <c r="R92" s="149" t="n">
        <f aca="false">SUM(R81:R91)</f>
        <v>444468</v>
      </c>
    </row>
    <row r="93" customFormat="false" ht="15" hidden="false" customHeight="false" outlineLevel="0" collapsed="false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0"/>
      <c r="L93" s="136"/>
      <c r="M93" s="136"/>
      <c r="N93" s="136"/>
      <c r="O93" s="136"/>
      <c r="P93" s="130"/>
      <c r="Q93" s="136"/>
      <c r="R93" s="128"/>
    </row>
    <row r="94" customFormat="false" ht="15" hidden="false" customHeight="false" outlineLevel="0" collapsed="false">
      <c r="A94" s="129" t="s">
        <v>21</v>
      </c>
      <c r="B94" s="129"/>
      <c r="C94" s="129" t="n">
        <v>3</v>
      </c>
      <c r="D94" s="129" t="n">
        <v>4</v>
      </c>
      <c r="E94" s="131" t="n">
        <v>5</v>
      </c>
      <c r="F94" s="129" t="n">
        <v>6</v>
      </c>
      <c r="G94" s="129" t="n">
        <v>7</v>
      </c>
      <c r="H94" s="129" t="n">
        <v>8</v>
      </c>
      <c r="I94" s="129" t="n">
        <v>9</v>
      </c>
      <c r="J94" s="129" t="n">
        <v>10</v>
      </c>
      <c r="K94" s="129" t="n">
        <v>11</v>
      </c>
      <c r="L94" s="129" t="n">
        <v>12</v>
      </c>
      <c r="M94" s="129" t="n">
        <v>13</v>
      </c>
      <c r="N94" s="129" t="n">
        <v>14</v>
      </c>
      <c r="O94" s="129" t="n">
        <v>15</v>
      </c>
      <c r="P94" s="131" t="n">
        <v>16</v>
      </c>
      <c r="Q94" s="129" t="n">
        <v>15</v>
      </c>
      <c r="R94" s="128"/>
    </row>
    <row r="95" customFormat="false" ht="15" hidden="false" customHeight="false" outlineLevel="0" collapsed="false">
      <c r="A95" s="132" t="n">
        <v>1</v>
      </c>
      <c r="B95" s="157" t="s">
        <v>89</v>
      </c>
      <c r="C95" s="162" t="n">
        <v>249013</v>
      </c>
      <c r="D95" s="162" t="n">
        <v>270486</v>
      </c>
      <c r="E95" s="137" t="n">
        <f aca="false">C95/D95*100</f>
        <v>92.0613266490687</v>
      </c>
      <c r="F95" s="162" t="n">
        <v>40010</v>
      </c>
      <c r="G95" s="162" t="n">
        <v>0</v>
      </c>
      <c r="H95" s="137" t="e">
        <f aca="false">F95/G95*100</f>
        <v>#DIV/0!</v>
      </c>
      <c r="I95" s="162" t="n">
        <v>220428</v>
      </c>
      <c r="J95" s="161" t="n">
        <v>279088</v>
      </c>
      <c r="K95" s="137" t="n">
        <f aca="false">I95/J95*100</f>
        <v>78.9815398727283</v>
      </c>
      <c r="L95" s="162" t="n">
        <v>220383</v>
      </c>
      <c r="M95" s="162" t="n">
        <v>267898</v>
      </c>
      <c r="N95" s="137" t="n">
        <f aca="false">L95/M95*100</f>
        <v>82.2637720326393</v>
      </c>
      <c r="O95" s="160" t="n">
        <v>303</v>
      </c>
      <c r="P95" s="130" t="n">
        <v>76</v>
      </c>
      <c r="Q95" s="160" t="n">
        <v>300</v>
      </c>
      <c r="R95" s="128" t="n">
        <f aca="false">O95*P95</f>
        <v>23028</v>
      </c>
    </row>
    <row r="96" customFormat="false" ht="15" hidden="false" customHeight="false" outlineLevel="0" collapsed="false">
      <c r="A96" s="132" t="n">
        <v>2</v>
      </c>
      <c r="B96" s="157" t="s">
        <v>90</v>
      </c>
      <c r="C96" s="136" t="n">
        <v>0</v>
      </c>
      <c r="D96" s="136" t="n">
        <v>0</v>
      </c>
      <c r="E96" s="137" t="n">
        <v>0</v>
      </c>
      <c r="F96" s="136" t="n">
        <v>0</v>
      </c>
      <c r="G96" s="136" t="n">
        <v>0</v>
      </c>
      <c r="H96" s="135" t="n">
        <v>0</v>
      </c>
      <c r="I96" s="136" t="n">
        <v>0</v>
      </c>
      <c r="J96" s="136" t="n">
        <v>0</v>
      </c>
      <c r="K96" s="135" t="n">
        <v>0</v>
      </c>
      <c r="L96" s="136" t="n">
        <v>0</v>
      </c>
      <c r="M96" s="136" t="n">
        <v>0</v>
      </c>
      <c r="N96" s="137" t="n">
        <v>0</v>
      </c>
      <c r="O96" s="136" t="n">
        <v>0</v>
      </c>
      <c r="P96" s="134" t="n">
        <v>0</v>
      </c>
      <c r="Q96" s="136" t="n">
        <v>0</v>
      </c>
      <c r="R96" s="128" t="n">
        <f aca="false">O96*P96</f>
        <v>0</v>
      </c>
    </row>
    <row r="97" customFormat="false" ht="15" hidden="false" customHeight="false" outlineLevel="0" collapsed="false">
      <c r="A97" s="132" t="n">
        <v>3</v>
      </c>
      <c r="B97" s="154" t="s">
        <v>91</v>
      </c>
      <c r="C97" s="136" t="n">
        <v>0</v>
      </c>
      <c r="D97" s="136" t="n">
        <v>0</v>
      </c>
      <c r="E97" s="137" t="n">
        <v>0</v>
      </c>
      <c r="F97" s="136" t="n">
        <v>0</v>
      </c>
      <c r="G97" s="136" t="n">
        <v>0</v>
      </c>
      <c r="H97" s="135" t="n">
        <v>0</v>
      </c>
      <c r="I97" s="136" t="n">
        <v>0</v>
      </c>
      <c r="J97" s="136" t="n">
        <v>0</v>
      </c>
      <c r="K97" s="135" t="n">
        <v>0</v>
      </c>
      <c r="L97" s="136" t="n">
        <v>0</v>
      </c>
      <c r="M97" s="136" t="n">
        <v>0</v>
      </c>
      <c r="N97" s="137" t="n">
        <v>0</v>
      </c>
      <c r="O97" s="136" t="n">
        <v>0</v>
      </c>
      <c r="P97" s="134" t="n">
        <v>0</v>
      </c>
      <c r="Q97" s="136" t="n">
        <v>0</v>
      </c>
      <c r="R97" s="128" t="n">
        <f aca="false">O97*P97</f>
        <v>0</v>
      </c>
    </row>
    <row r="98" customFormat="false" ht="15" hidden="false" customHeight="false" outlineLevel="0" collapsed="false">
      <c r="A98" s="132" t="n">
        <v>4</v>
      </c>
      <c r="B98" s="157" t="s">
        <v>92</v>
      </c>
      <c r="C98" s="161" t="n">
        <v>0</v>
      </c>
      <c r="D98" s="162" t="n">
        <v>27688</v>
      </c>
      <c r="E98" s="137" t="n">
        <f aca="false">C98/D98*100</f>
        <v>0</v>
      </c>
      <c r="F98" s="161" t="n">
        <v>0</v>
      </c>
      <c r="G98" s="162" t="n">
        <v>0</v>
      </c>
      <c r="H98" s="137" t="n">
        <v>0</v>
      </c>
      <c r="I98" s="161" t="n">
        <v>9664</v>
      </c>
      <c r="J98" s="161" t="n">
        <v>21247</v>
      </c>
      <c r="K98" s="137" t="n">
        <f aca="false">I98/J98*100</f>
        <v>45.4840683390596</v>
      </c>
      <c r="L98" s="162" t="n">
        <v>0</v>
      </c>
      <c r="M98" s="162" t="n">
        <v>0</v>
      </c>
      <c r="N98" s="130" t="n">
        <v>0</v>
      </c>
      <c r="O98" s="160" t="n">
        <v>6</v>
      </c>
      <c r="P98" s="162" t="n">
        <v>68</v>
      </c>
      <c r="Q98" s="160" t="n">
        <v>6</v>
      </c>
      <c r="R98" s="128" t="n">
        <f aca="false">O98*P98</f>
        <v>408</v>
      </c>
    </row>
    <row r="99" customFormat="false" ht="15" hidden="false" customHeight="false" outlineLevel="0" collapsed="false">
      <c r="A99" s="132" t="n">
        <v>5</v>
      </c>
      <c r="B99" s="157" t="s">
        <v>93</v>
      </c>
      <c r="C99" s="162" t="n">
        <v>605475</v>
      </c>
      <c r="D99" s="162" t="n">
        <v>566498</v>
      </c>
      <c r="E99" s="137" t="n">
        <f aca="false">C99/D99*100</f>
        <v>106.880342031216</v>
      </c>
      <c r="F99" s="162" t="n">
        <v>169424</v>
      </c>
      <c r="G99" s="162" t="n">
        <v>58031</v>
      </c>
      <c r="H99" s="137" t="n">
        <f aca="false">F99/G99*100</f>
        <v>291.954300287777</v>
      </c>
      <c r="I99" s="162" t="n">
        <v>542340</v>
      </c>
      <c r="J99" s="162" t="n">
        <v>614167</v>
      </c>
      <c r="K99" s="137" t="n">
        <f aca="false">I99/J99*100</f>
        <v>88.3049724260665</v>
      </c>
      <c r="L99" s="162" t="n">
        <v>542340</v>
      </c>
      <c r="M99" s="162" t="n">
        <v>614167</v>
      </c>
      <c r="N99" s="137" t="n">
        <f aca="false">L99/M99*100</f>
        <v>88.3049724260665</v>
      </c>
      <c r="O99" s="160" t="n">
        <v>435</v>
      </c>
      <c r="P99" s="162" t="n">
        <v>52</v>
      </c>
      <c r="Q99" s="160" t="n">
        <v>435</v>
      </c>
      <c r="R99" s="128" t="n">
        <f aca="false">O99*P99</f>
        <v>22620</v>
      </c>
    </row>
    <row r="100" customFormat="false" ht="15" hidden="false" customHeight="false" outlineLevel="0" collapsed="false">
      <c r="A100" s="132" t="n">
        <v>6</v>
      </c>
      <c r="B100" s="157" t="s">
        <v>94</v>
      </c>
      <c r="C100" s="136" t="n">
        <v>0</v>
      </c>
      <c r="D100" s="136" t="n">
        <v>0</v>
      </c>
      <c r="E100" s="137" t="n">
        <v>0</v>
      </c>
      <c r="F100" s="136" t="n">
        <v>0</v>
      </c>
      <c r="G100" s="136" t="n">
        <v>0</v>
      </c>
      <c r="H100" s="135" t="n">
        <v>0</v>
      </c>
      <c r="I100" s="136" t="n">
        <v>0</v>
      </c>
      <c r="J100" s="136" t="n">
        <v>0</v>
      </c>
      <c r="K100" s="135" t="n">
        <v>0</v>
      </c>
      <c r="L100" s="136" t="n">
        <v>0</v>
      </c>
      <c r="M100" s="136" t="n">
        <v>0</v>
      </c>
      <c r="N100" s="137" t="n">
        <v>0</v>
      </c>
      <c r="O100" s="136" t="n">
        <v>0</v>
      </c>
      <c r="P100" s="134" t="n">
        <v>0</v>
      </c>
      <c r="Q100" s="136" t="n">
        <v>0</v>
      </c>
      <c r="R100" s="128" t="n">
        <f aca="false">O100*P100</f>
        <v>0</v>
      </c>
    </row>
    <row r="101" customFormat="false" ht="15" hidden="false" customHeight="false" outlineLevel="0" collapsed="false">
      <c r="A101" s="132" t="n">
        <v>7</v>
      </c>
      <c r="B101" s="154" t="s">
        <v>95</v>
      </c>
      <c r="C101" s="136" t="n">
        <v>0</v>
      </c>
      <c r="D101" s="136" t="n">
        <v>0</v>
      </c>
      <c r="E101" s="137" t="n">
        <v>0</v>
      </c>
      <c r="F101" s="136" t="n">
        <v>0</v>
      </c>
      <c r="G101" s="136" t="n">
        <v>0</v>
      </c>
      <c r="H101" s="135" t="n">
        <v>0</v>
      </c>
      <c r="I101" s="136" t="n">
        <v>0</v>
      </c>
      <c r="J101" s="136" t="n">
        <v>0</v>
      </c>
      <c r="K101" s="135" t="n">
        <v>0</v>
      </c>
      <c r="L101" s="136" t="n">
        <v>0</v>
      </c>
      <c r="M101" s="136" t="n">
        <v>0</v>
      </c>
      <c r="N101" s="137" t="n">
        <v>0</v>
      </c>
      <c r="O101" s="136" t="n">
        <v>0</v>
      </c>
      <c r="P101" s="134" t="n">
        <v>0</v>
      </c>
      <c r="Q101" s="136" t="n">
        <v>0</v>
      </c>
      <c r="R101" s="128" t="n">
        <f aca="false">O101*P101</f>
        <v>0</v>
      </c>
    </row>
    <row r="102" customFormat="false" ht="15" hidden="false" customHeight="false" outlineLevel="0" collapsed="false">
      <c r="A102" s="132" t="n">
        <v>8</v>
      </c>
      <c r="B102" s="157" t="s">
        <v>96</v>
      </c>
      <c r="C102" s="130" t="n">
        <v>299361</v>
      </c>
      <c r="D102" s="130" t="n">
        <v>281775</v>
      </c>
      <c r="E102" s="137" t="n">
        <f aca="false">C102/D102*100</f>
        <v>106.241149853607</v>
      </c>
      <c r="F102" s="130" t="n">
        <v>48930</v>
      </c>
      <c r="G102" s="130" t="n">
        <v>23293</v>
      </c>
      <c r="H102" s="130" t="n">
        <f aca="false">F102/G102*100</f>
        <v>210.063109088567</v>
      </c>
      <c r="I102" s="130" t="n">
        <v>240401</v>
      </c>
      <c r="J102" s="130" t="n">
        <v>186060</v>
      </c>
      <c r="K102" s="130" t="n">
        <f aca="false">I102/J102*100</f>
        <v>129.206170052671</v>
      </c>
      <c r="L102" s="130" t="n">
        <f aca="false">8691+64143</f>
        <v>72834</v>
      </c>
      <c r="M102" s="130" t="n">
        <v>35151</v>
      </c>
      <c r="N102" s="130" t="n">
        <f aca="false">L102/M102*100</f>
        <v>207.203209012546</v>
      </c>
      <c r="O102" s="130" t="n">
        <v>155</v>
      </c>
      <c r="P102" s="130" t="n">
        <v>66</v>
      </c>
      <c r="Q102" s="130" t="n">
        <v>120</v>
      </c>
      <c r="R102" s="128" t="n">
        <f aca="false">O102*P102</f>
        <v>10230</v>
      </c>
    </row>
    <row r="103" customFormat="false" ht="15" hidden="false" customHeight="false" outlineLevel="0" collapsed="false">
      <c r="A103" s="132" t="n">
        <v>9</v>
      </c>
      <c r="B103" s="157" t="s">
        <v>97</v>
      </c>
      <c r="C103" s="136" t="n">
        <v>0</v>
      </c>
      <c r="D103" s="136" t="n">
        <v>0</v>
      </c>
      <c r="E103" s="137" t="n">
        <v>0</v>
      </c>
      <c r="F103" s="136" t="n">
        <v>0</v>
      </c>
      <c r="G103" s="136" t="n">
        <v>0</v>
      </c>
      <c r="H103" s="135" t="n">
        <v>0</v>
      </c>
      <c r="I103" s="136" t="n">
        <v>0</v>
      </c>
      <c r="J103" s="136" t="n">
        <v>0</v>
      </c>
      <c r="K103" s="135" t="n">
        <v>0</v>
      </c>
      <c r="L103" s="136" t="n">
        <v>0</v>
      </c>
      <c r="M103" s="136" t="n">
        <v>0</v>
      </c>
      <c r="N103" s="137" t="n">
        <v>0</v>
      </c>
      <c r="O103" s="136" t="n">
        <v>0</v>
      </c>
      <c r="P103" s="134" t="n">
        <v>0</v>
      </c>
      <c r="Q103" s="136" t="n">
        <v>0</v>
      </c>
      <c r="R103" s="128" t="n">
        <f aca="false">O103*P103</f>
        <v>0</v>
      </c>
    </row>
    <row r="104" customFormat="false" ht="15" hidden="false" customHeight="false" outlineLevel="0" collapsed="false">
      <c r="A104" s="132" t="n">
        <v>10</v>
      </c>
      <c r="B104" s="154" t="s">
        <v>98</v>
      </c>
      <c r="C104" s="136" t="n">
        <v>96827</v>
      </c>
      <c r="D104" s="136" t="n">
        <v>138738</v>
      </c>
      <c r="E104" s="137" t="n">
        <f aca="false">C104/D104*100</f>
        <v>69.7912612261961</v>
      </c>
      <c r="F104" s="136" t="n">
        <v>6237</v>
      </c>
      <c r="G104" s="136" t="n">
        <v>14070</v>
      </c>
      <c r="H104" s="130" t="n">
        <f aca="false">F104/G104*100</f>
        <v>44.3283582089552</v>
      </c>
      <c r="I104" s="136" t="n">
        <v>96827</v>
      </c>
      <c r="J104" s="136" t="n">
        <v>138738</v>
      </c>
      <c r="K104" s="137" t="n">
        <f aca="false">I104/J104*100</f>
        <v>69.7912612261961</v>
      </c>
      <c r="L104" s="136" t="n">
        <v>96827</v>
      </c>
      <c r="M104" s="136" t="n">
        <v>138738</v>
      </c>
      <c r="N104" s="130" t="n">
        <f aca="false">L104/M104*100</f>
        <v>69.7912612261961</v>
      </c>
      <c r="O104" s="160" t="n">
        <v>76</v>
      </c>
      <c r="P104" s="162" t="n">
        <v>36</v>
      </c>
      <c r="Q104" s="160" t="n">
        <v>76</v>
      </c>
      <c r="R104" s="128" t="n">
        <f aca="false">O104*P104</f>
        <v>2736</v>
      </c>
    </row>
    <row r="105" customFormat="false" ht="15" hidden="false" customHeight="false" outlineLevel="0" collapsed="false">
      <c r="A105" s="132" t="n">
        <v>11</v>
      </c>
      <c r="B105" s="157" t="s">
        <v>99</v>
      </c>
      <c r="C105" s="136" t="n">
        <v>0</v>
      </c>
      <c r="D105" s="136" t="n">
        <v>0</v>
      </c>
      <c r="E105" s="137" t="n">
        <v>0</v>
      </c>
      <c r="F105" s="136" t="n">
        <v>0</v>
      </c>
      <c r="G105" s="136" t="n">
        <v>0</v>
      </c>
      <c r="H105" s="135" t="n">
        <v>0</v>
      </c>
      <c r="I105" s="136" t="n">
        <v>0</v>
      </c>
      <c r="J105" s="136" t="n">
        <v>0</v>
      </c>
      <c r="K105" s="135" t="n">
        <v>0</v>
      </c>
      <c r="L105" s="136" t="n">
        <v>0</v>
      </c>
      <c r="M105" s="136" t="n">
        <v>0</v>
      </c>
      <c r="N105" s="137" t="n">
        <v>0</v>
      </c>
      <c r="O105" s="136" t="n">
        <v>0</v>
      </c>
      <c r="P105" s="134" t="n">
        <v>0</v>
      </c>
      <c r="Q105" s="136" t="n">
        <v>0</v>
      </c>
      <c r="R105" s="128" t="n">
        <f aca="false">O105*P105</f>
        <v>0</v>
      </c>
    </row>
    <row r="106" customFormat="false" ht="15" hidden="false" customHeight="false" outlineLevel="0" collapsed="false">
      <c r="A106" s="132" t="n">
        <v>12</v>
      </c>
      <c r="B106" s="157" t="s">
        <v>100</v>
      </c>
      <c r="C106" s="161" t="n">
        <v>79024</v>
      </c>
      <c r="D106" s="162" t="n">
        <v>92861</v>
      </c>
      <c r="E106" s="137" t="n">
        <f aca="false">C106/D106*100</f>
        <v>85.0992343394967</v>
      </c>
      <c r="F106" s="161" t="n">
        <v>7500</v>
      </c>
      <c r="G106" s="162" t="n">
        <v>10930</v>
      </c>
      <c r="H106" s="137" t="n">
        <f aca="false">F106/G106*100</f>
        <v>68.6184812442818</v>
      </c>
      <c r="I106" s="161" t="n">
        <v>77800</v>
      </c>
      <c r="J106" s="161" t="n">
        <v>87580</v>
      </c>
      <c r="K106" s="137" t="n">
        <f aca="false">I106/J106*100</f>
        <v>88.8330669102535</v>
      </c>
      <c r="L106" s="162" t="n">
        <v>0</v>
      </c>
      <c r="M106" s="162" t="n">
        <v>0</v>
      </c>
      <c r="N106" s="130" t="n">
        <v>0</v>
      </c>
      <c r="O106" s="160" t="n">
        <v>10</v>
      </c>
      <c r="P106" s="162" t="n">
        <v>52</v>
      </c>
      <c r="Q106" s="160" t="n">
        <v>12</v>
      </c>
      <c r="R106" s="128" t="n">
        <f aca="false">O106*P106</f>
        <v>520</v>
      </c>
    </row>
    <row r="107" customFormat="false" ht="15" hidden="false" customHeight="false" outlineLevel="0" collapsed="false">
      <c r="A107" s="132" t="n">
        <v>13</v>
      </c>
      <c r="B107" s="157" t="s">
        <v>101</v>
      </c>
      <c r="C107" s="161" t="n">
        <v>44633</v>
      </c>
      <c r="D107" s="162" t="n">
        <v>128538</v>
      </c>
      <c r="E107" s="137" t="n">
        <f aca="false">C107/D107*100</f>
        <v>34.7235836873143</v>
      </c>
      <c r="F107" s="161" t="n">
        <v>3164</v>
      </c>
      <c r="G107" s="161" t="n">
        <v>21816</v>
      </c>
      <c r="H107" s="137" t="n">
        <f aca="false">F107/G107*100</f>
        <v>14.5031169783645</v>
      </c>
      <c r="I107" s="161" t="n">
        <v>86808</v>
      </c>
      <c r="J107" s="161" t="n">
        <v>125625</v>
      </c>
      <c r="K107" s="137" t="n">
        <f aca="false">I107/J107*100</f>
        <v>69.1008955223881</v>
      </c>
      <c r="L107" s="162" t="n">
        <f aca="false">28982+46546</f>
        <v>75528</v>
      </c>
      <c r="M107" s="162" t="n">
        <v>121996</v>
      </c>
      <c r="N107" s="137" t="n">
        <f aca="false">L107/M107*100</f>
        <v>61.9102265648054</v>
      </c>
      <c r="O107" s="160" t="n">
        <v>85</v>
      </c>
      <c r="P107" s="162" t="n">
        <v>45</v>
      </c>
      <c r="Q107" s="160" t="n">
        <v>121</v>
      </c>
      <c r="R107" s="128" t="n">
        <f aca="false">O107*P107</f>
        <v>3825</v>
      </c>
    </row>
    <row r="108" customFormat="false" ht="15" hidden="false" customHeight="false" outlineLevel="0" collapsed="false">
      <c r="A108" s="132" t="n">
        <v>14</v>
      </c>
      <c r="B108" s="157" t="s">
        <v>102</v>
      </c>
      <c r="C108" s="136" t="n">
        <v>0</v>
      </c>
      <c r="D108" s="136" t="n">
        <v>0</v>
      </c>
      <c r="E108" s="137" t="n">
        <v>0</v>
      </c>
      <c r="F108" s="136" t="n">
        <v>0</v>
      </c>
      <c r="G108" s="136" t="n">
        <v>0</v>
      </c>
      <c r="H108" s="135" t="n">
        <v>0</v>
      </c>
      <c r="I108" s="136" t="n">
        <v>0</v>
      </c>
      <c r="J108" s="136" t="n">
        <v>0</v>
      </c>
      <c r="K108" s="135" t="n">
        <v>0</v>
      </c>
      <c r="L108" s="136" t="n">
        <v>0</v>
      </c>
      <c r="M108" s="136" t="n">
        <v>0</v>
      </c>
      <c r="N108" s="137" t="n">
        <v>0</v>
      </c>
      <c r="O108" s="136" t="n">
        <v>0</v>
      </c>
      <c r="P108" s="134" t="n">
        <v>0</v>
      </c>
      <c r="Q108" s="136" t="n">
        <v>0</v>
      </c>
      <c r="R108" s="128" t="n">
        <f aca="false">O108*P108</f>
        <v>0</v>
      </c>
    </row>
    <row r="109" customFormat="false" ht="15" hidden="false" customHeight="false" outlineLevel="0" collapsed="false">
      <c r="A109" s="132" t="n">
        <v>15</v>
      </c>
      <c r="B109" s="157" t="s">
        <v>103</v>
      </c>
      <c r="C109" s="136" t="n">
        <v>0</v>
      </c>
      <c r="D109" s="136" t="n">
        <v>0</v>
      </c>
      <c r="E109" s="137" t="n">
        <v>0</v>
      </c>
      <c r="F109" s="136" t="n">
        <v>0</v>
      </c>
      <c r="G109" s="136" t="n">
        <v>0</v>
      </c>
      <c r="H109" s="135" t="n">
        <v>0</v>
      </c>
      <c r="I109" s="136" t="n">
        <v>0</v>
      </c>
      <c r="J109" s="136" t="n">
        <v>0</v>
      </c>
      <c r="K109" s="135" t="n">
        <v>0</v>
      </c>
      <c r="L109" s="136" t="n">
        <v>0</v>
      </c>
      <c r="M109" s="136" t="n">
        <v>0</v>
      </c>
      <c r="N109" s="137" t="n">
        <v>0</v>
      </c>
      <c r="O109" s="136" t="n">
        <v>0</v>
      </c>
      <c r="P109" s="134" t="n">
        <v>0</v>
      </c>
      <c r="Q109" s="136" t="n">
        <v>0</v>
      </c>
      <c r="R109" s="128" t="n">
        <f aca="false">O109*P109</f>
        <v>0</v>
      </c>
    </row>
    <row r="110" customFormat="false" ht="15" hidden="false" customHeight="false" outlineLevel="0" collapsed="false">
      <c r="A110" s="132" t="n">
        <v>16</v>
      </c>
      <c r="B110" s="157" t="s">
        <v>104</v>
      </c>
      <c r="C110" s="130" t="n">
        <v>417227</v>
      </c>
      <c r="D110" s="130" t="n">
        <v>640542</v>
      </c>
      <c r="E110" s="137" t="n">
        <f aca="false">C110/D110*100</f>
        <v>65.1365562289436</v>
      </c>
      <c r="F110" s="130" t="n">
        <v>31768</v>
      </c>
      <c r="G110" s="130" t="n">
        <v>67647</v>
      </c>
      <c r="H110" s="137" t="n">
        <f aca="false">F110/G110*100</f>
        <v>46.9614321403758</v>
      </c>
      <c r="I110" s="130" t="n">
        <v>408170</v>
      </c>
      <c r="J110" s="130" t="n">
        <v>565981</v>
      </c>
      <c r="K110" s="137" t="n">
        <f aca="false">I110/J110*100</f>
        <v>72.1172618868831</v>
      </c>
      <c r="L110" s="130" t="n">
        <v>0</v>
      </c>
      <c r="M110" s="130" t="n">
        <v>0</v>
      </c>
      <c r="N110" s="137" t="n">
        <v>0</v>
      </c>
      <c r="O110" s="160" t="n">
        <v>67</v>
      </c>
      <c r="P110" s="134" t="n">
        <v>50</v>
      </c>
      <c r="Q110" s="160" t="n">
        <v>85</v>
      </c>
      <c r="R110" s="128" t="n">
        <f aca="false">O110*P110</f>
        <v>3350</v>
      </c>
    </row>
    <row r="111" customFormat="false" ht="15" hidden="false" customHeight="false" outlineLevel="0" collapsed="false">
      <c r="A111" s="132" t="n">
        <v>17</v>
      </c>
      <c r="B111" s="157" t="s">
        <v>105</v>
      </c>
      <c r="C111" s="161" t="n">
        <v>760476</v>
      </c>
      <c r="D111" s="162" t="n">
        <v>559132</v>
      </c>
      <c r="E111" s="137" t="n">
        <f aca="false">C111/D111*100</f>
        <v>136.010101371411</v>
      </c>
      <c r="F111" s="161" t="n">
        <v>89586</v>
      </c>
      <c r="G111" s="161" t="n">
        <v>77401</v>
      </c>
      <c r="H111" s="137" t="n">
        <f aca="false">F111/G111*100</f>
        <v>115.742690662911</v>
      </c>
      <c r="I111" s="161" t="n">
        <v>711708</v>
      </c>
      <c r="J111" s="161" t="n">
        <v>558809</v>
      </c>
      <c r="K111" s="137" t="n">
        <f aca="false">I111/J111*100</f>
        <v>127.361585085423</v>
      </c>
      <c r="L111" s="162" t="n">
        <v>0</v>
      </c>
      <c r="M111" s="162" t="n">
        <v>0</v>
      </c>
      <c r="N111" s="137" t="n">
        <v>0</v>
      </c>
      <c r="O111" s="160" t="n">
        <v>187</v>
      </c>
      <c r="P111" s="162" t="n">
        <v>80</v>
      </c>
      <c r="Q111" s="160" t="n">
        <v>187</v>
      </c>
      <c r="R111" s="128" t="n">
        <f aca="false">O111*P111</f>
        <v>14960</v>
      </c>
    </row>
    <row r="112" customFormat="false" ht="15" hidden="false" customHeight="false" outlineLevel="0" collapsed="false">
      <c r="A112" s="132" t="n">
        <v>18</v>
      </c>
      <c r="B112" s="154" t="s">
        <v>106</v>
      </c>
      <c r="C112" s="130" t="n">
        <v>332097</v>
      </c>
      <c r="D112" s="130" t="n">
        <v>230692</v>
      </c>
      <c r="E112" s="137" t="n">
        <f aca="false">C112/D112*100</f>
        <v>143.95687756836</v>
      </c>
      <c r="F112" s="130" t="n">
        <v>31381</v>
      </c>
      <c r="G112" s="130" t="n">
        <v>86175</v>
      </c>
      <c r="H112" s="137" t="n">
        <f aca="false">F112/G112*100</f>
        <v>36.4154337104729</v>
      </c>
      <c r="I112" s="130" t="n">
        <v>332097</v>
      </c>
      <c r="J112" s="130" t="n">
        <v>230692</v>
      </c>
      <c r="K112" s="137" t="n">
        <f aca="false">I112/J112*100</f>
        <v>143.95687756836</v>
      </c>
      <c r="L112" s="130" t="n">
        <v>332097</v>
      </c>
      <c r="M112" s="130" t="n">
        <f aca="false">17978+212714</f>
        <v>230692</v>
      </c>
      <c r="N112" s="137" t="n">
        <f aca="false">L112/M112*100</f>
        <v>143.95687756836</v>
      </c>
      <c r="O112" s="160" t="n">
        <v>287</v>
      </c>
      <c r="P112" s="162" t="n">
        <v>68</v>
      </c>
      <c r="Q112" s="160" t="n">
        <v>120</v>
      </c>
      <c r="R112" s="128" t="n">
        <f aca="false">O112*P112</f>
        <v>19516</v>
      </c>
    </row>
    <row r="113" customFormat="false" ht="15" hidden="false" customHeight="false" outlineLevel="0" collapsed="false">
      <c r="A113" s="132" t="n">
        <v>19</v>
      </c>
      <c r="B113" s="157" t="s">
        <v>107</v>
      </c>
      <c r="C113" s="136" t="n">
        <v>0</v>
      </c>
      <c r="D113" s="136" t="n">
        <v>0</v>
      </c>
      <c r="E113" s="137" t="n">
        <v>0</v>
      </c>
      <c r="F113" s="136" t="n">
        <v>0</v>
      </c>
      <c r="G113" s="136" t="n">
        <v>0</v>
      </c>
      <c r="H113" s="135" t="n">
        <v>0</v>
      </c>
      <c r="I113" s="136" t="n">
        <v>0</v>
      </c>
      <c r="J113" s="136" t="n">
        <v>0</v>
      </c>
      <c r="K113" s="135" t="n">
        <v>0</v>
      </c>
      <c r="L113" s="136" t="n">
        <v>0</v>
      </c>
      <c r="M113" s="136" t="n">
        <v>0</v>
      </c>
      <c r="N113" s="137" t="n">
        <v>0</v>
      </c>
      <c r="O113" s="136" t="n">
        <v>0</v>
      </c>
      <c r="P113" s="134" t="n">
        <v>0</v>
      </c>
      <c r="Q113" s="136" t="n">
        <v>0</v>
      </c>
      <c r="R113" s="128" t="n">
        <f aca="false">O113*P113</f>
        <v>0</v>
      </c>
    </row>
    <row r="114" customFormat="false" ht="15" hidden="false" customHeight="false" outlineLevel="0" collapsed="false">
      <c r="A114" s="132" t="n">
        <v>20</v>
      </c>
      <c r="B114" s="157" t="s">
        <v>108</v>
      </c>
      <c r="C114" s="136" t="n">
        <v>0</v>
      </c>
      <c r="D114" s="136" t="n">
        <v>0</v>
      </c>
      <c r="E114" s="137" t="n">
        <v>0</v>
      </c>
      <c r="F114" s="136" t="n">
        <v>0</v>
      </c>
      <c r="G114" s="136" t="n">
        <v>0</v>
      </c>
      <c r="H114" s="135" t="n">
        <v>0</v>
      </c>
      <c r="I114" s="136" t="n">
        <v>0</v>
      </c>
      <c r="J114" s="136" t="n">
        <v>0</v>
      </c>
      <c r="K114" s="135" t="n">
        <v>0</v>
      </c>
      <c r="L114" s="136" t="n">
        <v>0</v>
      </c>
      <c r="M114" s="136" t="n">
        <v>0</v>
      </c>
      <c r="N114" s="137" t="n">
        <v>0</v>
      </c>
      <c r="O114" s="136" t="n">
        <v>0</v>
      </c>
      <c r="P114" s="134" t="n">
        <v>0</v>
      </c>
      <c r="Q114" s="136" t="n">
        <v>0</v>
      </c>
      <c r="R114" s="128" t="n">
        <f aca="false">O114*P114</f>
        <v>0</v>
      </c>
    </row>
    <row r="115" customFormat="false" ht="15" hidden="false" customHeight="false" outlineLevel="0" collapsed="false">
      <c r="A115" s="132" t="n">
        <v>21</v>
      </c>
      <c r="B115" s="157" t="s">
        <v>109</v>
      </c>
      <c r="C115" s="162" t="n">
        <v>39271</v>
      </c>
      <c r="D115" s="162" t="n">
        <v>65302</v>
      </c>
      <c r="E115" s="137" t="n">
        <f aca="false">C115/D115*100</f>
        <v>60.13751493063</v>
      </c>
      <c r="F115" s="162" t="n">
        <v>9856</v>
      </c>
      <c r="G115" s="162" t="n">
        <v>8050</v>
      </c>
      <c r="H115" s="137" t="n">
        <f aca="false">F115/G115*100</f>
        <v>122.434782608696</v>
      </c>
      <c r="I115" s="162" t="n">
        <v>39271</v>
      </c>
      <c r="J115" s="162" t="n">
        <v>65302</v>
      </c>
      <c r="K115" s="137" t="n">
        <f aca="false">I115/J115*100</f>
        <v>60.13751493063</v>
      </c>
      <c r="L115" s="162" t="n">
        <v>37605</v>
      </c>
      <c r="M115" s="162" t="n">
        <v>57862</v>
      </c>
      <c r="N115" s="137" t="n">
        <f aca="false">L115/M115*100</f>
        <v>64.9908402751374</v>
      </c>
      <c r="O115" s="160" t="n">
        <v>14</v>
      </c>
      <c r="P115" s="162" t="n">
        <v>48</v>
      </c>
      <c r="Q115" s="160" t="n">
        <v>14</v>
      </c>
      <c r="R115" s="128" t="n">
        <f aca="false">O115*P115</f>
        <v>672</v>
      </c>
    </row>
    <row r="116" customFormat="false" ht="15" hidden="false" customHeight="false" outlineLevel="0" collapsed="false">
      <c r="A116" s="132" t="n">
        <v>22</v>
      </c>
      <c r="B116" s="154" t="s">
        <v>110</v>
      </c>
      <c r="C116" s="161" t="n">
        <v>18340</v>
      </c>
      <c r="D116" s="161" t="n">
        <v>17830</v>
      </c>
      <c r="E116" s="137" t="n">
        <f aca="false">C116/D116*100</f>
        <v>102.860347728547</v>
      </c>
      <c r="F116" s="161" t="n">
        <v>1890</v>
      </c>
      <c r="G116" s="161" t="n">
        <v>2240</v>
      </c>
      <c r="H116" s="137" t="n">
        <f aca="false">F116/G116*100</f>
        <v>84.375</v>
      </c>
      <c r="I116" s="161" t="n">
        <v>32383</v>
      </c>
      <c r="J116" s="161" t="n">
        <v>28370</v>
      </c>
      <c r="K116" s="137" t="n">
        <f aca="false">I116/J116*100</f>
        <v>114.145223827987</v>
      </c>
      <c r="L116" s="162" t="n">
        <v>0</v>
      </c>
      <c r="M116" s="161" t="n">
        <v>0</v>
      </c>
      <c r="N116" s="130" t="n">
        <v>0</v>
      </c>
      <c r="O116" s="160" t="n">
        <v>12</v>
      </c>
      <c r="P116" s="162" t="n">
        <v>63</v>
      </c>
      <c r="Q116" s="160" t="n">
        <v>12</v>
      </c>
      <c r="R116" s="128" t="n">
        <f aca="false">O116*P116</f>
        <v>756</v>
      </c>
    </row>
    <row r="117" customFormat="false" ht="15" hidden="false" customHeight="false" outlineLevel="0" collapsed="false">
      <c r="A117" s="132" t="n">
        <v>23</v>
      </c>
      <c r="B117" s="154" t="s">
        <v>111</v>
      </c>
      <c r="C117" s="161" t="n">
        <v>110843</v>
      </c>
      <c r="D117" s="162" t="n">
        <v>112699</v>
      </c>
      <c r="E117" s="137" t="n">
        <f aca="false">C117/D117*100</f>
        <v>98.3531353428158</v>
      </c>
      <c r="F117" s="161" t="n">
        <v>18516</v>
      </c>
      <c r="G117" s="161" t="n">
        <v>10450</v>
      </c>
      <c r="H117" s="137" t="n">
        <f aca="false">F117/G117*100</f>
        <v>177.186602870813</v>
      </c>
      <c r="I117" s="161" t="n">
        <v>111659</v>
      </c>
      <c r="J117" s="161" t="n">
        <v>115471</v>
      </c>
      <c r="K117" s="137" t="n">
        <f aca="false">I117/J117*100</f>
        <v>96.6987382113258</v>
      </c>
      <c r="L117" s="162" t="n">
        <v>0</v>
      </c>
      <c r="M117" s="162" t="n">
        <v>2114</v>
      </c>
      <c r="N117" s="130" t="n">
        <v>0</v>
      </c>
      <c r="O117" s="160" t="n">
        <v>42</v>
      </c>
      <c r="P117" s="162" t="n">
        <v>47</v>
      </c>
      <c r="Q117" s="160" t="n">
        <v>37</v>
      </c>
      <c r="R117" s="128" t="n">
        <f aca="false">O117*P117</f>
        <v>1974</v>
      </c>
    </row>
    <row r="118" customFormat="false" ht="15" hidden="false" customHeight="false" outlineLevel="0" collapsed="false">
      <c r="A118" s="132" t="n">
        <v>24</v>
      </c>
      <c r="B118" s="157" t="s">
        <v>112</v>
      </c>
      <c r="C118" s="162" t="n">
        <v>26863</v>
      </c>
      <c r="D118" s="162" t="n">
        <v>12304</v>
      </c>
      <c r="E118" s="137" t="n">
        <f aca="false">C118/D118*100</f>
        <v>218.327373211964</v>
      </c>
      <c r="F118" s="162" t="n">
        <v>3475</v>
      </c>
      <c r="G118" s="161" t="n">
        <v>0</v>
      </c>
      <c r="H118" s="137" t="e">
        <f aca="false">F118/G118*100</f>
        <v>#DIV/0!</v>
      </c>
      <c r="I118" s="162" t="n">
        <v>145414</v>
      </c>
      <c r="J118" s="162" t="n">
        <v>154110</v>
      </c>
      <c r="K118" s="137" t="n">
        <f aca="false">I118/J118*100</f>
        <v>94.3572772694828</v>
      </c>
      <c r="L118" s="163" t="n">
        <v>0</v>
      </c>
      <c r="M118" s="162" t="n">
        <v>1428</v>
      </c>
      <c r="N118" s="130" t="n">
        <v>0</v>
      </c>
      <c r="O118" s="160" t="n">
        <v>52</v>
      </c>
      <c r="P118" s="162" t="n">
        <v>55</v>
      </c>
      <c r="Q118" s="160" t="n">
        <v>54</v>
      </c>
      <c r="R118" s="128" t="n">
        <f aca="false">O118*P118</f>
        <v>2860</v>
      </c>
    </row>
    <row r="119" customFormat="false" ht="15" hidden="false" customHeight="false" outlineLevel="0" collapsed="false">
      <c r="A119" s="132" t="n">
        <v>25</v>
      </c>
      <c r="B119" s="157" t="s">
        <v>113</v>
      </c>
      <c r="C119" s="162" t="n">
        <v>27105</v>
      </c>
      <c r="D119" s="162" t="n">
        <v>40806</v>
      </c>
      <c r="E119" s="137" t="n">
        <f aca="false">C119/D119*100</f>
        <v>66.4240552859874</v>
      </c>
      <c r="F119" s="162" t="n">
        <v>1265</v>
      </c>
      <c r="G119" s="162" t="n">
        <v>3564</v>
      </c>
      <c r="H119" s="137" t="n">
        <f aca="false">F119/G119*100</f>
        <v>35.4938271604938</v>
      </c>
      <c r="I119" s="162" t="n">
        <v>28347</v>
      </c>
      <c r="J119" s="162" t="n">
        <v>40864</v>
      </c>
      <c r="K119" s="137" t="n">
        <f aca="false">I119/J119*100</f>
        <v>69.3691268598277</v>
      </c>
      <c r="L119" s="162" t="n">
        <v>0</v>
      </c>
      <c r="M119" s="162" t="n">
        <v>0</v>
      </c>
      <c r="N119" s="130" t="n">
        <v>0</v>
      </c>
      <c r="O119" s="160" t="n">
        <v>22</v>
      </c>
      <c r="P119" s="162" t="n">
        <v>33</v>
      </c>
      <c r="Q119" s="160" t="n">
        <v>20</v>
      </c>
      <c r="R119" s="128" t="n">
        <f aca="false">O119*P119</f>
        <v>726</v>
      </c>
    </row>
    <row r="120" s="142" customFormat="true" ht="15" hidden="false" customHeight="false" outlineLevel="0" collapsed="false">
      <c r="A120" s="140" t="s">
        <v>114</v>
      </c>
      <c r="B120" s="140" t="s">
        <v>114</v>
      </c>
      <c r="C120" s="140" t="n">
        <f aca="false">SUM(C95:C119)</f>
        <v>3106555</v>
      </c>
      <c r="D120" s="140" t="n">
        <f aca="false">SUM(D95:D119)</f>
        <v>3185891</v>
      </c>
      <c r="E120" s="141" t="n">
        <f aca="false">C120/D120*100</f>
        <v>97.5097704221519</v>
      </c>
      <c r="F120" s="140" t="n">
        <f aca="false">SUM(F95:F119)</f>
        <v>463002</v>
      </c>
      <c r="G120" s="140" t="n">
        <f aca="false">SUM(G95:G119)</f>
        <v>383667</v>
      </c>
      <c r="H120" s="141" t="n">
        <f aca="false">F120/G120*100</f>
        <v>120.678088029463</v>
      </c>
      <c r="I120" s="140" t="n">
        <f aca="false">SUM(I95:I119)</f>
        <v>3083317</v>
      </c>
      <c r="J120" s="140" t="n">
        <f aca="false">SUM(J95:J119)</f>
        <v>3212104</v>
      </c>
      <c r="K120" s="141" t="n">
        <f aca="false">I120/J120*100</f>
        <v>95.9905719117438</v>
      </c>
      <c r="L120" s="140" t="n">
        <f aca="false">SUM(L95:L119)</f>
        <v>1377614</v>
      </c>
      <c r="M120" s="140" t="n">
        <f aca="false">SUM(M95:M119)</f>
        <v>1470046</v>
      </c>
      <c r="N120" s="141" t="n">
        <f aca="false">L120/M120*100</f>
        <v>93.7123056013213</v>
      </c>
      <c r="O120" s="140" t="n">
        <f aca="false">SUM(O95:O119)</f>
        <v>1753</v>
      </c>
      <c r="P120" s="141" t="n">
        <f aca="false">R120/O120</f>
        <v>61.7119224187108</v>
      </c>
      <c r="Q120" s="140" t="n">
        <f aca="false">SUM(Q95:Q119)</f>
        <v>1599</v>
      </c>
      <c r="R120" s="149" t="n">
        <f aca="false">SUM(R95:R119)</f>
        <v>108181</v>
      </c>
    </row>
    <row r="121" customFormat="false" ht="15" hidden="false" customHeight="false" outlineLevel="0" collapsed="false">
      <c r="A121" s="132"/>
      <c r="B121" s="157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61"/>
      <c r="O121" s="136"/>
      <c r="P121" s="134"/>
      <c r="Q121" s="136"/>
      <c r="R121" s="128"/>
    </row>
    <row r="122" customFormat="false" ht="15" hidden="false" customHeight="false" outlineLevel="0" collapsed="false">
      <c r="A122" s="129"/>
      <c r="B122" s="129"/>
      <c r="C122" s="129"/>
      <c r="D122" s="129"/>
      <c r="E122" s="166"/>
      <c r="F122" s="129"/>
      <c r="G122" s="129"/>
      <c r="H122" s="166"/>
      <c r="I122" s="129"/>
      <c r="J122" s="129"/>
      <c r="K122" s="166"/>
      <c r="L122" s="129"/>
      <c r="M122" s="129"/>
      <c r="N122" s="166"/>
      <c r="O122" s="129"/>
      <c r="P122" s="166"/>
      <c r="Q122" s="129"/>
      <c r="R122" s="128" t="n">
        <f aca="false">O122*P122</f>
        <v>0</v>
      </c>
    </row>
    <row r="123" customFormat="false" ht="15" hidden="false" customHeight="false" outlineLevel="0" collapsed="false">
      <c r="A123" s="129"/>
      <c r="B123" s="129" t="s">
        <v>22</v>
      </c>
      <c r="C123" s="129" t="n">
        <v>3</v>
      </c>
      <c r="D123" s="129" t="n">
        <v>4</v>
      </c>
      <c r="E123" s="131" t="n">
        <v>5</v>
      </c>
      <c r="F123" s="129" t="n">
        <v>6</v>
      </c>
      <c r="G123" s="129" t="n">
        <v>7</v>
      </c>
      <c r="H123" s="129" t="n">
        <v>8</v>
      </c>
      <c r="I123" s="129" t="n">
        <v>9</v>
      </c>
      <c r="J123" s="129" t="n">
        <v>10</v>
      </c>
      <c r="K123" s="129" t="n">
        <v>11</v>
      </c>
      <c r="L123" s="129" t="n">
        <v>12</v>
      </c>
      <c r="M123" s="129" t="n">
        <v>13</v>
      </c>
      <c r="N123" s="129" t="n">
        <v>14</v>
      </c>
      <c r="O123" s="129" t="n">
        <v>15</v>
      </c>
      <c r="P123" s="131" t="n">
        <v>16</v>
      </c>
      <c r="Q123" s="129" t="n">
        <v>15</v>
      </c>
      <c r="R123" s="128" t="n">
        <f aca="false">O123*P123</f>
        <v>240</v>
      </c>
    </row>
    <row r="124" customFormat="false" ht="15" hidden="false" customHeight="false" outlineLevel="0" collapsed="false">
      <c r="A124" s="136" t="n">
        <v>1</v>
      </c>
      <c r="B124" s="154" t="s">
        <v>115</v>
      </c>
      <c r="C124" s="136" t="n">
        <v>0</v>
      </c>
      <c r="D124" s="136" t="n">
        <v>0</v>
      </c>
      <c r="E124" s="137" t="n">
        <v>0</v>
      </c>
      <c r="F124" s="136" t="n">
        <v>0</v>
      </c>
      <c r="G124" s="136" t="n">
        <v>0</v>
      </c>
      <c r="H124" s="135" t="n">
        <v>0</v>
      </c>
      <c r="I124" s="136" t="n">
        <v>0</v>
      </c>
      <c r="J124" s="136" t="n">
        <v>0</v>
      </c>
      <c r="K124" s="135" t="n">
        <v>0</v>
      </c>
      <c r="L124" s="136" t="n">
        <v>0</v>
      </c>
      <c r="M124" s="136" t="n">
        <v>0</v>
      </c>
      <c r="N124" s="137" t="n">
        <v>0</v>
      </c>
      <c r="O124" s="136" t="n">
        <v>0</v>
      </c>
      <c r="P124" s="134" t="n">
        <v>0</v>
      </c>
      <c r="Q124" s="136" t="n">
        <v>0</v>
      </c>
      <c r="R124" s="128" t="n">
        <f aca="false">O124*P124</f>
        <v>0</v>
      </c>
    </row>
    <row r="125" customFormat="false" ht="15" hidden="false" customHeight="false" outlineLevel="0" collapsed="false">
      <c r="A125" s="136" t="n">
        <v>2</v>
      </c>
      <c r="B125" s="154" t="s">
        <v>116</v>
      </c>
      <c r="C125" s="136" t="n">
        <v>199100</v>
      </c>
      <c r="D125" s="136" t="n">
        <v>137833</v>
      </c>
      <c r="E125" s="137" t="n">
        <f aca="false">C125/D125*100</f>
        <v>144.450167956875</v>
      </c>
      <c r="F125" s="136" t="n">
        <v>6273</v>
      </c>
      <c r="G125" s="136" t="n">
        <v>37737</v>
      </c>
      <c r="H125" s="130" t="n">
        <f aca="false">F125/G125*100</f>
        <v>16.6229430002385</v>
      </c>
      <c r="I125" s="136" t="n">
        <v>228954</v>
      </c>
      <c r="J125" s="136" t="n">
        <v>131205</v>
      </c>
      <c r="K125" s="137" t="n">
        <f aca="false">I125/J125*100</f>
        <v>174.500971761747</v>
      </c>
      <c r="L125" s="136" t="n">
        <v>0</v>
      </c>
      <c r="M125" s="136" t="n">
        <v>0</v>
      </c>
      <c r="N125" s="130" t="n">
        <v>0</v>
      </c>
      <c r="O125" s="130" t="n">
        <v>79</v>
      </c>
      <c r="P125" s="134" t="n">
        <v>80</v>
      </c>
      <c r="Q125" s="130" t="n">
        <v>81</v>
      </c>
      <c r="R125" s="128" t="n">
        <f aca="false">O125*P125</f>
        <v>6320</v>
      </c>
    </row>
    <row r="126" customFormat="false" ht="15" hidden="false" customHeight="false" outlineLevel="0" collapsed="false">
      <c r="A126" s="136" t="n">
        <v>3</v>
      </c>
      <c r="B126" s="154" t="s">
        <v>117</v>
      </c>
      <c r="C126" s="136" t="n">
        <v>0</v>
      </c>
      <c r="D126" s="136" t="n">
        <v>0</v>
      </c>
      <c r="E126" s="137" t="n">
        <v>0</v>
      </c>
      <c r="F126" s="136" t="n">
        <v>0</v>
      </c>
      <c r="G126" s="136" t="n">
        <v>0</v>
      </c>
      <c r="H126" s="135" t="n">
        <v>0</v>
      </c>
      <c r="I126" s="136" t="n">
        <v>0</v>
      </c>
      <c r="J126" s="136" t="n">
        <v>0</v>
      </c>
      <c r="K126" s="135" t="n">
        <v>0</v>
      </c>
      <c r="L126" s="136" t="n">
        <v>0</v>
      </c>
      <c r="M126" s="136" t="n">
        <v>0</v>
      </c>
      <c r="N126" s="137" t="n">
        <v>0</v>
      </c>
      <c r="O126" s="136" t="n">
        <v>0</v>
      </c>
      <c r="P126" s="134" t="n">
        <v>0</v>
      </c>
      <c r="Q126" s="136" t="n">
        <v>0</v>
      </c>
      <c r="R126" s="128" t="n">
        <f aca="false">O126*P126</f>
        <v>0</v>
      </c>
    </row>
    <row r="127" customFormat="false" ht="15" hidden="false" customHeight="false" outlineLevel="0" collapsed="false">
      <c r="A127" s="136" t="n">
        <v>4</v>
      </c>
      <c r="B127" s="154" t="s">
        <v>118</v>
      </c>
      <c r="C127" s="136" t="n">
        <v>0</v>
      </c>
      <c r="D127" s="136" t="n">
        <v>0</v>
      </c>
      <c r="E127" s="137" t="n">
        <v>0</v>
      </c>
      <c r="F127" s="136" t="n">
        <v>0</v>
      </c>
      <c r="G127" s="136" t="n">
        <v>0</v>
      </c>
      <c r="H127" s="135" t="n">
        <v>0</v>
      </c>
      <c r="I127" s="136" t="n">
        <v>0</v>
      </c>
      <c r="J127" s="136" t="n">
        <v>0</v>
      </c>
      <c r="K127" s="135" t="n">
        <v>0</v>
      </c>
      <c r="L127" s="136" t="n">
        <v>0</v>
      </c>
      <c r="M127" s="136" t="n">
        <v>0</v>
      </c>
      <c r="N127" s="137" t="n">
        <v>0</v>
      </c>
      <c r="O127" s="136" t="n">
        <v>0</v>
      </c>
      <c r="P127" s="134" t="n">
        <v>0</v>
      </c>
      <c r="Q127" s="136" t="n">
        <v>0</v>
      </c>
      <c r="R127" s="128" t="n">
        <f aca="false">O127*P127</f>
        <v>0</v>
      </c>
    </row>
    <row r="128" customFormat="false" ht="15" hidden="false" customHeight="false" outlineLevel="0" collapsed="false">
      <c r="A128" s="136" t="n">
        <v>5</v>
      </c>
      <c r="B128" s="154" t="s">
        <v>119</v>
      </c>
      <c r="C128" s="161" t="n">
        <v>4620</v>
      </c>
      <c r="D128" s="161" t="n">
        <v>2255</v>
      </c>
      <c r="E128" s="137" t="n">
        <f aca="false">C128/D128*100</f>
        <v>204.878048780488</v>
      </c>
      <c r="F128" s="161" t="n">
        <v>0</v>
      </c>
      <c r="G128" s="161" t="n">
        <v>0</v>
      </c>
      <c r="H128" s="130" t="e">
        <f aca="false">F128/G128*100</f>
        <v>#DIV/0!</v>
      </c>
      <c r="I128" s="161" t="n">
        <v>8746</v>
      </c>
      <c r="J128" s="161" t="n">
        <v>9365</v>
      </c>
      <c r="K128" s="169" t="n">
        <f aca="false">I128/J128*100</f>
        <v>93.3902829684997</v>
      </c>
      <c r="L128" s="161" t="n">
        <v>0</v>
      </c>
      <c r="M128" s="161" t="n">
        <v>0</v>
      </c>
      <c r="N128" s="161" t="n">
        <v>0</v>
      </c>
      <c r="O128" s="130" t="n">
        <v>8</v>
      </c>
      <c r="P128" s="162" t="n">
        <v>70</v>
      </c>
      <c r="Q128" s="130" t="n">
        <v>8</v>
      </c>
      <c r="R128" s="128" t="n">
        <f aca="false">O128*P128</f>
        <v>560</v>
      </c>
    </row>
    <row r="129" s="144" customFormat="true" ht="15" hidden="false" customHeight="false" outlineLevel="0" collapsed="false">
      <c r="A129" s="136" t="n">
        <v>6</v>
      </c>
      <c r="B129" s="154" t="s">
        <v>120</v>
      </c>
      <c r="C129" s="136" t="n">
        <v>0</v>
      </c>
      <c r="D129" s="136" t="n">
        <v>0</v>
      </c>
      <c r="E129" s="137" t="n">
        <v>0</v>
      </c>
      <c r="F129" s="136" t="n">
        <v>0</v>
      </c>
      <c r="G129" s="136" t="n">
        <v>0</v>
      </c>
      <c r="H129" s="135" t="n">
        <v>0</v>
      </c>
      <c r="I129" s="136" t="n">
        <v>0</v>
      </c>
      <c r="J129" s="136" t="n">
        <v>0</v>
      </c>
      <c r="K129" s="135" t="n">
        <v>0</v>
      </c>
      <c r="L129" s="136" t="n">
        <v>0</v>
      </c>
      <c r="M129" s="136" t="n">
        <v>0</v>
      </c>
      <c r="N129" s="137" t="n">
        <v>0</v>
      </c>
      <c r="O129" s="136" t="n">
        <v>0</v>
      </c>
      <c r="P129" s="134" t="n">
        <v>0</v>
      </c>
      <c r="Q129" s="136" t="n">
        <v>0</v>
      </c>
      <c r="R129" s="128" t="n">
        <f aca="false">O129*P129</f>
        <v>0</v>
      </c>
    </row>
    <row r="130" customFormat="false" ht="15" hidden="false" customHeight="false" outlineLevel="0" collapsed="false">
      <c r="A130" s="136" t="n">
        <v>7</v>
      </c>
      <c r="B130" s="154" t="s">
        <v>121</v>
      </c>
      <c r="C130" s="130" t="n">
        <v>17106</v>
      </c>
      <c r="D130" s="130" t="n">
        <v>22579</v>
      </c>
      <c r="E130" s="137" t="n">
        <f aca="false">C130/D130*100</f>
        <v>75.7606625625581</v>
      </c>
      <c r="F130" s="130" t="n">
        <v>1470</v>
      </c>
      <c r="G130" s="130" t="n">
        <v>966</v>
      </c>
      <c r="H130" s="137" t="n">
        <f aca="false">F130/G130*100</f>
        <v>152.173913043478</v>
      </c>
      <c r="I130" s="130" t="n">
        <v>17106</v>
      </c>
      <c r="J130" s="130" t="n">
        <v>22579</v>
      </c>
      <c r="K130" s="169" t="n">
        <f aca="false">I130/J130*100</f>
        <v>75.7606625625581</v>
      </c>
      <c r="L130" s="130" t="n">
        <v>0</v>
      </c>
      <c r="M130" s="130" t="n">
        <v>0</v>
      </c>
      <c r="N130" s="130" t="n">
        <v>0</v>
      </c>
      <c r="O130" s="130" t="n">
        <v>13</v>
      </c>
      <c r="P130" s="162" t="n">
        <v>50</v>
      </c>
      <c r="Q130" s="130" t="n">
        <v>13</v>
      </c>
      <c r="R130" s="128" t="n">
        <f aca="false">O130*P130</f>
        <v>650</v>
      </c>
    </row>
    <row r="131" s="142" customFormat="true" ht="15" hidden="false" customHeight="false" outlineLevel="0" collapsed="false">
      <c r="A131" s="140" t="s">
        <v>122</v>
      </c>
      <c r="B131" s="140" t="s">
        <v>122</v>
      </c>
      <c r="C131" s="140" t="n">
        <f aca="false">SUM(C124:C130)</f>
        <v>220826</v>
      </c>
      <c r="D131" s="140" t="n">
        <f aca="false">SUM(D124:D130)</f>
        <v>162667</v>
      </c>
      <c r="E131" s="141" t="n">
        <f aca="false">C131/D131*100</f>
        <v>135.753410341372</v>
      </c>
      <c r="F131" s="140" t="n">
        <f aca="false">SUM(F124:F130)</f>
        <v>7743</v>
      </c>
      <c r="G131" s="140" t="n">
        <f aca="false">SUM(G124:G130)</f>
        <v>38703</v>
      </c>
      <c r="H131" s="141" t="n">
        <f aca="false">F131/G131*100</f>
        <v>20.0062010696845</v>
      </c>
      <c r="I131" s="140" t="n">
        <f aca="false">SUM(I124:I130)</f>
        <v>254806</v>
      </c>
      <c r="J131" s="140" t="n">
        <f aca="false">SUM(J124:J130)</f>
        <v>163149</v>
      </c>
      <c r="K131" s="141" t="n">
        <f aca="false">I131/J131*100</f>
        <v>156.179933680255</v>
      </c>
      <c r="L131" s="140" t="n">
        <f aca="false">SUM(L124:L130)</f>
        <v>0</v>
      </c>
      <c r="M131" s="140" t="n">
        <f aca="false">SUM(M124:M130)</f>
        <v>0</v>
      </c>
      <c r="N131" s="152" t="n">
        <v>0</v>
      </c>
      <c r="O131" s="140" t="n">
        <f aca="false">SUM(O124:O130)</f>
        <v>100</v>
      </c>
      <c r="P131" s="152" t="n">
        <f aca="false">R131/O131</f>
        <v>75.3</v>
      </c>
      <c r="Q131" s="140" t="n">
        <f aca="false">SUM(Q124:Q130)</f>
        <v>102</v>
      </c>
      <c r="R131" s="149" t="n">
        <f aca="false">SUM(R124:R130)</f>
        <v>7530</v>
      </c>
    </row>
    <row r="132" customFormat="false" ht="15" hidden="false" customHeight="false" outlineLevel="0" collapsed="false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0"/>
      <c r="L132" s="136"/>
      <c r="M132" s="136"/>
      <c r="N132" s="136"/>
      <c r="O132" s="136"/>
      <c r="P132" s="130"/>
      <c r="Q132" s="136"/>
      <c r="R132" s="128"/>
    </row>
    <row r="133" customFormat="false" ht="15" hidden="false" customHeight="false" outlineLevel="0" collapsed="false">
      <c r="A133" s="129" t="s">
        <v>208</v>
      </c>
      <c r="B133" s="129"/>
      <c r="C133" s="129" t="n">
        <v>3</v>
      </c>
      <c r="D133" s="129" t="n">
        <v>4</v>
      </c>
      <c r="E133" s="131" t="n">
        <v>5</v>
      </c>
      <c r="F133" s="129" t="n">
        <v>6</v>
      </c>
      <c r="G133" s="129" t="n">
        <v>7</v>
      </c>
      <c r="H133" s="129" t="n">
        <v>8</v>
      </c>
      <c r="I133" s="129" t="n">
        <v>9</v>
      </c>
      <c r="J133" s="129" t="n">
        <v>10</v>
      </c>
      <c r="K133" s="129" t="n">
        <v>11</v>
      </c>
      <c r="L133" s="129" t="n">
        <v>12</v>
      </c>
      <c r="M133" s="129" t="n">
        <v>13</v>
      </c>
      <c r="N133" s="129" t="n">
        <v>14</v>
      </c>
      <c r="O133" s="129" t="n">
        <v>15</v>
      </c>
      <c r="P133" s="131" t="n">
        <v>16</v>
      </c>
      <c r="Q133" s="129" t="n">
        <v>15</v>
      </c>
      <c r="R133" s="128"/>
    </row>
    <row r="134" customFormat="false" ht="15" hidden="false" customHeight="false" outlineLevel="0" collapsed="false">
      <c r="A134" s="136" t="n">
        <v>1</v>
      </c>
      <c r="B134" s="154" t="s">
        <v>124</v>
      </c>
      <c r="C134" s="130" t="n">
        <v>98518475</v>
      </c>
      <c r="D134" s="130" t="n">
        <v>84713294</v>
      </c>
      <c r="E134" s="137" t="n">
        <f aca="false">C134/D134*100</f>
        <v>116.296357216377</v>
      </c>
      <c r="F134" s="130" t="n">
        <v>10471753</v>
      </c>
      <c r="G134" s="130" t="n">
        <v>8191458</v>
      </c>
      <c r="H134" s="137" t="n">
        <f aca="false">F134/G134*100</f>
        <v>127.837474110226</v>
      </c>
      <c r="I134" s="136" t="n">
        <v>96078972</v>
      </c>
      <c r="J134" s="136" t="n">
        <v>79659077</v>
      </c>
      <c r="K134" s="137" t="n">
        <f aca="false">I134/J134*100</f>
        <v>120.612710589152</v>
      </c>
      <c r="L134" s="136" t="n">
        <v>45506677</v>
      </c>
      <c r="M134" s="136" t="n">
        <v>35904728</v>
      </c>
      <c r="N134" s="137" t="n">
        <f aca="false">L134/M134*100</f>
        <v>126.74285403304</v>
      </c>
      <c r="O134" s="136" t="n">
        <v>2948</v>
      </c>
      <c r="P134" s="130" t="n">
        <v>145</v>
      </c>
      <c r="Q134" s="136" t="n">
        <v>2945</v>
      </c>
      <c r="R134" s="128" t="n">
        <f aca="false">O134*P134</f>
        <v>427460</v>
      </c>
    </row>
    <row r="135" customFormat="false" ht="15" hidden="false" customHeight="false" outlineLevel="0" collapsed="false">
      <c r="A135" s="136" t="n">
        <v>2</v>
      </c>
      <c r="B135" s="154" t="s">
        <v>125</v>
      </c>
      <c r="C135" s="130" t="n">
        <v>22034840</v>
      </c>
      <c r="D135" s="130" t="n">
        <v>20198923</v>
      </c>
      <c r="E135" s="137" t="n">
        <f aca="false">C135/D135*100</f>
        <v>109.089182626222</v>
      </c>
      <c r="F135" s="130" t="n">
        <v>2280453</v>
      </c>
      <c r="G135" s="130" t="n">
        <v>1894318</v>
      </c>
      <c r="H135" s="137" t="n">
        <f aca="false">F135/G135*100</f>
        <v>120.383853186213</v>
      </c>
      <c r="I135" s="136" t="n">
        <v>19532167</v>
      </c>
      <c r="J135" s="136" t="n">
        <v>17728569</v>
      </c>
      <c r="K135" s="137" t="n">
        <f aca="false">I135/J135*100</f>
        <v>110.17339865389</v>
      </c>
      <c r="L135" s="136" t="n">
        <v>19532167</v>
      </c>
      <c r="M135" s="136" t="n">
        <v>17728569</v>
      </c>
      <c r="N135" s="137" t="n">
        <f aca="false">L135/M135*100</f>
        <v>110.17339865389</v>
      </c>
      <c r="O135" s="136" t="n">
        <v>955</v>
      </c>
      <c r="P135" s="130" t="n">
        <v>120</v>
      </c>
      <c r="Q135" s="136" t="n">
        <v>940</v>
      </c>
      <c r="R135" s="128" t="n">
        <f aca="false">O135*P135</f>
        <v>114600</v>
      </c>
    </row>
    <row r="136" s="144" customFormat="true" ht="15" hidden="false" customHeight="false" outlineLevel="0" collapsed="false">
      <c r="A136" s="136" t="n">
        <v>3</v>
      </c>
      <c r="B136" s="154" t="s">
        <v>126</v>
      </c>
      <c r="C136" s="130" t="n">
        <v>19293971</v>
      </c>
      <c r="D136" s="130" t="n">
        <v>22221878</v>
      </c>
      <c r="E136" s="137" t="n">
        <f aca="false">C136/D136*100</f>
        <v>86.8242144070812</v>
      </c>
      <c r="F136" s="130" t="n">
        <v>1638906</v>
      </c>
      <c r="G136" s="130" t="n">
        <v>2163251</v>
      </c>
      <c r="H136" s="137" t="n">
        <f aca="false">F136/G136*100</f>
        <v>75.7612500814746</v>
      </c>
      <c r="I136" s="136" t="n">
        <v>17752506</v>
      </c>
      <c r="J136" s="136" t="n">
        <v>21525792</v>
      </c>
      <c r="K136" s="137" t="n">
        <f aca="false">I136/J136*100</f>
        <v>82.4708610024663</v>
      </c>
      <c r="L136" s="136" t="n">
        <f aca="false">1958616+15793891</f>
        <v>17752507</v>
      </c>
      <c r="M136" s="136" t="n">
        <v>21245287</v>
      </c>
      <c r="N136" s="137" t="n">
        <f aca="false">L136/M136*100</f>
        <v>83.55974197948</v>
      </c>
      <c r="O136" s="136" t="n">
        <v>1210</v>
      </c>
      <c r="P136" s="130" t="n">
        <v>306</v>
      </c>
      <c r="Q136" s="136" t="n">
        <v>1205</v>
      </c>
      <c r="R136" s="128" t="n">
        <f aca="false">O136*P136</f>
        <v>370260</v>
      </c>
    </row>
    <row r="137" customFormat="false" ht="15" hidden="false" customHeight="false" outlineLevel="0" collapsed="false">
      <c r="A137" s="136" t="n">
        <v>4</v>
      </c>
      <c r="B137" s="154" t="s">
        <v>127</v>
      </c>
      <c r="C137" s="130" t="n">
        <v>4288988</v>
      </c>
      <c r="D137" s="130" t="n">
        <v>5989452</v>
      </c>
      <c r="E137" s="137" t="n">
        <f aca="false">C137/D137*100</f>
        <v>71.6090219939988</v>
      </c>
      <c r="F137" s="136" t="n">
        <v>513862</v>
      </c>
      <c r="G137" s="136" t="n">
        <v>346886</v>
      </c>
      <c r="H137" s="137" t="n">
        <f aca="false">F137/G137*100</f>
        <v>148.135698759823</v>
      </c>
      <c r="I137" s="136" t="n">
        <v>3991171</v>
      </c>
      <c r="J137" s="136" t="n">
        <v>5665642</v>
      </c>
      <c r="K137" s="137" t="n">
        <f aca="false">I137/J137*100</f>
        <v>70.4451675555921</v>
      </c>
      <c r="L137" s="136" t="n">
        <v>3991171</v>
      </c>
      <c r="M137" s="136" t="n">
        <v>5665642</v>
      </c>
      <c r="N137" s="137" t="n">
        <f aca="false">L137/M137*100</f>
        <v>70.4451675555921</v>
      </c>
      <c r="O137" s="136" t="n">
        <v>555</v>
      </c>
      <c r="P137" s="130" t="n">
        <v>150</v>
      </c>
      <c r="Q137" s="136" t="n">
        <v>557</v>
      </c>
      <c r="R137" s="128" t="n">
        <f aca="false">O137*P137</f>
        <v>83250</v>
      </c>
    </row>
    <row r="138" customFormat="false" ht="15" hidden="false" customHeight="false" outlineLevel="0" collapsed="false">
      <c r="A138" s="136" t="n">
        <v>5</v>
      </c>
      <c r="B138" s="154" t="s">
        <v>209</v>
      </c>
      <c r="C138" s="136" t="n">
        <v>3876537</v>
      </c>
      <c r="D138" s="136" t="n">
        <v>369734</v>
      </c>
      <c r="E138" s="137" t="n">
        <f aca="false">C138/D138*100</f>
        <v>1048.4664650803</v>
      </c>
      <c r="F138" s="136" t="n">
        <v>506803</v>
      </c>
      <c r="G138" s="136" t="n">
        <v>504987</v>
      </c>
      <c r="H138" s="137" t="n">
        <f aca="false">F138/G138*100</f>
        <v>100.359613217766</v>
      </c>
      <c r="I138" s="136" t="n">
        <v>3566016</v>
      </c>
      <c r="J138" s="136" t="n">
        <v>2996072</v>
      </c>
      <c r="K138" s="137" t="n">
        <f aca="false">I138/J138*100</f>
        <v>119.0230408348</v>
      </c>
      <c r="L138" s="136" t="n">
        <v>3566016</v>
      </c>
      <c r="M138" s="136" t="n">
        <v>2996072</v>
      </c>
      <c r="N138" s="137" t="n">
        <f aca="false">L138/M138*100</f>
        <v>119.0230408348</v>
      </c>
      <c r="O138" s="136" t="n">
        <v>386</v>
      </c>
      <c r="P138" s="134"/>
      <c r="Q138" s="136" t="n">
        <v>386</v>
      </c>
      <c r="R138" s="128" t="n">
        <f aca="false">O138*P138</f>
        <v>0</v>
      </c>
    </row>
    <row r="139" s="142" customFormat="true" ht="15" hidden="false" customHeight="false" outlineLevel="0" collapsed="false">
      <c r="A139" s="140" t="s">
        <v>210</v>
      </c>
      <c r="B139" s="140" t="s">
        <v>140</v>
      </c>
      <c r="C139" s="152" t="n">
        <f aca="false">SUM(C134:C138)</f>
        <v>148012811</v>
      </c>
      <c r="D139" s="152" t="n">
        <f aca="false">SUM(D134:D138)</f>
        <v>133493281</v>
      </c>
      <c r="E139" s="141" t="n">
        <f aca="false">C139/D139*100</f>
        <v>110.876599849246</v>
      </c>
      <c r="F139" s="152" t="n">
        <f aca="false">SUM(F134:F138)</f>
        <v>15411777</v>
      </c>
      <c r="G139" s="152" t="n">
        <f aca="false">SUM(G134:G138)</f>
        <v>13100900</v>
      </c>
      <c r="H139" s="141" t="n">
        <f aca="false">F139/G139*100</f>
        <v>117.639070598203</v>
      </c>
      <c r="I139" s="152" t="n">
        <f aca="false">SUM(I134:I138)</f>
        <v>140920832</v>
      </c>
      <c r="J139" s="152" t="n">
        <f aca="false">SUM(J134:J138)</f>
        <v>127575152</v>
      </c>
      <c r="K139" s="141" t="n">
        <f aca="false">I139/J139*100</f>
        <v>110.461033979407</v>
      </c>
      <c r="L139" s="152" t="n">
        <f aca="false">SUM(L134:L138)</f>
        <v>90348538</v>
      </c>
      <c r="M139" s="152" t="n">
        <f aca="false">SUM(M134:M138)</f>
        <v>83540298</v>
      </c>
      <c r="N139" s="141" t="n">
        <f aca="false">L139/M139*100</f>
        <v>108.149647730488</v>
      </c>
      <c r="O139" s="152" t="n">
        <f aca="false">SUM(O134:O138)</f>
        <v>6054</v>
      </c>
      <c r="P139" s="152" t="n">
        <f aca="false">R139/O139</f>
        <v>164.448298645524</v>
      </c>
      <c r="Q139" s="152" t="n">
        <f aca="false">SUM(Q134:Q138)</f>
        <v>6033</v>
      </c>
      <c r="R139" s="152" t="n">
        <f aca="false">SUM(R134:R138)</f>
        <v>995570</v>
      </c>
    </row>
    <row r="140" s="208" customFormat="true" ht="15" hidden="false" customHeight="false" outlineLevel="0" collapsed="false">
      <c r="A140" s="204"/>
      <c r="B140" s="204"/>
      <c r="C140" s="205"/>
      <c r="D140" s="205"/>
      <c r="E140" s="206"/>
      <c r="F140" s="204"/>
      <c r="G140" s="204"/>
      <c r="H140" s="206"/>
      <c r="I140" s="204"/>
      <c r="J140" s="204"/>
      <c r="K140" s="206"/>
      <c r="L140" s="204"/>
      <c r="M140" s="204"/>
      <c r="N140" s="206"/>
      <c r="O140" s="204"/>
      <c r="P140" s="205"/>
      <c r="Q140" s="204"/>
      <c r="R140" s="207"/>
    </row>
    <row r="141" s="208" customFormat="true" ht="15" hidden="false" customHeight="false" outlineLevel="0" collapsed="false">
      <c r="A141" s="204"/>
      <c r="B141" s="204" t="s">
        <v>211</v>
      </c>
      <c r="C141" s="129" t="n">
        <v>3</v>
      </c>
      <c r="D141" s="129" t="n">
        <v>4</v>
      </c>
      <c r="E141" s="131" t="n">
        <v>5</v>
      </c>
      <c r="F141" s="129" t="n">
        <v>6</v>
      </c>
      <c r="G141" s="129" t="n">
        <v>7</v>
      </c>
      <c r="H141" s="129" t="n">
        <v>8</v>
      </c>
      <c r="I141" s="129" t="n">
        <v>9</v>
      </c>
      <c r="J141" s="129" t="n">
        <v>10</v>
      </c>
      <c r="K141" s="129" t="n">
        <v>11</v>
      </c>
      <c r="L141" s="129" t="n">
        <v>12</v>
      </c>
      <c r="M141" s="129" t="n">
        <v>13</v>
      </c>
      <c r="N141" s="129" t="n">
        <v>14</v>
      </c>
      <c r="O141" s="129" t="n">
        <v>15</v>
      </c>
      <c r="P141" s="131" t="n">
        <v>16</v>
      </c>
      <c r="Q141" s="129" t="n">
        <v>15</v>
      </c>
      <c r="R141" s="207"/>
    </row>
    <row r="142" customFormat="false" ht="15" hidden="false" customHeight="false" outlineLevel="0" collapsed="false">
      <c r="A142" s="136" t="n">
        <v>6</v>
      </c>
      <c r="B142" s="154" t="s">
        <v>129</v>
      </c>
      <c r="C142" s="130" t="n">
        <v>17270374</v>
      </c>
      <c r="D142" s="130" t="n">
        <v>17316174</v>
      </c>
      <c r="E142" s="137" t="n">
        <f aca="false">C142/D142*100</f>
        <v>99.7355073932613</v>
      </c>
      <c r="F142" s="130" t="n">
        <v>1723349</v>
      </c>
      <c r="G142" s="130" t="n">
        <v>1698240</v>
      </c>
      <c r="H142" s="137" t="n">
        <f aca="false">F142/G142*100</f>
        <v>101.478530714151</v>
      </c>
      <c r="I142" s="136" t="n">
        <v>16875816</v>
      </c>
      <c r="J142" s="136" t="n">
        <v>16921605</v>
      </c>
      <c r="K142" s="137" t="n">
        <f aca="false">I142/J142*100</f>
        <v>99.7294051007573</v>
      </c>
      <c r="L142" s="136" t="n">
        <v>0</v>
      </c>
      <c r="M142" s="136" t="n">
        <v>0</v>
      </c>
      <c r="N142" s="137" t="e">
        <f aca="false">L142/M142*100</f>
        <v>#DIV/0!</v>
      </c>
      <c r="O142" s="136" t="n">
        <v>478</v>
      </c>
      <c r="P142" s="130" t="n">
        <v>150</v>
      </c>
      <c r="Q142" s="136" t="n">
        <v>472</v>
      </c>
      <c r="R142" s="128" t="n">
        <f aca="false">O142*P142</f>
        <v>71700</v>
      </c>
    </row>
    <row r="143" customFormat="false" ht="15" hidden="false" customHeight="false" outlineLevel="0" collapsed="false">
      <c r="A143" s="136" t="n">
        <v>10</v>
      </c>
      <c r="B143" s="154" t="s">
        <v>133</v>
      </c>
      <c r="C143" s="130" t="n">
        <v>35215516</v>
      </c>
      <c r="D143" s="130" t="n">
        <v>35911928</v>
      </c>
      <c r="E143" s="137" t="n">
        <f aca="false">C143/D143*100</f>
        <v>98.060778023391</v>
      </c>
      <c r="F143" s="130" t="n">
        <v>3490004</v>
      </c>
      <c r="G143" s="130" t="n">
        <v>3276937</v>
      </c>
      <c r="H143" s="137" t="n">
        <f aca="false">F143/G143*100</f>
        <v>106.502016974998</v>
      </c>
      <c r="I143" s="136" t="n">
        <v>35129079</v>
      </c>
      <c r="J143" s="136" t="n">
        <v>36499310</v>
      </c>
      <c r="K143" s="137" t="n">
        <f aca="false">I143/J143*100</f>
        <v>96.2458714972968</v>
      </c>
      <c r="L143" s="136" t="n">
        <v>35012161</v>
      </c>
      <c r="M143" s="136" t="n">
        <v>36445755</v>
      </c>
      <c r="N143" s="137" t="n">
        <f aca="false">L143/M143*100</f>
        <v>96.0664993769508</v>
      </c>
      <c r="O143" s="136" t="n">
        <v>676</v>
      </c>
      <c r="P143" s="130" t="n">
        <v>134</v>
      </c>
      <c r="Q143" s="136" t="n">
        <v>669</v>
      </c>
      <c r="R143" s="128" t="n">
        <f aca="false">O143*P143</f>
        <v>90584</v>
      </c>
    </row>
    <row r="144" customFormat="false" ht="15" hidden="false" customHeight="false" outlineLevel="0" collapsed="false">
      <c r="A144" s="136" t="n">
        <v>11</v>
      </c>
      <c r="B144" s="154" t="s">
        <v>134</v>
      </c>
      <c r="C144" s="130" t="n">
        <v>24849569</v>
      </c>
      <c r="D144" s="130" t="n">
        <v>25515946</v>
      </c>
      <c r="E144" s="137" t="n">
        <f aca="false">C144/D144*100</f>
        <v>97.3883899895383</v>
      </c>
      <c r="F144" s="136" t="n">
        <v>2174851</v>
      </c>
      <c r="G144" s="136" t="n">
        <v>2422042</v>
      </c>
      <c r="H144" s="137" t="n">
        <f aca="false">F144/G144*100</f>
        <v>89.7941076166309</v>
      </c>
      <c r="I144" s="136" t="n">
        <v>24399683</v>
      </c>
      <c r="J144" s="136" t="n">
        <v>24775384</v>
      </c>
      <c r="K144" s="137" t="n">
        <f aca="false">I144/J144*100</f>
        <v>98.4835714352601</v>
      </c>
      <c r="L144" s="136" t="n">
        <v>24399683</v>
      </c>
      <c r="M144" s="136" t="n">
        <v>24775384</v>
      </c>
      <c r="N144" s="137" t="n">
        <f aca="false">L144/M144*100</f>
        <v>98.4835714352601</v>
      </c>
      <c r="O144" s="136" t="n">
        <v>561</v>
      </c>
      <c r="P144" s="130" t="n">
        <v>180</v>
      </c>
      <c r="Q144" s="136" t="n">
        <v>564</v>
      </c>
      <c r="R144" s="128" t="n">
        <f aca="false">O144*P144</f>
        <v>100980</v>
      </c>
    </row>
    <row r="145" customFormat="false" ht="15" hidden="false" customHeight="false" outlineLevel="0" collapsed="false">
      <c r="A145" s="136" t="n">
        <v>14</v>
      </c>
      <c r="B145" s="154" t="s">
        <v>137</v>
      </c>
      <c r="C145" s="130" t="n">
        <v>3396220</v>
      </c>
      <c r="D145" s="130" t="n">
        <v>2275475</v>
      </c>
      <c r="E145" s="137" t="n">
        <f aca="false">C145/D145*100</f>
        <v>149.253232841495</v>
      </c>
      <c r="F145" s="136" t="n">
        <v>370922</v>
      </c>
      <c r="G145" s="136" t="n">
        <v>244955</v>
      </c>
      <c r="H145" s="137" t="n">
        <f aca="false">F145/G145*100</f>
        <v>151.424547365843</v>
      </c>
      <c r="I145" s="136" t="n">
        <v>3465180</v>
      </c>
      <c r="J145" s="136" t="n">
        <v>2338961</v>
      </c>
      <c r="K145" s="137" t="n">
        <f aca="false">I145/J145*100</f>
        <v>148.150396693233</v>
      </c>
      <c r="L145" s="136" t="n">
        <v>0</v>
      </c>
      <c r="M145" s="136" t="n">
        <v>0</v>
      </c>
      <c r="N145" s="137" t="n">
        <v>0</v>
      </c>
      <c r="O145" s="136" t="n">
        <v>314</v>
      </c>
      <c r="P145" s="130" t="n">
        <v>58</v>
      </c>
      <c r="Q145" s="136" t="n">
        <v>311</v>
      </c>
      <c r="R145" s="128" t="n">
        <f aca="false">O145*P145</f>
        <v>18212</v>
      </c>
    </row>
    <row r="146" s="144" customFormat="true" ht="15" hidden="false" customHeight="false" outlineLevel="0" collapsed="false">
      <c r="A146" s="136" t="n">
        <v>9</v>
      </c>
      <c r="B146" s="154" t="s">
        <v>132</v>
      </c>
      <c r="C146" s="130" t="n">
        <v>24816013</v>
      </c>
      <c r="D146" s="130" t="n">
        <v>18918767</v>
      </c>
      <c r="E146" s="137" t="n">
        <f aca="false">C146/D146*100</f>
        <v>131.171407734976</v>
      </c>
      <c r="F146" s="136" t="n">
        <v>2165909</v>
      </c>
      <c r="G146" s="136" t="n">
        <v>2456856</v>
      </c>
      <c r="H146" s="137" t="n">
        <f aca="false">F146/G146*100</f>
        <v>88.157751207234</v>
      </c>
      <c r="I146" s="136" t="n">
        <v>25459380</v>
      </c>
      <c r="J146" s="136" t="n">
        <v>18403363</v>
      </c>
      <c r="K146" s="137" t="n">
        <f aca="false">I146/J146*100</f>
        <v>138.340910843306</v>
      </c>
      <c r="L146" s="136" t="n">
        <v>25459380</v>
      </c>
      <c r="M146" s="136" t="n">
        <v>18403363</v>
      </c>
      <c r="N146" s="137" t="n">
        <f aca="false">L146/M146*100</f>
        <v>138.340910843306</v>
      </c>
      <c r="O146" s="136" t="n">
        <v>910</v>
      </c>
      <c r="P146" s="130" t="n">
        <v>100</v>
      </c>
      <c r="Q146" s="136" t="n">
        <v>912</v>
      </c>
      <c r="R146" s="128" t="n">
        <f aca="false">O146*P146</f>
        <v>91000</v>
      </c>
    </row>
    <row r="147" customFormat="false" ht="15" hidden="false" customHeight="false" outlineLevel="0" collapsed="false">
      <c r="A147" s="136" t="n">
        <v>15</v>
      </c>
      <c r="B147" s="154" t="s">
        <v>138</v>
      </c>
      <c r="C147" s="130" t="n">
        <v>27095823</v>
      </c>
      <c r="D147" s="130" t="n">
        <v>27251807</v>
      </c>
      <c r="E147" s="137" t="n">
        <f aca="false">C147/D147*100</f>
        <v>99.4276196070227</v>
      </c>
      <c r="F147" s="136" t="n">
        <v>2881621</v>
      </c>
      <c r="G147" s="136" t="n">
        <v>2968773</v>
      </c>
      <c r="H147" s="137" t="n">
        <f aca="false">F147/G147*100</f>
        <v>97.0643764275679</v>
      </c>
      <c r="I147" s="136" t="n">
        <v>26350200</v>
      </c>
      <c r="J147" s="136" t="n">
        <v>26709027</v>
      </c>
      <c r="K147" s="137" t="n">
        <f aca="false">I147/J147*100</f>
        <v>98.6565328643384</v>
      </c>
      <c r="L147" s="136" t="n">
        <v>26265304</v>
      </c>
      <c r="M147" s="136" t="n">
        <v>26618436</v>
      </c>
      <c r="N147" s="137" t="n">
        <f aca="false">L147/M147*100</f>
        <v>98.6733555645418</v>
      </c>
      <c r="O147" s="136" t="n">
        <v>646</v>
      </c>
      <c r="P147" s="130" t="n">
        <v>130</v>
      </c>
      <c r="Q147" s="136" t="n">
        <v>646</v>
      </c>
      <c r="R147" s="128" t="n">
        <f aca="false">O147*P147</f>
        <v>83980</v>
      </c>
    </row>
    <row r="148" customFormat="false" ht="15" hidden="false" customHeight="false" outlineLevel="0" collapsed="false">
      <c r="A148" s="136" t="n">
        <v>13</v>
      </c>
      <c r="B148" s="154" t="s">
        <v>136</v>
      </c>
      <c r="C148" s="136" t="n">
        <v>0</v>
      </c>
      <c r="D148" s="136" t="n">
        <v>0</v>
      </c>
      <c r="E148" s="137" t="n">
        <v>0</v>
      </c>
      <c r="F148" s="136" t="n">
        <v>0</v>
      </c>
      <c r="G148" s="136" t="n">
        <v>0</v>
      </c>
      <c r="H148" s="135" t="n">
        <v>0</v>
      </c>
      <c r="I148" s="136" t="n">
        <v>0</v>
      </c>
      <c r="J148" s="136" t="n">
        <v>0</v>
      </c>
      <c r="K148" s="135" t="n">
        <v>0</v>
      </c>
      <c r="L148" s="136" t="n">
        <v>0</v>
      </c>
      <c r="M148" s="136" t="n">
        <v>0</v>
      </c>
      <c r="N148" s="137" t="n">
        <v>0</v>
      </c>
      <c r="O148" s="136" t="n">
        <v>0</v>
      </c>
      <c r="P148" s="134" t="n">
        <v>0</v>
      </c>
      <c r="Q148" s="136" t="n">
        <v>0</v>
      </c>
      <c r="R148" s="128" t="n">
        <f aca="false">O148*P148</f>
        <v>0</v>
      </c>
    </row>
    <row r="149" s="142" customFormat="true" ht="15" hidden="false" customHeight="false" outlineLevel="0" collapsed="false">
      <c r="A149" s="140" t="s">
        <v>212</v>
      </c>
      <c r="B149" s="140" t="s">
        <v>140</v>
      </c>
      <c r="C149" s="152" t="n">
        <f aca="false">SUM(C142:C148)</f>
        <v>132643515</v>
      </c>
      <c r="D149" s="152" t="n">
        <f aca="false">SUM(D142:D148)</f>
        <v>127190097</v>
      </c>
      <c r="E149" s="141" t="n">
        <f aca="false">C149/D149*100</f>
        <v>104.287612108669</v>
      </c>
      <c r="F149" s="152" t="n">
        <f aca="false">SUM(F142:F148)</f>
        <v>12806656</v>
      </c>
      <c r="G149" s="152" t="n">
        <f aca="false">SUM(G142:G148)</f>
        <v>13067803</v>
      </c>
      <c r="H149" s="141" t="n">
        <f aca="false">F149/G149*100</f>
        <v>98.0015998098533</v>
      </c>
      <c r="I149" s="152" t="n">
        <f aca="false">SUM(I142:I148)</f>
        <v>131679338</v>
      </c>
      <c r="J149" s="152" t="n">
        <f aca="false">SUM(J142:J148)</f>
        <v>125647650</v>
      </c>
      <c r="K149" s="141" t="n">
        <f aca="false">I149/J149*100</f>
        <v>104.800478162544</v>
      </c>
      <c r="L149" s="152" t="n">
        <f aca="false">SUM(L142:L148)</f>
        <v>111136528</v>
      </c>
      <c r="M149" s="152" t="n">
        <f aca="false">SUM(M142:M148)</f>
        <v>106242938</v>
      </c>
      <c r="N149" s="141" t="n">
        <f aca="false">L149/M149*100</f>
        <v>104.60603790908</v>
      </c>
      <c r="O149" s="140" t="n">
        <f aca="false">SUM(O142:O148)</f>
        <v>3585</v>
      </c>
      <c r="P149" s="152" t="n">
        <f aca="false">R149/O149</f>
        <v>127.323849372385</v>
      </c>
      <c r="Q149" s="140" t="n">
        <f aca="false">SUM(Q142:Q148)</f>
        <v>3574</v>
      </c>
      <c r="R149" s="149" t="n">
        <f aca="false">SUM(R142:R148)</f>
        <v>456456</v>
      </c>
    </row>
    <row r="150" s="203" customFormat="true" ht="15" hidden="false" customHeight="false" outlineLevel="0" collapsed="false">
      <c r="A150" s="209" t="s">
        <v>213</v>
      </c>
      <c r="B150" s="209" t="s">
        <v>75</v>
      </c>
      <c r="C150" s="210" t="n">
        <f aca="false">C139+C149</f>
        <v>280656326</v>
      </c>
      <c r="D150" s="210" t="n">
        <f aca="false">D139+D149</f>
        <v>260683378</v>
      </c>
      <c r="E150" s="201" t="n">
        <f aca="false">C150/D150*100</f>
        <v>107.661765070422</v>
      </c>
      <c r="F150" s="210" t="n">
        <f aca="false">F139+F149</f>
        <v>28218433</v>
      </c>
      <c r="G150" s="210" t="n">
        <f aca="false">G139+G149</f>
        <v>26168703</v>
      </c>
      <c r="H150" s="201" t="n">
        <f aca="false">F150/G150*100</f>
        <v>107.832753499476</v>
      </c>
      <c r="I150" s="210" t="n">
        <f aca="false">I139+I149</f>
        <v>272600170</v>
      </c>
      <c r="J150" s="210" t="n">
        <f aca="false">J139+J149</f>
        <v>253222802</v>
      </c>
      <c r="K150" s="201" t="n">
        <f aca="false">I150/J150*100</f>
        <v>107.652299811452</v>
      </c>
      <c r="L150" s="210" t="n">
        <f aca="false">L139+L149</f>
        <v>201485066</v>
      </c>
      <c r="M150" s="210" t="n">
        <f aca="false">M139+M149</f>
        <v>189783236</v>
      </c>
      <c r="N150" s="201" t="n">
        <f aca="false">L150/M150*100</f>
        <v>106.165892334136</v>
      </c>
      <c r="O150" s="210" t="n">
        <f aca="false">O139+O149</f>
        <v>9639</v>
      </c>
      <c r="P150" s="201" t="n">
        <f aca="false">R150/O150</f>
        <v>150.640730366221</v>
      </c>
      <c r="Q150" s="210" t="n">
        <f aca="false">Q139+Q149</f>
        <v>9607</v>
      </c>
      <c r="R150" s="210" t="n">
        <f aca="false">R139+R149</f>
        <v>1452026</v>
      </c>
    </row>
    <row r="151" s="208" customFormat="true" ht="15" hidden="false" customHeight="false" outlineLevel="0" collapsed="false">
      <c r="A151" s="204"/>
      <c r="B151" s="204"/>
      <c r="C151" s="205"/>
      <c r="D151" s="205"/>
      <c r="E151" s="206"/>
      <c r="F151" s="204"/>
      <c r="G151" s="204"/>
      <c r="H151" s="206"/>
      <c r="I151" s="204"/>
      <c r="J151" s="204"/>
      <c r="K151" s="206"/>
      <c r="L151" s="204"/>
      <c r="M151" s="204"/>
      <c r="N151" s="206"/>
      <c r="O151" s="204"/>
      <c r="P151" s="205"/>
      <c r="Q151" s="204"/>
      <c r="R151" s="207"/>
    </row>
    <row r="152" customFormat="false" ht="15" hidden="false" customHeight="false" outlineLevel="0" collapsed="false">
      <c r="A152" s="118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128"/>
    </row>
    <row r="153" customFormat="false" ht="15" hidden="false" customHeight="false" outlineLevel="0" collapsed="false">
      <c r="A153" s="171"/>
      <c r="B153" s="171" t="s">
        <v>15</v>
      </c>
      <c r="C153" s="129" t="n">
        <v>3</v>
      </c>
      <c r="D153" s="129" t="n">
        <v>4</v>
      </c>
      <c r="E153" s="131" t="n">
        <v>5</v>
      </c>
      <c r="F153" s="129" t="n">
        <v>6</v>
      </c>
      <c r="G153" s="129" t="n">
        <v>7</v>
      </c>
      <c r="H153" s="129" t="n">
        <v>8</v>
      </c>
      <c r="I153" s="129" t="n">
        <v>9</v>
      </c>
      <c r="J153" s="129" t="n">
        <v>10</v>
      </c>
      <c r="K153" s="129" t="n">
        <v>11</v>
      </c>
      <c r="L153" s="129" t="n">
        <v>12</v>
      </c>
      <c r="M153" s="129" t="n">
        <v>13</v>
      </c>
      <c r="N153" s="129" t="n">
        <v>14</v>
      </c>
      <c r="O153" s="129" t="n">
        <v>15</v>
      </c>
      <c r="P153" s="131" t="n">
        <v>16</v>
      </c>
      <c r="Q153" s="129" t="n">
        <v>15</v>
      </c>
      <c r="R153" s="172"/>
    </row>
    <row r="154" customFormat="false" ht="15" hidden="false" customHeight="false" outlineLevel="0" collapsed="false">
      <c r="A154" s="136" t="n">
        <v>1</v>
      </c>
      <c r="B154" s="154" t="s">
        <v>141</v>
      </c>
      <c r="C154" s="136" t="n">
        <v>57489</v>
      </c>
      <c r="D154" s="136" t="n">
        <v>99594</v>
      </c>
      <c r="E154" s="137" t="n">
        <f aca="false">C154/D154*100</f>
        <v>57.7233568287246</v>
      </c>
      <c r="F154" s="130" t="n">
        <v>5095</v>
      </c>
      <c r="G154" s="136" t="n">
        <v>13106</v>
      </c>
      <c r="H154" s="137" t="n">
        <f aca="false">F154/G154*100</f>
        <v>38.8753242789562</v>
      </c>
      <c r="I154" s="136" t="n">
        <v>57489</v>
      </c>
      <c r="J154" s="136" t="n">
        <v>99594</v>
      </c>
      <c r="K154" s="137" t="n">
        <f aca="false">I154/J154*100</f>
        <v>57.7233568287246</v>
      </c>
      <c r="L154" s="136" t="n">
        <v>0</v>
      </c>
      <c r="M154" s="136" t="n">
        <v>0</v>
      </c>
      <c r="N154" s="137" t="n">
        <v>0</v>
      </c>
      <c r="O154" s="136" t="n">
        <v>58</v>
      </c>
      <c r="P154" s="130" t="n">
        <v>72</v>
      </c>
      <c r="Q154" s="136" t="n">
        <v>60</v>
      </c>
      <c r="R154" s="128" t="n">
        <f aca="false">O154*P154</f>
        <v>4176</v>
      </c>
    </row>
    <row r="155" s="144" customFormat="true" ht="15" hidden="false" customHeight="false" outlineLevel="0" collapsed="false">
      <c r="A155" s="136" t="n">
        <v>2</v>
      </c>
      <c r="B155" s="154" t="s">
        <v>142</v>
      </c>
      <c r="C155" s="130" t="n">
        <v>4724887</v>
      </c>
      <c r="D155" s="130" t="n">
        <v>5239961</v>
      </c>
      <c r="E155" s="137" t="n">
        <f aca="false">C155/D155*100</f>
        <v>90.1702703512488</v>
      </c>
      <c r="F155" s="130" t="n">
        <v>706643</v>
      </c>
      <c r="G155" s="130" t="n">
        <v>615122</v>
      </c>
      <c r="H155" s="137" t="n">
        <f aca="false">F155/G155*100</f>
        <v>114.878511904955</v>
      </c>
      <c r="I155" s="130" t="n">
        <v>4869271</v>
      </c>
      <c r="J155" s="130" t="n">
        <v>5312487</v>
      </c>
      <c r="K155" s="137" t="n">
        <f aca="false">I155/J155*100</f>
        <v>91.6570901726442</v>
      </c>
      <c r="L155" s="130" t="n">
        <v>1458182</v>
      </c>
      <c r="M155" s="130" t="n">
        <v>2122782</v>
      </c>
      <c r="N155" s="137" t="n">
        <f aca="false">L155/M155*100</f>
        <v>68.6920277258805</v>
      </c>
      <c r="O155" s="136" t="n">
        <v>520</v>
      </c>
      <c r="P155" s="130" t="n">
        <v>110</v>
      </c>
      <c r="Q155" s="136" t="n">
        <v>518</v>
      </c>
      <c r="R155" s="128" t="n">
        <f aca="false">O155*P155</f>
        <v>57200</v>
      </c>
    </row>
    <row r="156" customFormat="false" ht="15" hidden="false" customHeight="false" outlineLevel="0" collapsed="false">
      <c r="A156" s="136" t="n">
        <v>3</v>
      </c>
      <c r="B156" s="154" t="s">
        <v>143</v>
      </c>
      <c r="C156" s="136" t="n">
        <v>0</v>
      </c>
      <c r="D156" s="136" t="n">
        <v>0</v>
      </c>
      <c r="E156" s="137" t="n">
        <v>0</v>
      </c>
      <c r="F156" s="136" t="n">
        <v>0</v>
      </c>
      <c r="G156" s="136" t="n">
        <v>0</v>
      </c>
      <c r="H156" s="135" t="n">
        <v>0</v>
      </c>
      <c r="I156" s="136" t="n">
        <v>0</v>
      </c>
      <c r="J156" s="136" t="n">
        <v>0</v>
      </c>
      <c r="K156" s="135" t="n">
        <v>0</v>
      </c>
      <c r="L156" s="136" t="n">
        <v>0</v>
      </c>
      <c r="M156" s="136" t="n">
        <v>0</v>
      </c>
      <c r="N156" s="137" t="n">
        <v>0</v>
      </c>
      <c r="O156" s="136" t="n">
        <v>0</v>
      </c>
      <c r="P156" s="134" t="n">
        <v>0</v>
      </c>
      <c r="Q156" s="136" t="n">
        <v>0</v>
      </c>
      <c r="R156" s="128" t="n">
        <f aca="false">O156*P156</f>
        <v>0</v>
      </c>
    </row>
    <row r="157" customFormat="false" ht="15" hidden="false" customHeight="false" outlineLevel="0" collapsed="false">
      <c r="A157" s="136" t="n">
        <v>4</v>
      </c>
      <c r="B157" s="154" t="s">
        <v>144</v>
      </c>
      <c r="C157" s="136" t="n">
        <v>2638044</v>
      </c>
      <c r="D157" s="136" t="n">
        <v>2946709</v>
      </c>
      <c r="E157" s="137" t="n">
        <f aca="false">C157/D157*100</f>
        <v>89.525093926818</v>
      </c>
      <c r="F157" s="136" t="n">
        <v>258831</v>
      </c>
      <c r="G157" s="132" t="n">
        <v>342563</v>
      </c>
      <c r="H157" s="137" t="n">
        <f aca="false">F157/G157*100</f>
        <v>75.5571967784028</v>
      </c>
      <c r="I157" s="132" t="n">
        <v>2956999</v>
      </c>
      <c r="J157" s="132" t="n">
        <v>2573929</v>
      </c>
      <c r="K157" s="137" t="n">
        <f aca="false">I157/J157*100</f>
        <v>114.88269489951</v>
      </c>
      <c r="L157" s="132" t="n">
        <v>1859579</v>
      </c>
      <c r="M157" s="132" t="n">
        <v>665558</v>
      </c>
      <c r="N157" s="137" t="n">
        <f aca="false">L157/M157*100</f>
        <v>279.401494685662</v>
      </c>
      <c r="O157" s="136" t="n">
        <v>289</v>
      </c>
      <c r="P157" s="130" t="n">
        <v>80</v>
      </c>
      <c r="Q157" s="136" t="n">
        <v>295</v>
      </c>
      <c r="R157" s="128" t="n">
        <f aca="false">O157*P157</f>
        <v>23120</v>
      </c>
    </row>
    <row r="158" customFormat="false" ht="15" hidden="false" customHeight="false" outlineLevel="0" collapsed="false">
      <c r="A158" s="136" t="n">
        <v>5</v>
      </c>
      <c r="B158" s="154" t="s">
        <v>145</v>
      </c>
      <c r="C158" s="136" t="n">
        <v>2360611</v>
      </c>
      <c r="D158" s="136" t="n">
        <v>3295712</v>
      </c>
      <c r="E158" s="137" t="n">
        <f aca="false">C158/D158*100</f>
        <v>71.6267380159431</v>
      </c>
      <c r="F158" s="136" t="n">
        <v>51667</v>
      </c>
      <c r="G158" s="136" t="n">
        <v>226714</v>
      </c>
      <c r="H158" s="137" t="n">
        <f aca="false">F158/G158*100</f>
        <v>22.7895057208642</v>
      </c>
      <c r="I158" s="136" t="n">
        <v>2347982</v>
      </c>
      <c r="J158" s="136" t="n">
        <v>3547060</v>
      </c>
      <c r="K158" s="137" t="n">
        <f aca="false">I158/J158*100</f>
        <v>66.1951588075759</v>
      </c>
      <c r="L158" s="136" t="n">
        <v>0</v>
      </c>
      <c r="M158" s="136" t="n">
        <v>0</v>
      </c>
      <c r="N158" s="137" t="n">
        <v>0</v>
      </c>
      <c r="O158" s="136" t="n">
        <v>422</v>
      </c>
      <c r="P158" s="130" t="n">
        <v>51</v>
      </c>
      <c r="Q158" s="136" t="n">
        <v>424</v>
      </c>
      <c r="R158" s="128" t="n">
        <f aca="false">O158*P158</f>
        <v>21522</v>
      </c>
    </row>
    <row r="159" s="142" customFormat="true" ht="15" hidden="false" customHeight="false" outlineLevel="0" collapsed="false">
      <c r="A159" s="140" t="s">
        <v>146</v>
      </c>
      <c r="B159" s="140" t="s">
        <v>147</v>
      </c>
      <c r="C159" s="140" t="n">
        <f aca="false">SUM(C154:C158)</f>
        <v>9781031</v>
      </c>
      <c r="D159" s="140" t="n">
        <f aca="false">SUM(D154:D158)</f>
        <v>11581976</v>
      </c>
      <c r="E159" s="141" t="n">
        <f aca="false">C159/D159*100</f>
        <v>84.4504512874142</v>
      </c>
      <c r="F159" s="140" t="n">
        <f aca="false">SUM(F154:F158)</f>
        <v>1022236</v>
      </c>
      <c r="G159" s="140" t="n">
        <f aca="false">SUM(G154:G158)</f>
        <v>1197505</v>
      </c>
      <c r="H159" s="141" t="n">
        <f aca="false">F159/G159*100</f>
        <v>85.3638189402132</v>
      </c>
      <c r="I159" s="140" t="n">
        <f aca="false">SUM(I154:I158)</f>
        <v>10231741</v>
      </c>
      <c r="J159" s="140" t="n">
        <f aca="false">SUM(J154:J158)</f>
        <v>11533070</v>
      </c>
      <c r="K159" s="141" t="n">
        <f aca="false">I159/J159*100</f>
        <v>88.7165429499691</v>
      </c>
      <c r="L159" s="140" t="n">
        <f aca="false">SUM(L154:L158)</f>
        <v>3317761</v>
      </c>
      <c r="M159" s="140" t="n">
        <f aca="false">SUM(M154:M158)</f>
        <v>2788340</v>
      </c>
      <c r="N159" s="141" t="n">
        <f aca="false">L159/M159*100</f>
        <v>118.986959983359</v>
      </c>
      <c r="O159" s="140" t="n">
        <f aca="false">SUM(O154:O158)</f>
        <v>1289</v>
      </c>
      <c r="P159" s="141" t="n">
        <f aca="false">R159/O159</f>
        <v>82.2482544608223</v>
      </c>
      <c r="Q159" s="140" t="n">
        <f aca="false">SUM(Q154:Q158)</f>
        <v>1297</v>
      </c>
      <c r="R159" s="149" t="n">
        <f aca="false">SUM(R154:R158)</f>
        <v>106018</v>
      </c>
    </row>
    <row r="160" customFormat="false" ht="15" hidden="false" customHeight="false" outlineLevel="0" collapsed="false">
      <c r="A160" s="136"/>
      <c r="B160" s="129"/>
      <c r="C160" s="130"/>
      <c r="D160" s="130"/>
      <c r="E160" s="137"/>
      <c r="F160" s="130"/>
      <c r="G160" s="130"/>
      <c r="H160" s="137"/>
      <c r="I160" s="130"/>
      <c r="J160" s="130"/>
      <c r="K160" s="137"/>
      <c r="L160" s="130"/>
      <c r="M160" s="188"/>
      <c r="N160" s="189"/>
      <c r="O160" s="188"/>
      <c r="P160" s="130"/>
      <c r="Q160" s="188"/>
      <c r="R160" s="151"/>
    </row>
    <row r="161" customFormat="false" ht="15" hidden="false" customHeight="false" outlineLevel="0" collapsed="false">
      <c r="A161" s="164" t="s">
        <v>183</v>
      </c>
      <c r="B161" s="164"/>
      <c r="C161" s="129" t="n">
        <v>3</v>
      </c>
      <c r="D161" s="129" t="n">
        <v>4</v>
      </c>
      <c r="E161" s="131" t="n">
        <v>5</v>
      </c>
      <c r="F161" s="129" t="n">
        <v>6</v>
      </c>
      <c r="G161" s="129" t="n">
        <v>7</v>
      </c>
      <c r="H161" s="129" t="n">
        <v>8</v>
      </c>
      <c r="I161" s="129" t="n">
        <v>9</v>
      </c>
      <c r="J161" s="129" t="n">
        <v>10</v>
      </c>
      <c r="K161" s="129" t="n">
        <v>11</v>
      </c>
      <c r="L161" s="129" t="n">
        <v>12</v>
      </c>
      <c r="M161" s="129" t="n">
        <v>13</v>
      </c>
      <c r="N161" s="129" t="n">
        <v>14</v>
      </c>
      <c r="O161" s="129" t="n">
        <v>15</v>
      </c>
      <c r="P161" s="131" t="n">
        <v>16</v>
      </c>
      <c r="Q161" s="129" t="n">
        <v>15</v>
      </c>
      <c r="R161" s="128"/>
    </row>
    <row r="162" customFormat="false" ht="15" hidden="false" customHeight="false" outlineLevel="0" collapsed="false">
      <c r="A162" s="136" t="n">
        <v>1</v>
      </c>
      <c r="B162" s="154" t="s">
        <v>190</v>
      </c>
      <c r="C162" s="136" t="n">
        <v>1055061</v>
      </c>
      <c r="D162" s="136" t="n">
        <v>556963</v>
      </c>
      <c r="E162" s="137" t="n">
        <f aca="false">C162/D162*100</f>
        <v>189.4310753138</v>
      </c>
      <c r="F162" s="136" t="n">
        <v>155295</v>
      </c>
      <c r="G162" s="136" t="n">
        <v>34388</v>
      </c>
      <c r="H162" s="137" t="n">
        <f aca="false">F162/G162*100</f>
        <v>451.596487146679</v>
      </c>
      <c r="I162" s="136" t="n">
        <v>953838</v>
      </c>
      <c r="J162" s="136" t="n">
        <v>489390</v>
      </c>
      <c r="K162" s="137" t="n">
        <f aca="false">I162/J162*100</f>
        <v>194.903451235211</v>
      </c>
      <c r="L162" s="136" t="n">
        <f aca="false">158515+133252</f>
        <v>291767</v>
      </c>
      <c r="M162" s="136" t="n">
        <f aca="false">98309+9427</f>
        <v>107736</v>
      </c>
      <c r="N162" s="137" t="n">
        <f aca="false">L162/M162*100</f>
        <v>270.816625826093</v>
      </c>
      <c r="O162" s="136" t="n">
        <v>53</v>
      </c>
      <c r="P162" s="136" t="n">
        <v>71</v>
      </c>
      <c r="Q162" s="136" t="n">
        <v>60</v>
      </c>
      <c r="R162" s="128" t="n">
        <f aca="false">O162*P162</f>
        <v>3763</v>
      </c>
    </row>
    <row r="163" customFormat="false" ht="15" hidden="false" customHeight="false" outlineLevel="0" collapsed="false">
      <c r="A163" s="136" t="n">
        <v>2</v>
      </c>
      <c r="B163" s="165" t="s">
        <v>191</v>
      </c>
      <c r="C163" s="136" t="n">
        <v>1109533</v>
      </c>
      <c r="D163" s="136" t="n">
        <v>0</v>
      </c>
      <c r="E163" s="137" t="n">
        <v>0</v>
      </c>
      <c r="F163" s="136" t="n">
        <v>122989</v>
      </c>
      <c r="G163" s="136" t="n">
        <v>0</v>
      </c>
      <c r="H163" s="137" t="n">
        <v>0</v>
      </c>
      <c r="I163" s="136" t="n">
        <v>1169918</v>
      </c>
      <c r="J163" s="136" t="n">
        <v>0</v>
      </c>
      <c r="K163" s="137" t="n">
        <v>0</v>
      </c>
      <c r="L163" s="136" t="n">
        <v>17776</v>
      </c>
      <c r="M163" s="136" t="n">
        <v>0</v>
      </c>
      <c r="N163" s="130" t="n">
        <v>0</v>
      </c>
      <c r="O163" s="136" t="n">
        <v>30</v>
      </c>
      <c r="P163" s="136" t="n">
        <v>85</v>
      </c>
      <c r="Q163" s="136" t="n">
        <v>30</v>
      </c>
      <c r="R163" s="128" t="n">
        <f aca="false">O163*P163</f>
        <v>2550</v>
      </c>
    </row>
    <row r="164" customFormat="false" ht="15" hidden="false" customHeight="false" outlineLevel="0" collapsed="false">
      <c r="A164" s="136" t="n">
        <v>3</v>
      </c>
      <c r="B164" s="165" t="s">
        <v>192</v>
      </c>
      <c r="C164" s="136" t="n">
        <v>1945195</v>
      </c>
      <c r="D164" s="136" t="n">
        <v>1722979</v>
      </c>
      <c r="E164" s="137" t="n">
        <f aca="false">C164/D164*100</f>
        <v>112.897197238039</v>
      </c>
      <c r="F164" s="136" t="n">
        <v>269666</v>
      </c>
      <c r="G164" s="136" t="n">
        <v>150867</v>
      </c>
      <c r="H164" s="137" t="n">
        <f aca="false">F164/G164*100</f>
        <v>178.744191904127</v>
      </c>
      <c r="I164" s="136" t="n">
        <v>1702472</v>
      </c>
      <c r="J164" s="136" t="n">
        <v>1489734</v>
      </c>
      <c r="K164" s="137" t="n">
        <f aca="false">I164/J164*100</f>
        <v>114.280267483994</v>
      </c>
      <c r="L164" s="136" t="n">
        <v>0</v>
      </c>
      <c r="M164" s="136" t="n">
        <v>0</v>
      </c>
      <c r="N164" s="130" t="n">
        <v>0</v>
      </c>
      <c r="O164" s="136" t="n">
        <v>481</v>
      </c>
      <c r="P164" s="136" t="n">
        <v>100</v>
      </c>
      <c r="Q164" s="136" t="n">
        <v>481</v>
      </c>
      <c r="R164" s="128" t="n">
        <f aca="false">O164*P164</f>
        <v>48100</v>
      </c>
    </row>
    <row r="165" customFormat="false" ht="15" hidden="false" customHeight="false" outlineLevel="0" collapsed="false">
      <c r="A165" s="140" t="s">
        <v>193</v>
      </c>
      <c r="B165" s="140" t="s">
        <v>114</v>
      </c>
      <c r="C165" s="140" t="n">
        <f aca="false">SUM(C162:C164)</f>
        <v>4109789</v>
      </c>
      <c r="D165" s="140" t="n">
        <f aca="false">SUM(D162:D164)</f>
        <v>2279942</v>
      </c>
      <c r="E165" s="141" t="n">
        <f aca="false">C165/D165*100</f>
        <v>180.258489031739</v>
      </c>
      <c r="F165" s="140" t="n">
        <f aca="false">SUM(F162:F164)</f>
        <v>547950</v>
      </c>
      <c r="G165" s="140" t="n">
        <f aca="false">SUM(G162:G164)</f>
        <v>185255</v>
      </c>
      <c r="H165" s="141" t="n">
        <f aca="false">F165/G165*100</f>
        <v>295.781490378127</v>
      </c>
      <c r="I165" s="140" t="n">
        <f aca="false">SUM(I162:I164)</f>
        <v>3826228</v>
      </c>
      <c r="J165" s="140" t="n">
        <f aca="false">SUM(J162:J164)</f>
        <v>1979124</v>
      </c>
      <c r="K165" s="141" t="n">
        <f aca="false">I165/J165*100</f>
        <v>193.329371984777</v>
      </c>
      <c r="L165" s="140" t="n">
        <f aca="false">SUM(L162:L164)</f>
        <v>309543</v>
      </c>
      <c r="M165" s="140" t="n">
        <f aca="false">SUM(M162:M164)</f>
        <v>107736</v>
      </c>
      <c r="N165" s="141" t="n">
        <v>0</v>
      </c>
      <c r="O165" s="140" t="n">
        <f aca="false">SUM(O162:O164)</f>
        <v>564</v>
      </c>
      <c r="P165" s="152" t="n">
        <f aca="false">R165/O165</f>
        <v>96.4769503546099</v>
      </c>
      <c r="Q165" s="140" t="n">
        <f aca="false">SUM(Q162:Q164)</f>
        <v>571</v>
      </c>
      <c r="R165" s="149" t="n">
        <f aca="false">SUM(R162:R164)</f>
        <v>54413</v>
      </c>
    </row>
    <row r="166" customFormat="false" ht="15" hidden="false" customHeight="false" outlineLevel="0" collapsed="false">
      <c r="A166" s="136"/>
      <c r="B166" s="129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51"/>
    </row>
    <row r="167" customFormat="false" ht="15" hidden="false" customHeight="false" outlineLevel="0" collapsed="false">
      <c r="A167" s="129" t="s">
        <v>148</v>
      </c>
      <c r="B167" s="129"/>
      <c r="C167" s="129" t="n">
        <v>3</v>
      </c>
      <c r="D167" s="129" t="n">
        <v>4</v>
      </c>
      <c r="E167" s="131" t="n">
        <v>5</v>
      </c>
      <c r="F167" s="129" t="n">
        <v>6</v>
      </c>
      <c r="G167" s="129" t="n">
        <v>7</v>
      </c>
      <c r="H167" s="129" t="n">
        <v>8</v>
      </c>
      <c r="I167" s="129" t="n">
        <v>9</v>
      </c>
      <c r="J167" s="129" t="n">
        <v>10</v>
      </c>
      <c r="K167" s="129" t="n">
        <v>11</v>
      </c>
      <c r="L167" s="129" t="n">
        <v>12</v>
      </c>
      <c r="M167" s="123" t="n">
        <v>13</v>
      </c>
      <c r="N167" s="123" t="n">
        <v>14</v>
      </c>
      <c r="O167" s="123" t="n">
        <v>15</v>
      </c>
      <c r="P167" s="131" t="n">
        <v>16</v>
      </c>
      <c r="Q167" s="123" t="n">
        <v>15</v>
      </c>
      <c r="R167" s="118"/>
    </row>
    <row r="168" customFormat="false" ht="15" hidden="false" customHeight="false" outlineLevel="0" collapsed="false">
      <c r="A168" s="136" t="n">
        <v>1</v>
      </c>
      <c r="B168" s="133" t="s">
        <v>149</v>
      </c>
      <c r="C168" s="136" t="n">
        <v>474</v>
      </c>
      <c r="D168" s="136" t="n">
        <v>8864</v>
      </c>
      <c r="E168" s="137" t="n">
        <f aca="false">C168/D168*100</f>
        <v>5.34747292418773</v>
      </c>
      <c r="F168" s="136" t="n">
        <v>196</v>
      </c>
      <c r="G168" s="136" t="n">
        <v>564</v>
      </c>
      <c r="H168" s="137" t="n">
        <f aca="false">F168/G168*100</f>
        <v>34.7517730496454</v>
      </c>
      <c r="I168" s="136" t="n">
        <v>33058</v>
      </c>
      <c r="J168" s="136" t="n">
        <v>28459</v>
      </c>
      <c r="K168" s="137" t="n">
        <f aca="false">I168/J168*100</f>
        <v>116.160089953969</v>
      </c>
      <c r="L168" s="136" t="n">
        <v>0</v>
      </c>
      <c r="M168" s="136" t="n">
        <v>0</v>
      </c>
      <c r="N168" s="136" t="n">
        <v>0</v>
      </c>
      <c r="O168" s="136" t="n">
        <v>89</v>
      </c>
      <c r="P168" s="136" t="n">
        <v>100</v>
      </c>
      <c r="Q168" s="136" t="n">
        <v>75</v>
      </c>
      <c r="R168" s="128" t="n">
        <f aca="false">O168*P168</f>
        <v>8900</v>
      </c>
    </row>
    <row r="169" customFormat="false" ht="15" hidden="false" customHeight="false" outlineLevel="0" collapsed="false">
      <c r="A169" s="136" t="n">
        <v>2</v>
      </c>
      <c r="B169" s="133" t="s">
        <v>150</v>
      </c>
      <c r="C169" s="136" t="n">
        <v>995948</v>
      </c>
      <c r="D169" s="136" t="n">
        <v>725669</v>
      </c>
      <c r="E169" s="137" t="n">
        <f aca="false">C169/D169*100</f>
        <v>137.245493468785</v>
      </c>
      <c r="F169" s="136" t="n">
        <v>211910</v>
      </c>
      <c r="G169" s="136" t="n">
        <v>27710</v>
      </c>
      <c r="H169" s="137" t="n">
        <f aca="false">F169/G169*100</f>
        <v>764.741970407795</v>
      </c>
      <c r="I169" s="136" t="n">
        <v>995948</v>
      </c>
      <c r="J169" s="136" t="n">
        <v>725669</v>
      </c>
      <c r="K169" s="136" t="n">
        <f aca="false">I169/J169*100</f>
        <v>137.245493468785</v>
      </c>
      <c r="L169" s="136" t="n">
        <v>995948</v>
      </c>
      <c r="M169" s="136" t="n">
        <v>725669</v>
      </c>
      <c r="N169" s="136" t="n">
        <f aca="false">L169/M169*100</f>
        <v>137.245493468785</v>
      </c>
      <c r="O169" s="136" t="n">
        <v>125</v>
      </c>
      <c r="P169" s="136" t="n">
        <v>115</v>
      </c>
      <c r="Q169" s="136" t="n">
        <v>130</v>
      </c>
      <c r="R169" s="128" t="n">
        <f aca="false">O169*P169</f>
        <v>14375</v>
      </c>
    </row>
    <row r="170" s="156" customFormat="true" ht="15" hidden="false" customHeight="false" outlineLevel="0" collapsed="false">
      <c r="A170" s="136" t="n">
        <v>3</v>
      </c>
      <c r="B170" s="133" t="s">
        <v>151</v>
      </c>
      <c r="C170" s="136" t="n">
        <v>0</v>
      </c>
      <c r="D170" s="136" t="n">
        <v>121490</v>
      </c>
      <c r="E170" s="137" t="n">
        <f aca="false">C170/D170*100</f>
        <v>0</v>
      </c>
      <c r="F170" s="136" t="n">
        <v>0</v>
      </c>
      <c r="G170" s="136" t="n">
        <v>24340</v>
      </c>
      <c r="H170" s="136" t="n">
        <v>0</v>
      </c>
      <c r="I170" s="136" t="n">
        <v>0</v>
      </c>
      <c r="J170" s="136" t="n">
        <v>115872</v>
      </c>
      <c r="K170" s="137" t="n">
        <f aca="false">I170/J170*100</f>
        <v>0</v>
      </c>
      <c r="L170" s="136" t="n">
        <v>0</v>
      </c>
      <c r="M170" s="136" t="n">
        <v>108975</v>
      </c>
      <c r="N170" s="137" t="n">
        <f aca="false">L170/M170*100</f>
        <v>0</v>
      </c>
      <c r="O170" s="136" t="n">
        <v>10</v>
      </c>
      <c r="P170" s="136" t="n">
        <v>46</v>
      </c>
      <c r="Q170" s="136" t="n">
        <v>10</v>
      </c>
      <c r="R170" s="128" t="n">
        <f aca="false">O170*P170</f>
        <v>460</v>
      </c>
    </row>
    <row r="171" customFormat="false" ht="15" hidden="false" customHeight="false" outlineLevel="0" collapsed="false">
      <c r="A171" s="136" t="n">
        <v>4</v>
      </c>
      <c r="B171" s="133" t="s">
        <v>152</v>
      </c>
      <c r="C171" s="136" t="n">
        <v>4277332</v>
      </c>
      <c r="D171" s="136" t="n">
        <v>4214715</v>
      </c>
      <c r="E171" s="177" t="n">
        <f aca="false">C171/D171*100</f>
        <v>101.485675781162</v>
      </c>
      <c r="F171" s="136" t="n">
        <v>194841</v>
      </c>
      <c r="G171" s="136" t="n">
        <v>551427</v>
      </c>
      <c r="H171" s="177" t="n">
        <f aca="false">F171/G171*100</f>
        <v>35.3339607962613</v>
      </c>
      <c r="I171" s="136" t="n">
        <v>4277332</v>
      </c>
      <c r="J171" s="136" t="n">
        <v>4214715</v>
      </c>
      <c r="K171" s="177" t="n">
        <f aca="false">I171/J171*100</f>
        <v>101.485675781162</v>
      </c>
      <c r="L171" s="136" t="n">
        <v>4277332</v>
      </c>
      <c r="M171" s="136" t="n">
        <v>4214715</v>
      </c>
      <c r="N171" s="137" t="n">
        <f aca="false">L171/M171*100</f>
        <v>101.485675781162</v>
      </c>
      <c r="O171" s="136" t="n">
        <v>140</v>
      </c>
      <c r="P171" s="155" t="n">
        <v>134</v>
      </c>
      <c r="Q171" s="136" t="n">
        <v>139</v>
      </c>
      <c r="R171" s="128" t="n">
        <f aca="false">O171*P171</f>
        <v>18760</v>
      </c>
    </row>
    <row r="172" customFormat="false" ht="15" hidden="false" customHeight="false" outlineLevel="0" collapsed="false">
      <c r="A172" s="136" t="n">
        <v>5</v>
      </c>
      <c r="B172" s="133" t="s">
        <v>153</v>
      </c>
      <c r="C172" s="136" t="n">
        <v>704491</v>
      </c>
      <c r="D172" s="136" t="n">
        <v>1778084</v>
      </c>
      <c r="E172" s="177" t="n">
        <f aca="false">C172/D172*100</f>
        <v>39.6207940682217</v>
      </c>
      <c r="F172" s="136" t="n">
        <v>138718</v>
      </c>
      <c r="G172" s="136" t="n">
        <v>66400</v>
      </c>
      <c r="H172" s="177" t="n">
        <f aca="false">F172/G172*100</f>
        <v>208.91265060241</v>
      </c>
      <c r="I172" s="136" t="n">
        <v>942759</v>
      </c>
      <c r="J172" s="136" t="n">
        <v>1770656</v>
      </c>
      <c r="K172" s="177" t="n">
        <f aca="false">I172/J172*100</f>
        <v>53.2434871595612</v>
      </c>
      <c r="L172" s="136" t="n">
        <v>949843</v>
      </c>
      <c r="M172" s="136" t="n">
        <v>1778084</v>
      </c>
      <c r="N172" s="137" t="n">
        <f aca="false">L172/M172*100</f>
        <v>53.4194672467668</v>
      </c>
      <c r="O172" s="136" t="n">
        <v>48</v>
      </c>
      <c r="P172" s="136" t="n">
        <v>54</v>
      </c>
      <c r="Q172" s="136" t="n">
        <v>39</v>
      </c>
      <c r="R172" s="128" t="n">
        <f aca="false">O172*P172</f>
        <v>2592</v>
      </c>
    </row>
    <row r="173" customFormat="false" ht="15" hidden="false" customHeight="false" outlineLevel="0" collapsed="false">
      <c r="A173" s="136" t="n">
        <v>6</v>
      </c>
      <c r="B173" s="133" t="s">
        <v>154</v>
      </c>
      <c r="C173" s="136" t="n">
        <v>0</v>
      </c>
      <c r="D173" s="136" t="n">
        <v>0</v>
      </c>
      <c r="E173" s="137" t="n">
        <v>0</v>
      </c>
      <c r="F173" s="136" t="n">
        <v>0</v>
      </c>
      <c r="G173" s="136" t="n">
        <v>0</v>
      </c>
      <c r="H173" s="135" t="n">
        <v>0</v>
      </c>
      <c r="I173" s="136" t="n">
        <v>0</v>
      </c>
      <c r="J173" s="136" t="n">
        <v>0</v>
      </c>
      <c r="K173" s="135" t="n">
        <v>0</v>
      </c>
      <c r="L173" s="136" t="n">
        <v>0</v>
      </c>
      <c r="M173" s="136" t="n">
        <v>0</v>
      </c>
      <c r="N173" s="137" t="n">
        <v>0</v>
      </c>
      <c r="O173" s="136" t="n">
        <v>0</v>
      </c>
      <c r="P173" s="134" t="n">
        <v>0</v>
      </c>
      <c r="Q173" s="136" t="n">
        <v>0</v>
      </c>
      <c r="R173" s="128" t="n">
        <f aca="false">O173*P173</f>
        <v>0</v>
      </c>
    </row>
    <row r="174" customFormat="false" ht="15" hidden="false" customHeight="false" outlineLevel="0" collapsed="false">
      <c r="A174" s="136" t="n">
        <v>7</v>
      </c>
      <c r="B174" s="133" t="s">
        <v>155</v>
      </c>
      <c r="C174" s="136" t="n">
        <v>2173207</v>
      </c>
      <c r="D174" s="136" t="n">
        <v>3681048</v>
      </c>
      <c r="E174" s="177" t="n">
        <f aca="false">C174/D174*100</f>
        <v>59.0377251261054</v>
      </c>
      <c r="F174" s="136" t="n">
        <v>350692</v>
      </c>
      <c r="G174" s="136" t="n">
        <v>462719</v>
      </c>
      <c r="H174" s="137" t="n">
        <f aca="false">F174/G174*100</f>
        <v>75.789409987487</v>
      </c>
      <c r="I174" s="136" t="n">
        <v>2171510</v>
      </c>
      <c r="J174" s="136" t="n">
        <v>3565962</v>
      </c>
      <c r="K174" s="137" t="n">
        <f aca="false">I174/J174*100</f>
        <v>60.8954890713922</v>
      </c>
      <c r="L174" s="136" t="n">
        <v>21550622</v>
      </c>
      <c r="M174" s="136" t="n">
        <v>35653335</v>
      </c>
      <c r="N174" s="137" t="n">
        <f aca="false">L174/M174*100</f>
        <v>60.4448980719476</v>
      </c>
      <c r="O174" s="136" t="n">
        <v>51</v>
      </c>
      <c r="P174" s="136" t="n">
        <v>98</v>
      </c>
      <c r="Q174" s="136" t="n">
        <v>53</v>
      </c>
      <c r="R174" s="128" t="n">
        <f aca="false">O174*P174</f>
        <v>4998</v>
      </c>
    </row>
    <row r="175" customFormat="false" ht="15" hidden="false" customHeight="false" outlineLevel="0" collapsed="false">
      <c r="A175" s="136" t="n">
        <v>8</v>
      </c>
      <c r="B175" s="133" t="s">
        <v>156</v>
      </c>
      <c r="C175" s="136" t="n">
        <v>729354</v>
      </c>
      <c r="D175" s="136" t="n">
        <v>1071475</v>
      </c>
      <c r="E175" s="130" t="n">
        <f aca="false">C175/D175*100</f>
        <v>68.0700902960872</v>
      </c>
      <c r="F175" s="136" t="n">
        <v>38528</v>
      </c>
      <c r="G175" s="136" t="n">
        <v>268522</v>
      </c>
      <c r="H175" s="130" t="n">
        <f aca="false">F175/G175*100</f>
        <v>14.3481725892106</v>
      </c>
      <c r="I175" s="136" t="n">
        <v>729354</v>
      </c>
      <c r="J175" s="136" t="n">
        <v>1071475</v>
      </c>
      <c r="K175" s="130" t="n">
        <f aca="false">I175/J175*100</f>
        <v>68.0700902960872</v>
      </c>
      <c r="L175" s="136" t="n">
        <v>729354</v>
      </c>
      <c r="M175" s="136" t="n">
        <v>1071475</v>
      </c>
      <c r="N175" s="130" t="n">
        <f aca="false">L175/M175*100</f>
        <v>68.0700902960872</v>
      </c>
      <c r="O175" s="130" t="n">
        <v>38</v>
      </c>
      <c r="P175" s="130" t="n">
        <v>102</v>
      </c>
      <c r="Q175" s="130" t="n">
        <v>37</v>
      </c>
      <c r="R175" s="128" t="n">
        <f aca="false">O175*P175</f>
        <v>3876</v>
      </c>
    </row>
    <row r="176" customFormat="false" ht="15" hidden="false" customHeight="false" outlineLevel="0" collapsed="false">
      <c r="A176" s="136" t="n">
        <v>9</v>
      </c>
      <c r="B176" s="133" t="s">
        <v>157</v>
      </c>
      <c r="C176" s="136" t="n">
        <v>223410</v>
      </c>
      <c r="D176" s="136" t="n">
        <v>172148</v>
      </c>
      <c r="E176" s="137" t="n">
        <f aca="false">C176/D176*100</f>
        <v>129.777865557544</v>
      </c>
      <c r="F176" s="136" t="n">
        <v>0</v>
      </c>
      <c r="G176" s="136" t="n">
        <v>53887</v>
      </c>
      <c r="H176" s="137" t="n">
        <f aca="false">F176/G176*100</f>
        <v>0</v>
      </c>
      <c r="I176" s="136" t="n">
        <v>223410</v>
      </c>
      <c r="J176" s="136" t="n">
        <v>172142</v>
      </c>
      <c r="K176" s="137" t="n">
        <f aca="false">I176/J176*100</f>
        <v>129.782388957953</v>
      </c>
      <c r="L176" s="136" t="n">
        <v>223410</v>
      </c>
      <c r="M176" s="136" t="n">
        <v>172142</v>
      </c>
      <c r="N176" s="137" t="n">
        <f aca="false">L176/M176*100</f>
        <v>129.782388957953</v>
      </c>
      <c r="O176" s="136" t="n">
        <v>2</v>
      </c>
      <c r="P176" s="136" t="n">
        <v>50</v>
      </c>
      <c r="Q176" s="136" t="n">
        <v>4</v>
      </c>
      <c r="R176" s="128" t="n">
        <f aca="false">O176*P176</f>
        <v>100</v>
      </c>
    </row>
    <row r="177" customFormat="false" ht="15" hidden="false" customHeight="false" outlineLevel="0" collapsed="false">
      <c r="A177" s="136" t="n">
        <v>10</v>
      </c>
      <c r="B177" s="133" t="s">
        <v>158</v>
      </c>
      <c r="C177" s="136" t="n">
        <v>365437</v>
      </c>
      <c r="D177" s="136" t="n">
        <v>375740</v>
      </c>
      <c r="E177" s="137" t="n">
        <f aca="false">C177/D177*100</f>
        <v>97.2579443232022</v>
      </c>
      <c r="F177" s="136" t="n">
        <v>119635</v>
      </c>
      <c r="G177" s="136" t="n">
        <v>102912</v>
      </c>
      <c r="H177" s="137" t="n">
        <f aca="false">F177/G177*100</f>
        <v>116.249805659204</v>
      </c>
      <c r="I177" s="136" t="n">
        <v>365437</v>
      </c>
      <c r="J177" s="136" t="n">
        <v>375740</v>
      </c>
      <c r="K177" s="137" t="n">
        <f aca="false">I177/J177*100</f>
        <v>97.2579443232022</v>
      </c>
      <c r="L177" s="136" t="n">
        <f aca="false">267209+98228</f>
        <v>365437</v>
      </c>
      <c r="M177" s="136" t="n">
        <f aca="false">141903+233837</f>
        <v>375740</v>
      </c>
      <c r="N177" s="137" t="n">
        <f aca="false">L177/M177*100</f>
        <v>97.2579443232022</v>
      </c>
      <c r="O177" s="136" t="n">
        <v>24</v>
      </c>
      <c r="P177" s="136" t="n">
        <v>50</v>
      </c>
      <c r="Q177" s="136" t="n">
        <v>24</v>
      </c>
      <c r="R177" s="128" t="n">
        <f aca="false">O177*P177</f>
        <v>1200</v>
      </c>
    </row>
    <row r="178" s="142" customFormat="true" ht="15" hidden="false" customHeight="false" outlineLevel="0" collapsed="false">
      <c r="A178" s="140" t="s">
        <v>159</v>
      </c>
      <c r="B178" s="140" t="s">
        <v>147</v>
      </c>
      <c r="C178" s="152" t="n">
        <f aca="false">SUM(C168:C177)</f>
        <v>9469653</v>
      </c>
      <c r="D178" s="152" t="n">
        <f aca="false">SUM(D168:D177)</f>
        <v>12149233</v>
      </c>
      <c r="E178" s="141" t="n">
        <f aca="false">C178/D178*100</f>
        <v>77.9444513081608</v>
      </c>
      <c r="F178" s="152" t="n">
        <f aca="false">SUM(F168:F177)</f>
        <v>1054520</v>
      </c>
      <c r="G178" s="152" t="n">
        <f aca="false">SUM(G168:G177)</f>
        <v>1558481</v>
      </c>
      <c r="H178" s="141" t="n">
        <f aca="false">F178/G178*100</f>
        <v>67.6633208874539</v>
      </c>
      <c r="I178" s="152" t="n">
        <f aca="false">SUM(I168:I177)</f>
        <v>9738808</v>
      </c>
      <c r="J178" s="152" t="n">
        <f aca="false">SUM(J168:J177)</f>
        <v>12040690</v>
      </c>
      <c r="K178" s="141" t="n">
        <f aca="false">I178/J178*100</f>
        <v>80.8824743432478</v>
      </c>
      <c r="L178" s="152" t="n">
        <f aca="false">SUM(L168:L177)</f>
        <v>29091946</v>
      </c>
      <c r="M178" s="140" t="n">
        <f aca="false">SUM(M168:M177)</f>
        <v>44100135</v>
      </c>
      <c r="N178" s="141" t="n">
        <f aca="false">L178/M178*100</f>
        <v>65.9679295766328</v>
      </c>
      <c r="O178" s="152" t="n">
        <f aca="false">SUM(O168:O177)</f>
        <v>527</v>
      </c>
      <c r="P178" s="141" t="n">
        <f aca="false">R178/O178</f>
        <v>104.859582542695</v>
      </c>
      <c r="Q178" s="152" t="n">
        <f aca="false">SUM(Q168:Q177)</f>
        <v>511</v>
      </c>
      <c r="R178" s="149" t="n">
        <f aca="false">SUM(R168:R177)</f>
        <v>55261</v>
      </c>
    </row>
    <row r="179" customFormat="false" ht="15" hidden="false" customHeight="false" outlineLevel="0" collapsed="false">
      <c r="A179" s="129"/>
      <c r="B179" s="129"/>
      <c r="C179" s="130"/>
      <c r="D179" s="130"/>
      <c r="E179" s="137"/>
      <c r="F179" s="136"/>
      <c r="G179" s="136"/>
      <c r="H179" s="137"/>
      <c r="I179" s="136"/>
      <c r="J179" s="136"/>
      <c r="K179" s="137"/>
      <c r="L179" s="136"/>
      <c r="M179" s="136"/>
      <c r="N179" s="136"/>
      <c r="O179" s="136"/>
      <c r="P179" s="130"/>
      <c r="Q179" s="136"/>
      <c r="R179" s="128"/>
    </row>
    <row r="180" customFormat="false" ht="15" hidden="false" customHeight="false" outlineLevel="0" collapsed="false">
      <c r="A180" s="171" t="s">
        <v>160</v>
      </c>
      <c r="B180" s="171"/>
      <c r="C180" s="129" t="n">
        <v>3</v>
      </c>
      <c r="D180" s="129" t="n">
        <v>4</v>
      </c>
      <c r="E180" s="131" t="n">
        <v>5</v>
      </c>
      <c r="F180" s="129" t="n">
        <v>6</v>
      </c>
      <c r="G180" s="129" t="n">
        <v>7</v>
      </c>
      <c r="H180" s="129" t="n">
        <v>8</v>
      </c>
      <c r="I180" s="129" t="n">
        <v>9</v>
      </c>
      <c r="J180" s="129" t="n">
        <v>10</v>
      </c>
      <c r="K180" s="129" t="n">
        <v>11</v>
      </c>
      <c r="L180" s="129" t="n">
        <v>12</v>
      </c>
      <c r="M180" s="129" t="n">
        <v>13</v>
      </c>
      <c r="N180" s="129" t="n">
        <v>14</v>
      </c>
      <c r="O180" s="129" t="n">
        <v>15</v>
      </c>
      <c r="P180" s="131" t="n">
        <v>16</v>
      </c>
      <c r="Q180" s="129" t="n">
        <v>15</v>
      </c>
      <c r="R180" s="128"/>
    </row>
    <row r="181" customFormat="false" ht="15" hidden="false" customHeight="false" outlineLevel="0" collapsed="false">
      <c r="A181" s="136" t="n">
        <v>1</v>
      </c>
      <c r="B181" s="179" t="s">
        <v>161</v>
      </c>
      <c r="C181" s="136" t="n">
        <v>697634</v>
      </c>
      <c r="D181" s="136" t="n">
        <v>622787.7</v>
      </c>
      <c r="E181" s="135" t="n">
        <f aca="false">IF(OR(C181=0,D181=0),0,C181/D181*100)</f>
        <v>112.017947689076</v>
      </c>
      <c r="F181" s="136" t="n">
        <v>66862</v>
      </c>
      <c r="G181" s="136" t="n">
        <v>47376</v>
      </c>
      <c r="H181" s="135" t="n">
        <f aca="false">IF(OR(F181=0,G181=0),0,F181/G181*100)</f>
        <v>141.130530226275</v>
      </c>
      <c r="I181" s="136" t="n">
        <v>520691.1</v>
      </c>
      <c r="J181" s="136" t="n">
        <v>603898</v>
      </c>
      <c r="K181" s="135" t="n">
        <f aca="false">IF(OR(I181=0,J181=0),0,I181/J181*100)</f>
        <v>86.2216963791899</v>
      </c>
      <c r="L181" s="136" t="n">
        <v>0</v>
      </c>
      <c r="M181" s="136" t="n">
        <v>0</v>
      </c>
      <c r="N181" s="134" t="n">
        <f aca="false">IF(OR(L181=0,M181=0),0,L181/M181*100)</f>
        <v>0</v>
      </c>
      <c r="O181" s="130" t="n">
        <v>327</v>
      </c>
      <c r="P181" s="130" t="n">
        <v>241.2</v>
      </c>
      <c r="Q181" s="138" t="n">
        <v>332</v>
      </c>
      <c r="R181" s="151" t="n">
        <f aca="false">O181*P181</f>
        <v>78872.4</v>
      </c>
    </row>
    <row r="182" customFormat="false" ht="15" hidden="false" customHeight="false" outlineLevel="0" collapsed="false">
      <c r="A182" s="136" t="n">
        <v>2</v>
      </c>
      <c r="B182" s="179" t="s">
        <v>163</v>
      </c>
      <c r="C182" s="136" t="n">
        <v>101151</v>
      </c>
      <c r="D182" s="136" t="n">
        <v>399524</v>
      </c>
      <c r="E182" s="135" t="n">
        <f aca="false">IF(OR(C182=0,D182=0),0,C182/D182*100)</f>
        <v>25.3178782751474</v>
      </c>
      <c r="F182" s="136" t="n">
        <v>0</v>
      </c>
      <c r="G182" s="136" t="n">
        <v>4765</v>
      </c>
      <c r="H182" s="135" t="n">
        <f aca="false">IF(OR(F182=0,G182=0),0,F182/G182*100)</f>
        <v>0</v>
      </c>
      <c r="I182" s="136" t="n">
        <v>105629</v>
      </c>
      <c r="J182" s="136" t="n">
        <v>371225</v>
      </c>
      <c r="K182" s="135" t="n">
        <f aca="false">IF(OR(I182=0,J182=0),0,I182/J182*100)</f>
        <v>28.4541719981144</v>
      </c>
      <c r="L182" s="136" t="n">
        <v>105629</v>
      </c>
      <c r="M182" s="136" t="n">
        <v>371225</v>
      </c>
      <c r="N182" s="135" t="n">
        <f aca="false">IF(OR(L182=0,M182=0),0,L182/M182*100)</f>
        <v>28.4541719981144</v>
      </c>
      <c r="O182" s="130" t="n">
        <v>38</v>
      </c>
      <c r="P182" s="136" t="n">
        <v>130</v>
      </c>
      <c r="Q182" s="138" t="n">
        <v>38</v>
      </c>
      <c r="R182" s="151" t="n">
        <f aca="false">O182*P182</f>
        <v>4940</v>
      </c>
    </row>
    <row r="183" s="156" customFormat="true" ht="15" hidden="false" customHeight="false" outlineLevel="0" collapsed="false">
      <c r="A183" s="247" t="n">
        <v>3</v>
      </c>
      <c r="B183" s="248" t="s">
        <v>164</v>
      </c>
      <c r="C183" s="247" t="n">
        <v>5689</v>
      </c>
      <c r="D183" s="247" t="n">
        <v>43886</v>
      </c>
      <c r="E183" s="249" t="n">
        <f aca="false">IF(OR(C183=0,D183=0),0,C183/D183*100)</f>
        <v>12.9631317504443</v>
      </c>
      <c r="F183" s="247" t="n">
        <v>950</v>
      </c>
      <c r="G183" s="247" t="n">
        <v>794</v>
      </c>
      <c r="H183" s="249" t="n">
        <f aca="false">IF(OR(F183=0,G183=0),0,F183/G183*100)</f>
        <v>119.647355163728</v>
      </c>
      <c r="I183" s="247" t="n">
        <v>2758</v>
      </c>
      <c r="J183" s="247" t="n">
        <v>4386</v>
      </c>
      <c r="K183" s="249" t="n">
        <f aca="false">IF(OR(I183=0,J183=0),0,I183/J183*100)</f>
        <v>62.8818969448245</v>
      </c>
      <c r="L183" s="247" t="n">
        <v>0</v>
      </c>
      <c r="M183" s="247" t="n">
        <v>0</v>
      </c>
      <c r="N183" s="250" t="n">
        <f aca="false">IF(OR(L183=0,M183=0),0,L183/M183*100)</f>
        <v>0</v>
      </c>
      <c r="O183" s="251" t="n">
        <v>29</v>
      </c>
      <c r="P183" s="247" t="n">
        <v>40</v>
      </c>
      <c r="Q183" s="252" t="n">
        <v>29</v>
      </c>
      <c r="R183" s="253" t="n">
        <f aca="false">O183*P183</f>
        <v>1160</v>
      </c>
    </row>
    <row r="184" customFormat="false" ht="24" hidden="false" customHeight="false" outlineLevel="0" collapsed="false">
      <c r="A184" s="136" t="n">
        <v>4</v>
      </c>
      <c r="B184" s="180" t="s">
        <v>220</v>
      </c>
      <c r="C184" s="136" t="n">
        <v>113912</v>
      </c>
      <c r="D184" s="136" t="n">
        <v>108272</v>
      </c>
      <c r="E184" s="135" t="n">
        <f aca="false">IF(OR(C184=0,D184=0),0,C184/D184*100)</f>
        <v>105.209102999852</v>
      </c>
      <c r="F184" s="136" t="n">
        <v>13828</v>
      </c>
      <c r="G184" s="136" t="n">
        <v>13929</v>
      </c>
      <c r="H184" s="135" t="n">
        <f aca="false">IF(OR(F184=0,G184=0),0,F184/G184*100)</f>
        <v>99.2748941058224</v>
      </c>
      <c r="I184" s="136" t="n">
        <v>0</v>
      </c>
      <c r="J184" s="136" t="n">
        <v>0</v>
      </c>
      <c r="K184" s="134" t="n">
        <f aca="false">IF(OR(I184=0,J184=0),0,I184/J184*100)</f>
        <v>0</v>
      </c>
      <c r="L184" s="136" t="n">
        <v>0</v>
      </c>
      <c r="M184" s="136" t="n">
        <v>0</v>
      </c>
      <c r="N184" s="134" t="n">
        <f aca="false">IF(OR(L184=0,M184=0),0,L184/M184*100)</f>
        <v>0</v>
      </c>
      <c r="O184" s="130" t="n">
        <v>85</v>
      </c>
      <c r="P184" s="134" t="n">
        <v>87</v>
      </c>
      <c r="Q184" s="138" t="n">
        <v>85</v>
      </c>
      <c r="R184" s="128" t="n">
        <f aca="false">O184*P184</f>
        <v>7395</v>
      </c>
    </row>
    <row r="185" customFormat="false" ht="15" hidden="false" customHeight="false" outlineLevel="0" collapsed="false">
      <c r="A185" s="136" t="n">
        <v>5</v>
      </c>
      <c r="B185" s="181" t="s">
        <v>166</v>
      </c>
      <c r="C185" s="136" t="n">
        <v>1039</v>
      </c>
      <c r="D185" s="136" t="n">
        <v>479</v>
      </c>
      <c r="E185" s="135" t="n">
        <f aca="false">IF(OR(C185=0,D185=0),0,C185/D185*100)</f>
        <v>216.910229645094</v>
      </c>
      <c r="F185" s="136" t="n">
        <v>0</v>
      </c>
      <c r="G185" s="136" t="n">
        <v>63</v>
      </c>
      <c r="H185" s="134" t="n">
        <f aca="false">IF(OR(F185=0,G185=0),0,F185/G185*100)</f>
        <v>0</v>
      </c>
      <c r="I185" s="136" t="n">
        <v>1039</v>
      </c>
      <c r="J185" s="136" t="n">
        <v>479</v>
      </c>
      <c r="K185" s="134" t="n">
        <f aca="false">IF(OR(I185=0,J185=0),0,I185/J185*100)</f>
        <v>216.910229645094</v>
      </c>
      <c r="L185" s="136" t="n">
        <v>0</v>
      </c>
      <c r="M185" s="136" t="n">
        <v>0</v>
      </c>
      <c r="N185" s="134" t="n">
        <f aca="false">IF(OR(L185=0,M185=0),0,L185/M185*100)</f>
        <v>0</v>
      </c>
      <c r="O185" s="130" t="n">
        <v>30</v>
      </c>
      <c r="P185" s="130" t="n">
        <v>15.8</v>
      </c>
      <c r="Q185" s="138" t="n">
        <v>30</v>
      </c>
      <c r="R185" s="128" t="n">
        <f aca="false">O185*P185</f>
        <v>474</v>
      </c>
    </row>
    <row r="186" customFormat="false" ht="15" hidden="false" customHeight="false" outlineLevel="0" collapsed="false">
      <c r="A186" s="136" t="n">
        <v>6</v>
      </c>
      <c r="B186" s="179" t="s">
        <v>167</v>
      </c>
      <c r="C186" s="136" t="n">
        <v>14452</v>
      </c>
      <c r="D186" s="136" t="n">
        <v>20295</v>
      </c>
      <c r="E186" s="135" t="n">
        <f aca="false">IF(OR(C186=0,D186=0),0,C186/D186*100)</f>
        <v>71.209657551121</v>
      </c>
      <c r="F186" s="136" t="n">
        <v>1426</v>
      </c>
      <c r="G186" s="136" t="n">
        <v>2135</v>
      </c>
      <c r="H186" s="135" t="n">
        <f aca="false">IF(OR(F186=0,G186=0),0,F186/G186*100)</f>
        <v>66.7915690866511</v>
      </c>
      <c r="I186" s="136" t="n">
        <v>14452</v>
      </c>
      <c r="J186" s="136" t="n">
        <v>20295</v>
      </c>
      <c r="K186" s="135" t="n">
        <f aca="false">IF(OR(I186=0,J186=0),0,I186/J186*100)</f>
        <v>71.209657551121</v>
      </c>
      <c r="L186" s="136" t="n">
        <v>0</v>
      </c>
      <c r="M186" s="136" t="n">
        <v>0</v>
      </c>
      <c r="N186" s="134" t="n">
        <f aca="false">IF(OR(L186=0,M186=0),0,L186/M186*100)</f>
        <v>0</v>
      </c>
      <c r="O186" s="130" t="n">
        <v>15</v>
      </c>
      <c r="P186" s="130" t="n">
        <v>34.1</v>
      </c>
      <c r="Q186" s="138" t="n">
        <v>17</v>
      </c>
      <c r="R186" s="128" t="n">
        <f aca="false">O186*P186</f>
        <v>511.5</v>
      </c>
    </row>
    <row r="187" s="156" customFormat="true" ht="15" hidden="false" customHeight="false" outlineLevel="0" collapsed="false">
      <c r="A187" s="247" t="n">
        <v>7</v>
      </c>
      <c r="B187" s="248" t="s">
        <v>168</v>
      </c>
      <c r="C187" s="247" t="n">
        <v>35067</v>
      </c>
      <c r="D187" s="247" t="n">
        <v>46344</v>
      </c>
      <c r="E187" s="249" t="n">
        <f aca="false">IF(OR(C187=0,D187=0),0,C187/D187*100)</f>
        <v>75.6667529777318</v>
      </c>
      <c r="F187" s="247" t="n">
        <v>5582</v>
      </c>
      <c r="G187" s="247" t="n">
        <v>9633</v>
      </c>
      <c r="H187" s="249" t="n">
        <f aca="false">IF(OR(F187=0,G187=0),0,F187/G187*100)</f>
        <v>57.9466417523098</v>
      </c>
      <c r="I187" s="247" t="n">
        <v>35067</v>
      </c>
      <c r="J187" s="247" t="n">
        <v>46344</v>
      </c>
      <c r="K187" s="249" t="n">
        <f aca="false">IF(OR(I187=0,J187=0),0,I187/J187*100)</f>
        <v>75.6667529777318</v>
      </c>
      <c r="L187" s="247" t="n">
        <v>0</v>
      </c>
      <c r="M187" s="247" t="n">
        <v>0</v>
      </c>
      <c r="N187" s="250" t="n">
        <f aca="false">IF(OR(L187=0,M187=0),0,L187/M187*100)</f>
        <v>0</v>
      </c>
      <c r="O187" s="251" t="n">
        <v>85</v>
      </c>
      <c r="P187" s="251" t="n">
        <v>55.8</v>
      </c>
      <c r="Q187" s="252" t="n">
        <v>85</v>
      </c>
      <c r="R187" s="253" t="n">
        <f aca="false">O187*P187</f>
        <v>4743</v>
      </c>
    </row>
    <row r="188" customFormat="false" ht="15" hidden="false" customHeight="false" outlineLevel="0" collapsed="false">
      <c r="A188" s="136" t="n">
        <v>8</v>
      </c>
      <c r="B188" s="179" t="s">
        <v>169</v>
      </c>
      <c r="C188" s="136" t="n">
        <v>10160</v>
      </c>
      <c r="D188" s="136" t="n">
        <v>8120</v>
      </c>
      <c r="E188" s="135" t="n">
        <f aca="false">IF(OR(C188=0,D188=0),0,C188/D188*100)</f>
        <v>125.12315270936</v>
      </c>
      <c r="F188" s="136" t="n">
        <v>895</v>
      </c>
      <c r="G188" s="136" t="n">
        <v>990</v>
      </c>
      <c r="H188" s="135" t="n">
        <f aca="false">IF(OR(F188=0,G188=0),0,F188/G188*100)</f>
        <v>90.4040404040404</v>
      </c>
      <c r="I188" s="136" t="n">
        <v>0</v>
      </c>
      <c r="J188" s="136" t="n">
        <v>0</v>
      </c>
      <c r="K188" s="134" t="n">
        <f aca="false">IF(OR(I188=0,J188=0),0,I188/J188*100)</f>
        <v>0</v>
      </c>
      <c r="L188" s="136" t="n">
        <v>0</v>
      </c>
      <c r="M188" s="136" t="n">
        <v>0</v>
      </c>
      <c r="N188" s="134" t="n">
        <f aca="false">IF(OR(L188=0,M188=0),0,L188/M188*100)</f>
        <v>0</v>
      </c>
      <c r="O188" s="130" t="n">
        <v>12</v>
      </c>
      <c r="P188" s="130" t="n">
        <v>69.5</v>
      </c>
      <c r="Q188" s="138" t="n">
        <v>12</v>
      </c>
      <c r="R188" s="128" t="n">
        <f aca="false">O188*P188</f>
        <v>834</v>
      </c>
    </row>
    <row r="189" customFormat="false" ht="15" hidden="false" customHeight="false" outlineLevel="0" collapsed="false">
      <c r="A189" s="136" t="n">
        <v>9</v>
      </c>
      <c r="B189" s="179" t="s">
        <v>170</v>
      </c>
      <c r="C189" s="136" t="n">
        <v>48430</v>
      </c>
      <c r="D189" s="136" t="n">
        <v>74900</v>
      </c>
      <c r="E189" s="135" t="n">
        <f aca="false">IF(OR(C189=0,D189=0),0,C189/D189*100)</f>
        <v>64.6595460614152</v>
      </c>
      <c r="F189" s="136" t="n">
        <v>4732</v>
      </c>
      <c r="G189" s="136" t="n">
        <v>12000</v>
      </c>
      <c r="H189" s="135" t="n">
        <f aca="false">IF(OR(F189=0,G189=0),0,F189/G189*100)</f>
        <v>39.4333333333333</v>
      </c>
      <c r="I189" s="136" t="n">
        <v>28129</v>
      </c>
      <c r="J189" s="136" t="n">
        <v>77922</v>
      </c>
      <c r="K189" s="135" t="n">
        <f aca="false">IF(OR(I189=0,J189=0),0,I189/J189*100)</f>
        <v>36.0989194322528</v>
      </c>
      <c r="L189" s="136" t="n">
        <v>0</v>
      </c>
      <c r="M189" s="136" t="n">
        <v>0</v>
      </c>
      <c r="N189" s="134" t="n">
        <f aca="false">IF(OR(L189=0,M189=0),0,L189/M189*100)</f>
        <v>0</v>
      </c>
      <c r="O189" s="130" t="n">
        <v>23</v>
      </c>
      <c r="P189" s="130" t="n">
        <v>79.8</v>
      </c>
      <c r="Q189" s="138" t="n">
        <v>23</v>
      </c>
      <c r="R189" s="128" t="n">
        <f aca="false">O189*P189</f>
        <v>1835.4</v>
      </c>
    </row>
    <row r="190" customFormat="false" ht="15" hidden="false" customHeight="false" outlineLevel="0" collapsed="false">
      <c r="A190" s="136" t="n">
        <v>10</v>
      </c>
      <c r="B190" s="179" t="s">
        <v>171</v>
      </c>
      <c r="C190" s="136" t="n">
        <v>18972</v>
      </c>
      <c r="D190" s="136" t="n">
        <v>20951</v>
      </c>
      <c r="E190" s="135" t="n">
        <f aca="false">IF(OR(C190=0,D190=0),0,C190/D190*100)</f>
        <v>90.5541501598969</v>
      </c>
      <c r="F190" s="136" t="n">
        <v>2109</v>
      </c>
      <c r="G190" s="136" t="n">
        <v>3674</v>
      </c>
      <c r="H190" s="135" t="n">
        <f aca="false">IF(OR(F190=0,G190=0),0,F190/G190*100)</f>
        <v>57.4033750680457</v>
      </c>
      <c r="I190" s="136" t="n">
        <v>18972</v>
      </c>
      <c r="J190" s="136" t="n">
        <v>20951</v>
      </c>
      <c r="K190" s="134" t="n">
        <f aca="false">IF(OR(I190=0,J190=0),0,I190/J190*100)</f>
        <v>90.5541501598969</v>
      </c>
      <c r="L190" s="136" t="n">
        <v>0</v>
      </c>
      <c r="M190" s="136" t="n">
        <v>0</v>
      </c>
      <c r="N190" s="134" t="n">
        <f aca="false">IF(OR(L190=0,M190=0),0,L190/M190*100)</f>
        <v>0</v>
      </c>
      <c r="O190" s="130" t="n">
        <v>23</v>
      </c>
      <c r="P190" s="130" t="n">
        <v>52.4</v>
      </c>
      <c r="Q190" s="138" t="n">
        <v>23</v>
      </c>
      <c r="R190" s="151" t="n">
        <f aca="false">O190*P190</f>
        <v>1205.2</v>
      </c>
    </row>
    <row r="191" customFormat="false" ht="15" hidden="false" customHeight="false" outlineLevel="0" collapsed="false">
      <c r="A191" s="136" t="n">
        <v>11</v>
      </c>
      <c r="B191" s="133" t="s">
        <v>172</v>
      </c>
      <c r="C191" s="136" t="n">
        <v>6119</v>
      </c>
      <c r="D191" s="136" t="n">
        <v>6265</v>
      </c>
      <c r="E191" s="135" t="n">
        <f aca="false">IF(OR(C191=0,D191=0),0,C191/D191*100)</f>
        <v>97.6695929768555</v>
      </c>
      <c r="F191" s="136" t="n">
        <v>255</v>
      </c>
      <c r="G191" s="136" t="n">
        <v>870</v>
      </c>
      <c r="H191" s="135" t="n">
        <f aca="false">IF(OR(F191=0,G191=0),0,F191/G191*100)</f>
        <v>29.3103448275862</v>
      </c>
      <c r="I191" s="136" t="n">
        <v>5682</v>
      </c>
      <c r="J191" s="136" t="n">
        <v>6062</v>
      </c>
      <c r="K191" s="135" t="n">
        <f aca="false">IF(OR(I191=0,J191=0),0,I191/J191*100)</f>
        <v>93.7314417683933</v>
      </c>
      <c r="L191" s="136" t="n">
        <v>0</v>
      </c>
      <c r="M191" s="136" t="n">
        <v>0</v>
      </c>
      <c r="N191" s="134" t="n">
        <f aca="false">IF(OR(L191=0,M191=0),0,L191/M191*100)</f>
        <v>0</v>
      </c>
      <c r="O191" s="130" t="n">
        <v>26</v>
      </c>
      <c r="P191" s="136" t="n">
        <v>54</v>
      </c>
      <c r="Q191" s="138" t="n">
        <v>26</v>
      </c>
      <c r="R191" s="128" t="n">
        <f aca="false">O191*P191</f>
        <v>1404</v>
      </c>
    </row>
    <row r="192" s="142" customFormat="true" ht="15" hidden="false" customHeight="false" outlineLevel="0" collapsed="false">
      <c r="A192" s="140" t="s">
        <v>159</v>
      </c>
      <c r="B192" s="140" t="s">
        <v>147</v>
      </c>
      <c r="C192" s="152" t="n">
        <f aca="false">SUM(C181:C191)</f>
        <v>1052625</v>
      </c>
      <c r="D192" s="152" t="n">
        <f aca="false">SUM(D181:D191)</f>
        <v>1351823.7</v>
      </c>
      <c r="E192" s="141" t="n">
        <f aca="false">C192/D192*100</f>
        <v>77.8670325131894</v>
      </c>
      <c r="F192" s="152" t="n">
        <f aca="false">SUM(F181:F191)</f>
        <v>96639</v>
      </c>
      <c r="G192" s="152" t="n">
        <f aca="false">SUM(G181:G191)</f>
        <v>96229</v>
      </c>
      <c r="H192" s="141" t="n">
        <f aca="false">F192/G192*100</f>
        <v>100.426066986044</v>
      </c>
      <c r="I192" s="152" t="n">
        <f aca="false">SUM(I181:I191)</f>
        <v>732419.1</v>
      </c>
      <c r="J192" s="152" t="n">
        <f aca="false">SUM(J181:J191)</f>
        <v>1151562</v>
      </c>
      <c r="K192" s="141" t="n">
        <f aca="false">I192/J192*100</f>
        <v>63.6022289724739</v>
      </c>
      <c r="L192" s="152" t="n">
        <f aca="false">SUM(L181:L191)</f>
        <v>105629</v>
      </c>
      <c r="M192" s="152" t="n">
        <f aca="false">SUM(M181:M191)</f>
        <v>371225</v>
      </c>
      <c r="N192" s="141" t="n">
        <f aca="false">L192/M192*100</f>
        <v>28.4541719981144</v>
      </c>
      <c r="O192" s="152" t="n">
        <f aca="false">SUM(O181:O191)</f>
        <v>693</v>
      </c>
      <c r="P192" s="141" t="n">
        <f aca="false">R192/O192</f>
        <v>149.169552669553</v>
      </c>
      <c r="Q192" s="152" t="n">
        <f aca="false">SUM(Q181:Q191)</f>
        <v>700</v>
      </c>
      <c r="R192" s="149" t="n">
        <f aca="false">SUM(R181:R191)</f>
        <v>103374.5</v>
      </c>
    </row>
    <row r="193" customFormat="false" ht="15" hidden="false" customHeight="false" outlineLevel="0" collapsed="false">
      <c r="A193" s="182"/>
      <c r="B193" s="129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3"/>
    </row>
    <row r="194" customFormat="false" ht="15" hidden="false" customHeight="false" outlineLevel="0" collapsed="false">
      <c r="A194" s="184" t="s">
        <v>24</v>
      </c>
      <c r="B194" s="184"/>
      <c r="C194" s="129" t="n">
        <v>3</v>
      </c>
      <c r="D194" s="129" t="n">
        <v>4</v>
      </c>
      <c r="E194" s="131" t="n">
        <v>5</v>
      </c>
      <c r="F194" s="129" t="n">
        <v>6</v>
      </c>
      <c r="G194" s="129" t="n">
        <v>7</v>
      </c>
      <c r="H194" s="129" t="n">
        <v>8</v>
      </c>
      <c r="I194" s="129" t="n">
        <v>9</v>
      </c>
      <c r="J194" s="129" t="n">
        <v>10</v>
      </c>
      <c r="K194" s="129" t="n">
        <v>11</v>
      </c>
      <c r="L194" s="129" t="n">
        <v>12</v>
      </c>
      <c r="M194" s="129" t="n">
        <v>13</v>
      </c>
      <c r="N194" s="129" t="n">
        <v>14</v>
      </c>
      <c r="O194" s="129" t="n">
        <v>15</v>
      </c>
      <c r="P194" s="131" t="n">
        <v>16</v>
      </c>
      <c r="Q194" s="129" t="n">
        <v>15</v>
      </c>
      <c r="R194" s="118"/>
    </row>
    <row r="195" customFormat="false" ht="15" hidden="false" customHeight="false" outlineLevel="0" collapsed="false">
      <c r="A195" s="136" t="n">
        <v>1</v>
      </c>
      <c r="B195" s="133" t="s">
        <v>173</v>
      </c>
      <c r="C195" s="134" t="n">
        <v>88202</v>
      </c>
      <c r="D195" s="134" t="n">
        <v>102902</v>
      </c>
      <c r="E195" s="137" t="n">
        <f aca="false">C195/D195*100</f>
        <v>85.7145633709743</v>
      </c>
      <c r="F195" s="134" t="n">
        <v>4958</v>
      </c>
      <c r="G195" s="134" t="n">
        <v>6432</v>
      </c>
      <c r="H195" s="137" t="n">
        <f aca="false">F195/G195*100</f>
        <v>77.0833333333333</v>
      </c>
      <c r="I195" s="134" t="n">
        <v>88202</v>
      </c>
      <c r="J195" s="134" t="n">
        <v>102902</v>
      </c>
      <c r="K195" s="137" t="n">
        <f aca="false">IF(OR(I195=0,J195=0),0,I195/J195*100)</f>
        <v>85.7145633709743</v>
      </c>
      <c r="L195" s="134" t="n">
        <v>88202</v>
      </c>
      <c r="M195" s="134" t="n">
        <v>102902</v>
      </c>
      <c r="N195" s="137" t="n">
        <f aca="false">L195/M195*100</f>
        <v>85.7145633709743</v>
      </c>
      <c r="O195" s="130" t="n">
        <v>49</v>
      </c>
      <c r="P195" s="136" t="n">
        <v>45</v>
      </c>
      <c r="Q195" s="130" t="n">
        <v>46</v>
      </c>
      <c r="R195" s="151" t="n">
        <f aca="false">O195*P195</f>
        <v>2205</v>
      </c>
    </row>
    <row r="196" customFormat="false" ht="15" hidden="false" customHeight="false" outlineLevel="0" collapsed="false">
      <c r="A196" s="136" t="n">
        <v>2</v>
      </c>
      <c r="B196" s="133" t="s">
        <v>174</v>
      </c>
      <c r="C196" s="143" t="n">
        <v>269217</v>
      </c>
      <c r="D196" s="143" t="n">
        <v>348958</v>
      </c>
      <c r="E196" s="137" t="n">
        <f aca="false">C196/D196*100</f>
        <v>77.1488259332069</v>
      </c>
      <c r="F196" s="143" t="n">
        <v>81236</v>
      </c>
      <c r="G196" s="143" t="n">
        <v>72273</v>
      </c>
      <c r="H196" s="137" t="n">
        <f aca="false">F196/G196*100</f>
        <v>112.401588421679</v>
      </c>
      <c r="I196" s="143" t="n">
        <v>221868</v>
      </c>
      <c r="J196" s="143" t="n">
        <v>291513</v>
      </c>
      <c r="K196" s="137" t="n">
        <f aca="false">IF(OR(I196=0,J196=0),0,I196/J196*100)</f>
        <v>76.1091272087351</v>
      </c>
      <c r="L196" s="143" t="n">
        <v>831</v>
      </c>
      <c r="M196" s="143" t="n">
        <v>7811</v>
      </c>
      <c r="N196" s="137" t="n">
        <f aca="false">L196/M196*100</f>
        <v>10.6388426577903</v>
      </c>
      <c r="O196" s="254" t="n">
        <v>187</v>
      </c>
      <c r="P196" s="136" t="n">
        <v>60</v>
      </c>
      <c r="Q196" s="130" t="n">
        <v>187</v>
      </c>
      <c r="R196" s="151" t="n">
        <f aca="false">O196*P196</f>
        <v>11220</v>
      </c>
    </row>
    <row r="197" s="142" customFormat="true" ht="15" hidden="false" customHeight="false" outlineLevel="0" collapsed="false">
      <c r="A197" s="140" t="s">
        <v>159</v>
      </c>
      <c r="B197" s="140" t="s">
        <v>147</v>
      </c>
      <c r="C197" s="140" t="n">
        <f aca="false">SUM(C195:C196)</f>
        <v>357419</v>
      </c>
      <c r="D197" s="140" t="n">
        <f aca="false">SUM(D195:D196)</f>
        <v>451860</v>
      </c>
      <c r="E197" s="141" t="n">
        <f aca="false">C197/D197*100</f>
        <v>79.0994998450848</v>
      </c>
      <c r="F197" s="140" t="n">
        <f aca="false">SUM(F195:F196)</f>
        <v>86194</v>
      </c>
      <c r="G197" s="140" t="n">
        <f aca="false">SUM(G195:G196)</f>
        <v>78705</v>
      </c>
      <c r="H197" s="141" t="n">
        <f aca="false">F197/G197*100</f>
        <v>109.515278571882</v>
      </c>
      <c r="I197" s="141" t="n">
        <f aca="false">SUM(I195:I196)</f>
        <v>310070</v>
      </c>
      <c r="J197" s="140" t="n">
        <f aca="false">SUM(J195:J196)</f>
        <v>394415</v>
      </c>
      <c r="K197" s="141" t="n">
        <f aca="false">I197/J197*100</f>
        <v>78.6151642305693</v>
      </c>
      <c r="L197" s="152" t="n">
        <f aca="false">SUM(L195:L196)</f>
        <v>89033</v>
      </c>
      <c r="M197" s="140" t="n">
        <f aca="false">SUM(M195:M196)</f>
        <v>110713</v>
      </c>
      <c r="N197" s="141" t="n">
        <f aca="false">L197/M197*100</f>
        <v>80.4178371103664</v>
      </c>
      <c r="O197" s="152" t="n">
        <f aca="false">SUM(O195:O196)</f>
        <v>236</v>
      </c>
      <c r="P197" s="152" t="n">
        <f aca="false">R197/O197</f>
        <v>56.885593220339</v>
      </c>
      <c r="Q197" s="152" t="n">
        <f aca="false">SUM(Q195:Q196)</f>
        <v>233</v>
      </c>
      <c r="R197" s="149" t="n">
        <f aca="false">SUM(R195:R196)</f>
        <v>13425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2:B192"/>
    <mergeCell ref="A194:B194"/>
    <mergeCell ref="A197:B197"/>
  </mergeCells>
  <printOptions headings="false" gridLines="false" gridLinesSet="true" horizontalCentered="false" verticalCentered="false"/>
  <pageMargins left="0.159722222222222" right="0.159722222222222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7"/>
  <sheetViews>
    <sheetView showFormulas="false" showGridLines="true" showRowColHeaders="true" showZeros="true" rightToLeft="false" tabSelected="false" showOutlineSymbols="true" defaultGridColor="true" view="normal" topLeftCell="A143" colorId="64" zoomScale="100" zoomScaleNormal="100" zoomScalePageLayoutView="100" workbookViewId="0">
      <selection pane="topLeft" activeCell="C109" activeCellId="0" sqref="C109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0"/>
    <col collapsed="false" customWidth="true" hidden="false" outlineLevel="0" max="3" min="3" style="0" width="12.14"/>
    <col collapsed="false" customWidth="true" hidden="false" outlineLevel="0" max="4" min="4" style="0" width="13.57"/>
    <col collapsed="false" customWidth="true" hidden="false" outlineLevel="0" max="5" min="5" style="0" width="7.43"/>
    <col collapsed="false" customWidth="true" hidden="false" outlineLevel="0" max="6" min="6" style="0" width="11"/>
    <col collapsed="false" customWidth="true" hidden="false" outlineLevel="0" max="7" min="7" style="0" width="10.57"/>
    <col collapsed="false" customWidth="true" hidden="false" outlineLevel="0" max="8" min="8" style="0" width="7.57"/>
    <col collapsed="false" customWidth="true" hidden="false" outlineLevel="0" max="9" min="9" style="0" width="11.57"/>
    <col collapsed="false" customWidth="false" hidden="false" outlineLevel="0" max="10" min="10" style="0" width="11.43"/>
    <col collapsed="false" customWidth="true" hidden="false" outlineLevel="0" max="11" min="11" style="0" width="6.85"/>
    <col collapsed="false" customWidth="true" hidden="false" outlineLevel="0" max="12" min="12" style="0" width="11.57"/>
    <col collapsed="false" customWidth="true" hidden="false" outlineLevel="0" max="13" min="13" style="0" width="12.43"/>
    <col collapsed="false" customWidth="true" hidden="false" outlineLevel="0" max="14" min="14" style="0" width="6.57"/>
    <col collapsed="false" customWidth="true" hidden="false" outlineLevel="0" max="15" min="15" style="0" width="8.28"/>
    <col collapsed="false" customWidth="true" hidden="false" outlineLevel="0" max="16" min="16" style="0" width="7.7"/>
    <col collapsed="false" customWidth="true" hidden="false" outlineLevel="0" max="17" min="17" style="0" width="8.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93" t="s">
        <v>224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customFormat="false" ht="15" hidden="false" customHeight="false" outlineLevel="0" collapsed="false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customFormat="false" ht="15" hidden="false" customHeight="true" outlineLevel="0" collapsed="false">
      <c r="A3" s="95" t="s">
        <v>1</v>
      </c>
      <c r="B3" s="96" t="s">
        <v>2</v>
      </c>
      <c r="C3" s="95" t="s">
        <v>3</v>
      </c>
      <c r="D3" s="95"/>
      <c r="E3" s="95"/>
      <c r="F3" s="95"/>
      <c r="G3" s="95"/>
      <c r="H3" s="95"/>
      <c r="I3" s="97" t="s">
        <v>4</v>
      </c>
      <c r="J3" s="97"/>
      <c r="K3" s="97"/>
      <c r="L3" s="95" t="s">
        <v>5</v>
      </c>
      <c r="M3" s="95"/>
      <c r="N3" s="95"/>
      <c r="O3" s="96" t="s">
        <v>6</v>
      </c>
      <c r="P3" s="98" t="s">
        <v>7</v>
      </c>
      <c r="Q3" s="96" t="s">
        <v>8</v>
      </c>
      <c r="R3" s="99"/>
    </row>
    <row r="4" customFormat="false" ht="15" hidden="false" customHeight="true" outlineLevel="0" collapsed="false">
      <c r="A4" s="95"/>
      <c r="B4" s="96"/>
      <c r="C4" s="96" t="s">
        <v>9</v>
      </c>
      <c r="D4" s="96" t="s">
        <v>10</v>
      </c>
      <c r="E4" s="100" t="s">
        <v>11</v>
      </c>
      <c r="F4" s="96" t="s">
        <v>12</v>
      </c>
      <c r="G4" s="96" t="s">
        <v>10</v>
      </c>
      <c r="H4" s="100" t="s">
        <v>11</v>
      </c>
      <c r="I4" s="96" t="s">
        <v>13</v>
      </c>
      <c r="J4" s="96" t="s">
        <v>10</v>
      </c>
      <c r="K4" s="100" t="s">
        <v>11</v>
      </c>
      <c r="L4" s="96" t="s">
        <v>13</v>
      </c>
      <c r="M4" s="96" t="s">
        <v>10</v>
      </c>
      <c r="N4" s="100" t="s">
        <v>11</v>
      </c>
      <c r="O4" s="96"/>
      <c r="P4" s="98"/>
      <c r="Q4" s="96"/>
      <c r="R4" s="99"/>
    </row>
    <row r="5" customFormat="false" ht="15" hidden="false" customHeight="false" outlineLevel="0" collapsed="false">
      <c r="A5" s="95"/>
      <c r="B5" s="96"/>
      <c r="C5" s="96"/>
      <c r="D5" s="96"/>
      <c r="E5" s="100"/>
      <c r="F5" s="96"/>
      <c r="G5" s="96"/>
      <c r="H5" s="100"/>
      <c r="I5" s="96"/>
      <c r="J5" s="96"/>
      <c r="K5" s="100"/>
      <c r="L5" s="96"/>
      <c r="M5" s="96"/>
      <c r="N5" s="100"/>
      <c r="O5" s="96"/>
      <c r="P5" s="98"/>
      <c r="Q5" s="96"/>
      <c r="R5" s="99"/>
    </row>
    <row r="6" customFormat="false" ht="15" hidden="false" customHeight="false" outlineLevel="0" collapsed="false">
      <c r="A6" s="95"/>
      <c r="B6" s="96"/>
      <c r="C6" s="96"/>
      <c r="D6" s="96"/>
      <c r="E6" s="100"/>
      <c r="F6" s="96"/>
      <c r="G6" s="96"/>
      <c r="H6" s="100"/>
      <c r="I6" s="96"/>
      <c r="J6" s="96"/>
      <c r="K6" s="100"/>
      <c r="L6" s="96"/>
      <c r="M6" s="96"/>
      <c r="N6" s="100"/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 t="n">
        <v>1</v>
      </c>
      <c r="B9" s="95" t="n">
        <v>2</v>
      </c>
      <c r="C9" s="95" t="n">
        <v>3</v>
      </c>
      <c r="D9" s="95" t="n">
        <v>4</v>
      </c>
      <c r="E9" s="101" t="n">
        <v>5</v>
      </c>
      <c r="F9" s="95" t="n">
        <v>6</v>
      </c>
      <c r="G9" s="95" t="n">
        <v>7</v>
      </c>
      <c r="H9" s="95" t="n">
        <v>8</v>
      </c>
      <c r="I9" s="95" t="n">
        <v>11</v>
      </c>
      <c r="J9" s="95" t="n">
        <v>12</v>
      </c>
      <c r="K9" s="95" t="n">
        <v>13</v>
      </c>
      <c r="L9" s="95" t="n">
        <v>17</v>
      </c>
      <c r="M9" s="95" t="n">
        <v>18</v>
      </c>
      <c r="N9" s="95" t="n">
        <v>19</v>
      </c>
      <c r="O9" s="95" t="n">
        <v>20</v>
      </c>
      <c r="P9" s="101" t="n">
        <v>21</v>
      </c>
      <c r="Q9" s="95" t="n">
        <v>22</v>
      </c>
      <c r="R9" s="102"/>
    </row>
    <row r="10" customFormat="false" ht="28.5" hidden="false" customHeight="true" outlineLevel="0" collapsed="false">
      <c r="A10" s="103" t="n">
        <v>1</v>
      </c>
      <c r="B10" s="104" t="s">
        <v>203</v>
      </c>
      <c r="C10" s="101" t="n">
        <f aca="false">C139</f>
        <v>163201240</v>
      </c>
      <c r="D10" s="101" t="n">
        <f aca="false">D139</f>
        <v>145631074</v>
      </c>
      <c r="E10" s="105" t="n">
        <f aca="false">E139</f>
        <v>112.064846819711</v>
      </c>
      <c r="F10" s="101" t="n">
        <f aca="false">F139</f>
        <v>18887003</v>
      </c>
      <c r="G10" s="101" t="n">
        <f aca="false">G139</f>
        <v>12608700</v>
      </c>
      <c r="H10" s="105" t="n">
        <f aca="false">H139</f>
        <v>149.793420416062</v>
      </c>
      <c r="I10" s="101" t="n">
        <f aca="false">I139</f>
        <v>152570530</v>
      </c>
      <c r="J10" s="101" t="n">
        <f aca="false">J139</f>
        <v>136758904</v>
      </c>
      <c r="K10" s="105" t="n">
        <f aca="false">K139</f>
        <v>111.561679377015</v>
      </c>
      <c r="L10" s="101" t="n">
        <f aca="false">L139</f>
        <v>96545925</v>
      </c>
      <c r="M10" s="101" t="n">
        <f aca="false">M139</f>
        <v>88534348</v>
      </c>
      <c r="N10" s="105" t="n">
        <f aca="false">N139</f>
        <v>109.04911729852</v>
      </c>
      <c r="O10" s="101" t="n">
        <f aca="false">O139</f>
        <v>6057</v>
      </c>
      <c r="P10" s="105" t="n">
        <f aca="false">P139</f>
        <v>176.603268945022</v>
      </c>
      <c r="Q10" s="101" t="n">
        <f aca="false">Q139</f>
        <v>6054</v>
      </c>
      <c r="R10" s="102" t="n">
        <f aca="false">O10*P10</f>
        <v>1069686</v>
      </c>
    </row>
    <row r="11" customFormat="false" ht="33.75" hidden="false" customHeight="true" outlineLevel="0" collapsed="false">
      <c r="A11" s="103"/>
      <c r="B11" s="104" t="s">
        <v>204</v>
      </c>
      <c r="C11" s="101" t="n">
        <f aca="false">C149</f>
        <v>146499718</v>
      </c>
      <c r="D11" s="101" t="n">
        <f aca="false">D149</f>
        <v>141812052</v>
      </c>
      <c r="E11" s="105" t="n">
        <f aca="false">E149</f>
        <v>103.305548388793</v>
      </c>
      <c r="F11" s="101" t="n">
        <f aca="false">F149</f>
        <v>13866203</v>
      </c>
      <c r="G11" s="101" t="n">
        <f aca="false">G149</f>
        <v>12987784</v>
      </c>
      <c r="H11" s="105" t="n">
        <f aca="false">H149</f>
        <v>106.763424768998</v>
      </c>
      <c r="I11" s="101" t="n">
        <f aca="false">I149</f>
        <v>145874878</v>
      </c>
      <c r="J11" s="101" t="n">
        <f aca="false">J149</f>
        <v>142475263</v>
      </c>
      <c r="K11" s="105" t="n">
        <f aca="false">K149</f>
        <v>102.386108948611</v>
      </c>
      <c r="L11" s="101" t="n">
        <f aca="false">L149</f>
        <v>141798742</v>
      </c>
      <c r="M11" s="101" t="n">
        <f aca="false">M149</f>
        <v>139750981</v>
      </c>
      <c r="N11" s="105" t="n">
        <f aca="false">N149</f>
        <v>101.465292755262</v>
      </c>
      <c r="O11" s="101" t="n">
        <f aca="false">O149</f>
        <v>3585</v>
      </c>
      <c r="P11" s="101" t="n">
        <f aca="false">P149</f>
        <v>127.323849372385</v>
      </c>
      <c r="Q11" s="101" t="n">
        <f aca="false">Q149</f>
        <v>3585</v>
      </c>
      <c r="R11" s="102" t="n">
        <f aca="false">O11*P11</f>
        <v>456456</v>
      </c>
    </row>
    <row r="12" customFormat="false" ht="30.75" hidden="false" customHeight="true" outlineLevel="0" collapsed="false">
      <c r="A12" s="103" t="n">
        <v>2</v>
      </c>
      <c r="B12" s="104" t="s">
        <v>205</v>
      </c>
      <c r="C12" s="101" t="n">
        <f aca="false">C159</f>
        <v>10690111</v>
      </c>
      <c r="D12" s="101" t="n">
        <f aca="false">D159</f>
        <v>12956915</v>
      </c>
      <c r="E12" s="105" t="n">
        <f aca="false">E159</f>
        <v>82.5050638983122</v>
      </c>
      <c r="F12" s="101" t="n">
        <f aca="false">F159</f>
        <v>909075</v>
      </c>
      <c r="G12" s="101" t="n">
        <f aca="false">G159</f>
        <v>1374942</v>
      </c>
      <c r="H12" s="105" t="n">
        <f aca="false">H159</f>
        <v>66.1173344039239</v>
      </c>
      <c r="I12" s="101" t="n">
        <f aca="false">I159</f>
        <v>11229505</v>
      </c>
      <c r="J12" s="101" t="n">
        <f aca="false">J159</f>
        <v>12751226</v>
      </c>
      <c r="K12" s="105" t="n">
        <f aca="false">K159</f>
        <v>88.0660808615579</v>
      </c>
      <c r="L12" s="101" t="n">
        <f aca="false">L159</f>
        <v>3663135</v>
      </c>
      <c r="M12" s="101" t="n">
        <f aca="false">M159</f>
        <v>3079394</v>
      </c>
      <c r="N12" s="105" t="n">
        <f aca="false">N159</f>
        <v>118.956359595427</v>
      </c>
      <c r="O12" s="101" t="n">
        <f aca="false">O159</f>
        <v>1309</v>
      </c>
      <c r="P12" s="105" t="n">
        <f aca="false">P159</f>
        <v>82.2200152788388</v>
      </c>
      <c r="Q12" s="101" t="n">
        <f aca="false">Q159</f>
        <v>1289</v>
      </c>
      <c r="R12" s="102" t="n">
        <f aca="false">O12*P12</f>
        <v>107626</v>
      </c>
    </row>
    <row r="13" customFormat="false" ht="39.75" hidden="false" customHeight="true" outlineLevel="0" collapsed="false">
      <c r="A13" s="103" t="n">
        <v>3</v>
      </c>
      <c r="B13" s="104" t="s">
        <v>178</v>
      </c>
      <c r="C13" s="101" t="n">
        <f aca="false">C178</f>
        <v>10516039</v>
      </c>
      <c r="D13" s="101" t="n">
        <f aca="false">D178</f>
        <v>13808779</v>
      </c>
      <c r="E13" s="105" t="n">
        <f aca="false">E178</f>
        <v>76.1547346076</v>
      </c>
      <c r="F13" s="101" t="n">
        <f aca="false">F178</f>
        <v>1048392</v>
      </c>
      <c r="G13" s="101" t="n">
        <f aca="false">G178</f>
        <v>1821148</v>
      </c>
      <c r="H13" s="105" t="n">
        <f aca="false">H178</f>
        <v>57.5676441453413</v>
      </c>
      <c r="I13" s="101" t="n">
        <f aca="false">I178</f>
        <v>10788308</v>
      </c>
      <c r="J13" s="101" t="n">
        <f aca="false">J178</f>
        <v>13760561</v>
      </c>
      <c r="K13" s="105" t="n">
        <f aca="false">K178</f>
        <v>78.4002047590938</v>
      </c>
      <c r="L13" s="101" t="n">
        <f aca="false">L178</f>
        <v>10731199</v>
      </c>
      <c r="M13" s="101" t="n">
        <f aca="false">M178</f>
        <v>13721888</v>
      </c>
      <c r="N13" s="105" t="n">
        <f aca="false">N178</f>
        <v>78.2049744175146</v>
      </c>
      <c r="O13" s="101" t="n">
        <f aca="false">O178</f>
        <v>521</v>
      </c>
      <c r="P13" s="105" t="n">
        <f aca="false">P178</f>
        <v>105.364683301344</v>
      </c>
      <c r="Q13" s="101" t="n">
        <f aca="false">Q178</f>
        <v>527</v>
      </c>
      <c r="R13" s="102" t="n">
        <f aca="false">O13*P13</f>
        <v>54895</v>
      </c>
    </row>
    <row r="14" customFormat="false" ht="45" hidden="false" customHeight="true" outlineLevel="0" collapsed="false">
      <c r="A14" s="103" t="n">
        <v>4</v>
      </c>
      <c r="B14" s="104" t="s">
        <v>179</v>
      </c>
      <c r="C14" s="101" t="n">
        <f aca="false">C54</f>
        <v>3687626</v>
      </c>
      <c r="D14" s="101" t="n">
        <f aca="false">D54</f>
        <v>2539020</v>
      </c>
      <c r="E14" s="105" t="n">
        <f aca="false">E54</f>
        <v>145.238162755709</v>
      </c>
      <c r="F14" s="101" t="n">
        <f aca="false">F54</f>
        <v>307702</v>
      </c>
      <c r="G14" s="101" t="n">
        <f aca="false">G54</f>
        <v>226777</v>
      </c>
      <c r="H14" s="105" t="n">
        <f aca="false">H54</f>
        <v>135.684835763768</v>
      </c>
      <c r="I14" s="101" t="n">
        <f aca="false">I54</f>
        <v>3008135</v>
      </c>
      <c r="J14" s="101" t="n">
        <f aca="false">J54</f>
        <v>2625926</v>
      </c>
      <c r="K14" s="105" t="n">
        <f aca="false">K54</f>
        <v>114.555208334127</v>
      </c>
      <c r="L14" s="101" t="n">
        <f aca="false">L54</f>
        <v>1627333</v>
      </c>
      <c r="M14" s="101" t="n">
        <f aca="false">M54</f>
        <v>1250075</v>
      </c>
      <c r="N14" s="105" t="n">
        <f aca="false">N54</f>
        <v>130.178829270244</v>
      </c>
      <c r="O14" s="101" t="n">
        <f aca="false">O54</f>
        <v>894</v>
      </c>
      <c r="P14" s="105" t="n">
        <f aca="false">P54</f>
        <v>92.8557046979866</v>
      </c>
      <c r="Q14" s="101" t="n">
        <f aca="false">Q54</f>
        <v>896</v>
      </c>
      <c r="R14" s="102" t="n">
        <f aca="false">O14*P14</f>
        <v>83013</v>
      </c>
    </row>
    <row r="15" customFormat="false" ht="34.5" hidden="false" customHeight="true" outlineLevel="0" collapsed="false">
      <c r="A15" s="103" t="n">
        <v>5</v>
      </c>
      <c r="B15" s="104" t="s">
        <v>180</v>
      </c>
      <c r="C15" s="101" t="n">
        <f aca="false">C66</f>
        <v>1586959</v>
      </c>
      <c r="D15" s="101" t="n">
        <f aca="false">D66</f>
        <v>1771651</v>
      </c>
      <c r="E15" s="105" t="n">
        <f aca="false">E66</f>
        <v>89.575147701212</v>
      </c>
      <c r="F15" s="101" t="n">
        <f aca="false">F66</f>
        <v>146379</v>
      </c>
      <c r="G15" s="101" t="n">
        <f aca="false">G66</f>
        <v>164934</v>
      </c>
      <c r="H15" s="105" t="n">
        <f aca="false">H66</f>
        <v>88.7500454727346</v>
      </c>
      <c r="I15" s="101" t="n">
        <f aca="false">I66</f>
        <v>1742758</v>
      </c>
      <c r="J15" s="101" t="n">
        <f aca="false">J66</f>
        <v>1818282</v>
      </c>
      <c r="K15" s="105" t="n">
        <f aca="false">K66</f>
        <v>95.8464088628717</v>
      </c>
      <c r="L15" s="101" t="n">
        <f aca="false">L66</f>
        <v>1151666</v>
      </c>
      <c r="M15" s="101" t="n">
        <f aca="false">M66</f>
        <v>1123227</v>
      </c>
      <c r="N15" s="105" t="n">
        <f aca="false">N66</f>
        <v>102.531901387698</v>
      </c>
      <c r="O15" s="101" t="n">
        <f aca="false">O66</f>
        <v>583</v>
      </c>
      <c r="P15" s="105" t="n">
        <f aca="false">P66</f>
        <v>81.409948542024</v>
      </c>
      <c r="Q15" s="101" t="n">
        <f aca="false">Q66</f>
        <v>584</v>
      </c>
      <c r="R15" s="102" t="n">
        <f aca="false">O15*P15</f>
        <v>47462</v>
      </c>
    </row>
    <row r="16" customFormat="false" ht="36.75" hidden="false" customHeight="true" outlineLevel="0" collapsed="false">
      <c r="A16" s="103" t="n">
        <v>6</v>
      </c>
      <c r="B16" s="104" t="s">
        <v>181</v>
      </c>
      <c r="C16" s="101" t="n">
        <f aca="false">C77</f>
        <v>1763054</v>
      </c>
      <c r="D16" s="101" t="n">
        <f aca="false">D77</f>
        <v>1431626</v>
      </c>
      <c r="E16" s="105" t="n">
        <f aca="false">E77</f>
        <v>123.150459687097</v>
      </c>
      <c r="F16" s="101" t="n">
        <f aca="false">F77</f>
        <v>183035</v>
      </c>
      <c r="G16" s="101" t="n">
        <f aca="false">G77</f>
        <v>194812</v>
      </c>
      <c r="H16" s="105" t="n">
        <f aca="false">H77</f>
        <v>93.9546845163542</v>
      </c>
      <c r="I16" s="101" t="n">
        <f aca="false">I77</f>
        <v>1826374</v>
      </c>
      <c r="J16" s="101" t="n">
        <f aca="false">J77</f>
        <v>1567306</v>
      </c>
      <c r="K16" s="105" t="n">
        <f aca="false">K77</f>
        <v>116.529509872354</v>
      </c>
      <c r="L16" s="101" t="n">
        <f aca="false">L77</f>
        <v>936339</v>
      </c>
      <c r="M16" s="101" t="n">
        <f aca="false">M77</f>
        <v>615487</v>
      </c>
      <c r="N16" s="105" t="n">
        <f aca="false">N77</f>
        <v>152.129776908367</v>
      </c>
      <c r="O16" s="101" t="n">
        <f aca="false">O77</f>
        <v>558</v>
      </c>
      <c r="P16" s="105" t="n">
        <f aca="false">P77</f>
        <v>90.3655913978495</v>
      </c>
      <c r="Q16" s="101" t="n">
        <f aca="false">Q77</f>
        <v>531</v>
      </c>
      <c r="R16" s="102" t="n">
        <f aca="false">O16*P16</f>
        <v>50424</v>
      </c>
    </row>
    <row r="17" customFormat="false" ht="40.5" hidden="false" customHeight="true" outlineLevel="0" collapsed="false">
      <c r="A17" s="103" t="n">
        <v>7</v>
      </c>
      <c r="B17" s="104" t="s">
        <v>182</v>
      </c>
      <c r="C17" s="101" t="n">
        <f aca="false">C92</f>
        <v>7158877</v>
      </c>
      <c r="D17" s="101" t="n">
        <f aca="false">D92</f>
        <v>6806936</v>
      </c>
      <c r="E17" s="105" t="n">
        <f aca="false">E92</f>
        <v>105.170329205387</v>
      </c>
      <c r="F17" s="101" t="n">
        <f aca="false">F92</f>
        <v>864008</v>
      </c>
      <c r="G17" s="101" t="n">
        <f aca="false">G92</f>
        <v>704441</v>
      </c>
      <c r="H17" s="105" t="n">
        <f aca="false">H92</f>
        <v>122.651577633897</v>
      </c>
      <c r="I17" s="101" t="n">
        <f aca="false">I92</f>
        <v>11115521</v>
      </c>
      <c r="J17" s="101" t="n">
        <f aca="false">J92</f>
        <v>10164382</v>
      </c>
      <c r="K17" s="105" t="n">
        <f aca="false">K92</f>
        <v>109.357568418818</v>
      </c>
      <c r="L17" s="101" t="n">
        <f aca="false">L92</f>
        <v>2619821</v>
      </c>
      <c r="M17" s="101" t="n">
        <f aca="false">M92</f>
        <v>2016521</v>
      </c>
      <c r="N17" s="105" t="n">
        <f aca="false">N92</f>
        <v>129.917863488652</v>
      </c>
      <c r="O17" s="101" t="n">
        <f aca="false">O92</f>
        <v>4088</v>
      </c>
      <c r="P17" s="105" t="n">
        <f aca="false">P92</f>
        <v>109.098581213307</v>
      </c>
      <c r="Q17" s="101" t="n">
        <f aca="false">Q92</f>
        <v>4076</v>
      </c>
      <c r="R17" s="102" t="n">
        <f aca="false">O17*P17</f>
        <v>445995</v>
      </c>
    </row>
    <row r="18" customFormat="false" ht="42.75" hidden="false" customHeight="true" outlineLevel="0" collapsed="false">
      <c r="A18" s="103" t="n">
        <v>8</v>
      </c>
      <c r="B18" s="104" t="s">
        <v>183</v>
      </c>
      <c r="C18" s="101" t="n">
        <f aca="false">C165</f>
        <v>4794647</v>
      </c>
      <c r="D18" s="101" t="n">
        <f aca="false">D165</f>
        <v>2376809</v>
      </c>
      <c r="E18" s="105" t="n">
        <f aca="false">E165</f>
        <v>201.726222006059</v>
      </c>
      <c r="F18" s="101" t="n">
        <f aca="false">F165</f>
        <v>684858</v>
      </c>
      <c r="G18" s="101" t="n">
        <f aca="false">G165</f>
        <v>415206</v>
      </c>
      <c r="H18" s="105" t="n">
        <f aca="false">H165</f>
        <v>164.944148205951</v>
      </c>
      <c r="I18" s="101" t="n">
        <f aca="false">I165</f>
        <v>4491091</v>
      </c>
      <c r="J18" s="101" t="n">
        <f aca="false">J165</f>
        <v>2175009</v>
      </c>
      <c r="K18" s="105" t="n">
        <f aca="false">K165</f>
        <v>206.486088103543</v>
      </c>
      <c r="L18" s="101" t="n">
        <f aca="false">L165</f>
        <v>348394</v>
      </c>
      <c r="M18" s="101" t="n">
        <f aca="false">M165</f>
        <v>168397</v>
      </c>
      <c r="N18" s="105" t="n">
        <f aca="false">N165</f>
        <v>0</v>
      </c>
      <c r="O18" s="101" t="n">
        <f aca="false">O165</f>
        <v>564</v>
      </c>
      <c r="P18" s="105" t="n">
        <f aca="false">P165</f>
        <v>96.4769503546099</v>
      </c>
      <c r="Q18" s="101" t="n">
        <f aca="false">Q165</f>
        <v>564</v>
      </c>
      <c r="R18" s="102" t="n">
        <f aca="false">O18*P18</f>
        <v>54413</v>
      </c>
    </row>
    <row r="19" customFormat="false" ht="43.5" hidden="false" customHeight="true" outlineLevel="0" collapsed="false">
      <c r="A19" s="103" t="n">
        <v>9</v>
      </c>
      <c r="B19" s="104" t="s">
        <v>184</v>
      </c>
      <c r="C19" s="101" t="n">
        <f aca="false">C120</f>
        <v>3332692</v>
      </c>
      <c r="D19" s="101" t="n">
        <f aca="false">D120</f>
        <v>3607878</v>
      </c>
      <c r="E19" s="105" t="n">
        <f aca="false">E120</f>
        <v>92.372635660075</v>
      </c>
      <c r="F19" s="101" t="n">
        <f aca="false">F120</f>
        <v>287239</v>
      </c>
      <c r="G19" s="101" t="n">
        <f aca="false">G120</f>
        <v>414926</v>
      </c>
      <c r="H19" s="105" t="n">
        <f aca="false">H120</f>
        <v>69.2265608807354</v>
      </c>
      <c r="I19" s="101" t="n">
        <f aca="false">I120</f>
        <v>3459755</v>
      </c>
      <c r="J19" s="101" t="n">
        <f aca="false">J120</f>
        <v>3482549</v>
      </c>
      <c r="K19" s="105" t="n">
        <f aca="false">K120</f>
        <v>99.3454794175186</v>
      </c>
      <c r="L19" s="101" t="n">
        <f aca="false">L120</f>
        <v>1621554</v>
      </c>
      <c r="M19" s="101" t="n">
        <f aca="false">M120</f>
        <v>1579393</v>
      </c>
      <c r="N19" s="105" t="n">
        <f aca="false">N120</f>
        <v>102.669443260797</v>
      </c>
      <c r="O19" s="101" t="n">
        <f aca="false">O120</f>
        <v>1701</v>
      </c>
      <c r="P19" s="105" t="n">
        <f aca="false">P120</f>
        <v>61.8289241622575</v>
      </c>
      <c r="Q19" s="101" t="n">
        <f aca="false">Q120</f>
        <v>1753</v>
      </c>
      <c r="R19" s="102" t="n">
        <f aca="false">O19*P19</f>
        <v>105171</v>
      </c>
    </row>
    <row r="20" customFormat="false" ht="23.25" hidden="false" customHeight="true" outlineLevel="0" collapsed="false">
      <c r="A20" s="103" t="n">
        <v>10</v>
      </c>
      <c r="B20" s="104" t="s">
        <v>185</v>
      </c>
      <c r="C20" s="101" t="n">
        <f aca="false">C131</f>
        <v>228692</v>
      </c>
      <c r="D20" s="101" t="n">
        <f aca="false">D131</f>
        <v>197765</v>
      </c>
      <c r="E20" s="105" t="n">
        <f aca="false">E131</f>
        <v>115.638257527874</v>
      </c>
      <c r="F20" s="101" t="n">
        <f aca="false">F131</f>
        <v>7865</v>
      </c>
      <c r="G20" s="101" t="n">
        <f aca="false">G131</f>
        <v>35080</v>
      </c>
      <c r="H20" s="105" t="n">
        <f aca="false">H131</f>
        <v>22.4201824401368</v>
      </c>
      <c r="I20" s="101" t="n">
        <f aca="false">I131</f>
        <v>259315</v>
      </c>
      <c r="J20" s="101" t="n">
        <f aca="false">J131</f>
        <v>197269</v>
      </c>
      <c r="K20" s="105" t="n">
        <f aca="false">K131</f>
        <v>131.452483664438</v>
      </c>
      <c r="L20" s="101" t="n">
        <f aca="false">L131</f>
        <v>0</v>
      </c>
      <c r="M20" s="101" t="n">
        <f aca="false">M131</f>
        <v>0</v>
      </c>
      <c r="N20" s="105" t="n">
        <f aca="false">N131</f>
        <v>0</v>
      </c>
      <c r="O20" s="101" t="n">
        <f aca="false">O131</f>
        <v>100</v>
      </c>
      <c r="P20" s="105" t="n">
        <f aca="false">P131</f>
        <v>75.3</v>
      </c>
      <c r="Q20" s="101" t="n">
        <f aca="false">Q131</f>
        <v>100</v>
      </c>
      <c r="R20" s="102" t="n">
        <f aca="false">O20*P20</f>
        <v>7530</v>
      </c>
    </row>
    <row r="21" customFormat="false" ht="39" hidden="false" customHeight="true" outlineLevel="0" collapsed="false">
      <c r="A21" s="103" t="n">
        <v>11</v>
      </c>
      <c r="B21" s="104" t="s">
        <v>186</v>
      </c>
      <c r="C21" s="101" t="n">
        <f aca="false">C192</f>
        <v>1111456</v>
      </c>
      <c r="D21" s="101" t="n">
        <f aca="false">D192</f>
        <v>1350119.7</v>
      </c>
      <c r="E21" s="105" t="n">
        <f aca="false">E192</f>
        <v>82.3227747880429</v>
      </c>
      <c r="F21" s="101" t="n">
        <f aca="false">F192</f>
        <v>101013</v>
      </c>
      <c r="G21" s="101" t="n">
        <f aca="false">G192</f>
        <v>88526</v>
      </c>
      <c r="H21" s="105" t="n">
        <f aca="false">H192</f>
        <v>114.105460542665</v>
      </c>
      <c r="I21" s="101" t="n">
        <f aca="false">I192</f>
        <v>760515.1</v>
      </c>
      <c r="J21" s="101" t="n">
        <f aca="false">J192</f>
        <v>1173653.3</v>
      </c>
      <c r="K21" s="105" t="n">
        <f aca="false">K192</f>
        <v>64.7989572389052</v>
      </c>
      <c r="L21" s="101" t="n">
        <f aca="false">L192</f>
        <v>106796</v>
      </c>
      <c r="M21" s="101" t="n">
        <f aca="false">M192</f>
        <v>371225</v>
      </c>
      <c r="N21" s="105" t="n">
        <f aca="false">N192</f>
        <v>28.7685366017914</v>
      </c>
      <c r="O21" s="101" t="n">
        <f aca="false">O192</f>
        <v>579</v>
      </c>
      <c r="P21" s="105" t="n">
        <f aca="false">P192</f>
        <v>168.344559585492</v>
      </c>
      <c r="Q21" s="101" t="n">
        <f aca="false">Q192</f>
        <v>579</v>
      </c>
      <c r="R21" s="102" t="n">
        <f aca="false">O21*P21</f>
        <v>97471.5</v>
      </c>
    </row>
    <row r="22" customFormat="false" ht="39.75" hidden="false" customHeight="true" outlineLevel="0" collapsed="false">
      <c r="A22" s="103" t="n">
        <v>12</v>
      </c>
      <c r="B22" s="104" t="s">
        <v>187</v>
      </c>
      <c r="C22" s="101" t="n">
        <f aca="false">C197</f>
        <v>398259</v>
      </c>
      <c r="D22" s="101" t="n">
        <f aca="false">D197</f>
        <v>550658</v>
      </c>
      <c r="E22" s="105" t="n">
        <f aca="false">E197</f>
        <v>72.3242012283486</v>
      </c>
      <c r="F22" s="101" t="n">
        <f aca="false">F197</f>
        <v>40839</v>
      </c>
      <c r="G22" s="101" t="n">
        <f aca="false">G197</f>
        <v>98798</v>
      </c>
      <c r="H22" s="105" t="n">
        <f aca="false">H197</f>
        <v>41.3358570011539</v>
      </c>
      <c r="I22" s="101" t="n">
        <f aca="false">I197</f>
        <v>396293</v>
      </c>
      <c r="J22" s="101" t="n">
        <f aca="false">J197</f>
        <v>526549</v>
      </c>
      <c r="K22" s="105" t="n">
        <f aca="false">K197</f>
        <v>75.2623212654473</v>
      </c>
      <c r="L22" s="101" t="n">
        <f aca="false">L197</f>
        <v>103977</v>
      </c>
      <c r="M22" s="101" t="n">
        <f aca="false">M197</f>
        <v>116723</v>
      </c>
      <c r="N22" s="105" t="n">
        <f aca="false">N197</f>
        <v>89.0801298801436</v>
      </c>
      <c r="O22" s="101" t="n">
        <f aca="false">O197</f>
        <v>236</v>
      </c>
      <c r="P22" s="105" t="n">
        <f aca="false">P197</f>
        <v>56.885593220339</v>
      </c>
      <c r="Q22" s="101" t="n">
        <f aca="false">Q197</f>
        <v>236</v>
      </c>
      <c r="R22" s="102" t="n">
        <f aca="false">O22*P22</f>
        <v>13425</v>
      </c>
    </row>
    <row r="23" customFormat="false" ht="15" hidden="false" customHeight="false" outlineLevel="0" collapsed="false">
      <c r="A23" s="193"/>
      <c r="B23" s="193" t="s">
        <v>188</v>
      </c>
      <c r="C23" s="194" t="n">
        <f aca="false">SUM(C10:C22)</f>
        <v>354969370</v>
      </c>
      <c r="D23" s="194" t="n">
        <f aca="false">SUM(D10:D22)</f>
        <v>334841282.7</v>
      </c>
      <c r="E23" s="195" t="n">
        <f aca="false">C23/D23*100</f>
        <v>106.011232288234</v>
      </c>
      <c r="F23" s="194" t="n">
        <f aca="false">SUM(F10:F22)</f>
        <v>37333611</v>
      </c>
      <c r="G23" s="194" t="n">
        <f aca="false">SUM(G10:G22)</f>
        <v>31136074</v>
      </c>
      <c r="H23" s="195" t="n">
        <f aca="false">F23/G23*100</f>
        <v>119.904683551305</v>
      </c>
      <c r="I23" s="194" t="n">
        <f aca="false">SUM(I10:I22)</f>
        <v>347522978.1</v>
      </c>
      <c r="J23" s="194" t="n">
        <f aca="false">SUM(J10:J22)</f>
        <v>329476879.3</v>
      </c>
      <c r="K23" s="195" t="n">
        <f aca="false">I23/J23*100</f>
        <v>105.477197319078</v>
      </c>
      <c r="L23" s="194" t="n">
        <f aca="false">SUM(L10:L22)</f>
        <v>261254881</v>
      </c>
      <c r="M23" s="194" t="n">
        <f aca="false">SUM(M10:M22)</f>
        <v>252327659</v>
      </c>
      <c r="N23" s="195" t="n">
        <f aca="false">L23/M23*100</f>
        <v>103.537948251642</v>
      </c>
      <c r="O23" s="194" t="n">
        <f aca="false">SUM(O10:O22)</f>
        <v>20775</v>
      </c>
      <c r="P23" s="195" t="n">
        <f aca="false">R23/O23</f>
        <v>124.840794223827</v>
      </c>
      <c r="Q23" s="194" t="n">
        <f aca="false">SUM(Q10:Q22)</f>
        <v>20774</v>
      </c>
      <c r="R23" s="196" t="n">
        <f aca="false">SUM(R10:R22)</f>
        <v>2593567.5</v>
      </c>
    </row>
    <row r="24" customFormat="false" ht="15" hidden="false" customHeight="false" outlineLevel="0" collapsed="false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1"/>
      <c r="Q24" s="111"/>
      <c r="R24" s="112"/>
    </row>
    <row r="25" customFormat="false" ht="15.75" hidden="false" customHeight="true" outlineLevel="0" collapsed="false">
      <c r="A25" s="113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4"/>
      <c r="Q25" s="114"/>
      <c r="R25" s="115"/>
    </row>
    <row r="26" customFormat="false" ht="15" hidden="true" customHeight="false" outlineLevel="0" collapsed="false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customFormat="false" ht="96.75" hidden="false" customHeight="tru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5" hidden="true" customHeight="fals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0.75" hidden="false" customHeight="tru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true" outlineLevel="0" collapsed="false">
      <c r="A30" s="117" t="s">
        <v>225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/>
    </row>
    <row r="31" customFormat="false" ht="15" hidden="false" customHeight="false" outlineLevel="0" collapsed="false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</row>
    <row r="32" customFormat="false" ht="15.75" hidden="false" customHeight="false" outlineLevel="0" collapsed="false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20"/>
    </row>
    <row r="33" customFormat="false" ht="15" hidden="false" customHeight="true" outlineLevel="0" collapsed="false">
      <c r="A33" s="121" t="s">
        <v>1</v>
      </c>
      <c r="B33" s="122" t="s">
        <v>27</v>
      </c>
      <c r="C33" s="121" t="s">
        <v>3</v>
      </c>
      <c r="D33" s="121"/>
      <c r="E33" s="121"/>
      <c r="F33" s="121"/>
      <c r="G33" s="121"/>
      <c r="H33" s="121" t="s">
        <v>4</v>
      </c>
      <c r="I33" s="121"/>
      <c r="J33" s="121"/>
      <c r="K33" s="121"/>
      <c r="L33" s="121"/>
      <c r="M33" s="121" t="s">
        <v>5</v>
      </c>
      <c r="N33" s="123"/>
      <c r="O33" s="122" t="s">
        <v>28</v>
      </c>
      <c r="P33" s="124" t="s">
        <v>29</v>
      </c>
      <c r="Q33" s="122" t="s">
        <v>30</v>
      </c>
      <c r="R33" s="125"/>
    </row>
    <row r="34" customFormat="false" ht="60" hidden="false" customHeight="false" outlineLevel="0" collapsed="false">
      <c r="A34" s="121"/>
      <c r="B34" s="122"/>
      <c r="C34" s="126" t="s">
        <v>9</v>
      </c>
      <c r="D34" s="126" t="s">
        <v>31</v>
      </c>
      <c r="E34" s="127" t="s">
        <v>32</v>
      </c>
      <c r="F34" s="126" t="s">
        <v>12</v>
      </c>
      <c r="G34" s="126" t="s">
        <v>33</v>
      </c>
      <c r="H34" s="127" t="s">
        <v>32</v>
      </c>
      <c r="I34" s="126" t="s">
        <v>13</v>
      </c>
      <c r="J34" s="126" t="s">
        <v>31</v>
      </c>
      <c r="K34" s="127" t="s">
        <v>32</v>
      </c>
      <c r="L34" s="126" t="s">
        <v>13</v>
      </c>
      <c r="M34" s="126" t="s">
        <v>31</v>
      </c>
      <c r="N34" s="127" t="s">
        <v>32</v>
      </c>
      <c r="O34" s="122"/>
      <c r="P34" s="124"/>
      <c r="Q34" s="122"/>
      <c r="R34" s="128"/>
    </row>
    <row r="35" customFormat="false" ht="15" hidden="false" customHeight="false" outlineLevel="0" collapsed="false">
      <c r="A35" s="129"/>
      <c r="B35" s="36" t="s">
        <v>34</v>
      </c>
      <c r="C35" s="129"/>
      <c r="D35" s="129"/>
      <c r="E35" s="129"/>
      <c r="F35" s="129"/>
      <c r="G35" s="129"/>
      <c r="H35" s="129"/>
      <c r="I35" s="129"/>
      <c r="J35" s="129"/>
      <c r="K35" s="130"/>
      <c r="L35" s="129"/>
      <c r="M35" s="129"/>
      <c r="N35" s="129"/>
      <c r="O35" s="129"/>
      <c r="P35" s="131"/>
      <c r="Q35" s="131"/>
      <c r="R35" s="118"/>
    </row>
    <row r="36" customFormat="false" ht="15" hidden="false" customHeight="false" outlineLevel="0" collapsed="false">
      <c r="A36" s="129" t="s">
        <v>35</v>
      </c>
      <c r="B36" s="129"/>
      <c r="C36" s="129" t="n">
        <v>3</v>
      </c>
      <c r="D36" s="129" t="n">
        <v>4</v>
      </c>
      <c r="E36" s="131" t="n">
        <v>5</v>
      </c>
      <c r="F36" s="129" t="n">
        <v>6</v>
      </c>
      <c r="G36" s="129" t="n">
        <v>7</v>
      </c>
      <c r="H36" s="129" t="n">
        <v>8</v>
      </c>
      <c r="I36" s="129" t="n">
        <v>9</v>
      </c>
      <c r="J36" s="129" t="n">
        <v>10</v>
      </c>
      <c r="K36" s="129" t="n">
        <v>11</v>
      </c>
      <c r="L36" s="129" t="n">
        <v>12</v>
      </c>
      <c r="M36" s="129" t="n">
        <v>13</v>
      </c>
      <c r="N36" s="129" t="n">
        <v>14</v>
      </c>
      <c r="O36" s="129" t="n">
        <v>15</v>
      </c>
      <c r="P36" s="131" t="n">
        <v>16</v>
      </c>
      <c r="Q36" s="129" t="n">
        <v>17</v>
      </c>
      <c r="R36" s="128"/>
    </row>
    <row r="37" customFormat="false" ht="15" hidden="false" customHeight="false" outlineLevel="0" collapsed="false">
      <c r="A37" s="132" t="n">
        <v>1</v>
      </c>
      <c r="B37" s="133" t="s">
        <v>36</v>
      </c>
      <c r="C37" s="134" t="n">
        <v>148102</v>
      </c>
      <c r="D37" s="134" t="n">
        <v>156509</v>
      </c>
      <c r="E37" s="135" t="n">
        <f aca="false">C37/D37*100</f>
        <v>94.6284239245027</v>
      </c>
      <c r="F37" s="134" t="n">
        <v>12864</v>
      </c>
      <c r="G37" s="134" t="n">
        <v>13568</v>
      </c>
      <c r="H37" s="135" t="n">
        <f aca="false">F37/G37*100</f>
        <v>94.811320754717</v>
      </c>
      <c r="I37" s="134" t="n">
        <v>148102</v>
      </c>
      <c r="J37" s="134" t="n">
        <v>156509</v>
      </c>
      <c r="K37" s="135" t="n">
        <f aca="false">I37/J37*100</f>
        <v>94.6284239245027</v>
      </c>
      <c r="L37" s="134" t="n">
        <v>7391</v>
      </c>
      <c r="M37" s="134" t="n">
        <v>548</v>
      </c>
      <c r="N37" s="135" t="n">
        <f aca="false">L37/M37*100</f>
        <v>1348.72262773723</v>
      </c>
      <c r="O37" s="134" t="n">
        <v>86</v>
      </c>
      <c r="P37" s="134" t="n">
        <v>79</v>
      </c>
      <c r="Q37" s="134" t="n">
        <v>86</v>
      </c>
      <c r="R37" s="128" t="n">
        <f aca="false">O37*P37</f>
        <v>6794</v>
      </c>
    </row>
    <row r="38" customFormat="false" ht="15" hidden="false" customHeight="false" outlineLevel="0" collapsed="false">
      <c r="A38" s="132" t="n">
        <v>2</v>
      </c>
      <c r="B38" s="133" t="s">
        <v>223</v>
      </c>
      <c r="C38" s="134" t="n">
        <v>349215</v>
      </c>
      <c r="D38" s="134" t="n">
        <v>138810</v>
      </c>
      <c r="E38" s="135" t="n">
        <f aca="false">C38/D38*100</f>
        <v>251.577696131403</v>
      </c>
      <c r="F38" s="134" t="n">
        <v>19651</v>
      </c>
      <c r="G38" s="134" t="n">
        <v>0</v>
      </c>
      <c r="H38" s="135" t="n">
        <v>0</v>
      </c>
      <c r="I38" s="134" t="n">
        <v>349245</v>
      </c>
      <c r="J38" s="134" t="n">
        <v>138810</v>
      </c>
      <c r="K38" s="135" t="n">
        <v>0</v>
      </c>
      <c r="L38" s="134" t="n">
        <v>222790</v>
      </c>
      <c r="M38" s="134" t="n">
        <v>0</v>
      </c>
      <c r="N38" s="135" t="n">
        <v>0</v>
      </c>
      <c r="O38" s="136" t="n">
        <v>95</v>
      </c>
      <c r="P38" s="134" t="n">
        <v>165</v>
      </c>
      <c r="Q38" s="136" t="n">
        <v>95</v>
      </c>
      <c r="R38" s="128" t="n">
        <f aca="false">O38*P38</f>
        <v>15675</v>
      </c>
    </row>
    <row r="39" customFormat="false" ht="15" hidden="false" customHeight="false" outlineLevel="0" collapsed="false">
      <c r="A39" s="132" t="n">
        <v>3</v>
      </c>
      <c r="B39" s="133" t="s">
        <v>38</v>
      </c>
      <c r="C39" s="134" t="n">
        <v>89845</v>
      </c>
      <c r="D39" s="134" t="n">
        <v>68584</v>
      </c>
      <c r="E39" s="135" t="n">
        <f aca="false">C39/D39*100</f>
        <v>130.999941677359</v>
      </c>
      <c r="F39" s="134" t="n">
        <v>10735</v>
      </c>
      <c r="G39" s="134" t="n">
        <v>10841</v>
      </c>
      <c r="H39" s="135" t="n">
        <f aca="false">F39/G39*100</f>
        <v>99.0222304215478</v>
      </c>
      <c r="I39" s="134" t="n">
        <v>127611</v>
      </c>
      <c r="J39" s="134" t="n">
        <v>98177</v>
      </c>
      <c r="K39" s="135" t="n">
        <f aca="false">I39/J39*100</f>
        <v>129.980545341577</v>
      </c>
      <c r="L39" s="134" t="n">
        <v>0</v>
      </c>
      <c r="M39" s="134" t="n">
        <v>17960</v>
      </c>
      <c r="N39" s="135" t="n">
        <f aca="false">L39/M39*100</f>
        <v>0</v>
      </c>
      <c r="O39" s="136" t="n">
        <v>34</v>
      </c>
      <c r="P39" s="134" t="n">
        <v>70</v>
      </c>
      <c r="Q39" s="136" t="n">
        <v>27</v>
      </c>
      <c r="R39" s="128" t="n">
        <f aca="false">O39*P39</f>
        <v>2380</v>
      </c>
    </row>
    <row r="40" customFormat="false" ht="15" hidden="false" customHeight="false" outlineLevel="0" collapsed="false">
      <c r="A40" s="132" t="n">
        <v>4</v>
      </c>
      <c r="B40" s="133" t="s">
        <v>39</v>
      </c>
      <c r="C40" s="134" t="n">
        <v>20750</v>
      </c>
      <c r="D40" s="134" t="n">
        <v>20190</v>
      </c>
      <c r="E40" s="135" t="n">
        <f aca="false">C40/D40*100</f>
        <v>102.773650321942</v>
      </c>
      <c r="F40" s="134" t="n">
        <v>3500</v>
      </c>
      <c r="G40" s="134" t="n">
        <v>2400</v>
      </c>
      <c r="H40" s="135" t="n">
        <f aca="false">F40/G40*100</f>
        <v>145.833333333333</v>
      </c>
      <c r="I40" s="134" t="n">
        <v>24653</v>
      </c>
      <c r="J40" s="134" t="n">
        <v>26632</v>
      </c>
      <c r="K40" s="135" t="n">
        <f aca="false">I40/J40*100</f>
        <v>92.5690898167618</v>
      </c>
      <c r="L40" s="134" t="n">
        <v>0</v>
      </c>
      <c r="M40" s="134" t="n">
        <v>1009</v>
      </c>
      <c r="N40" s="135" t="n">
        <f aca="false">L40/M40*100</f>
        <v>0</v>
      </c>
      <c r="O40" s="136" t="n">
        <v>20</v>
      </c>
      <c r="P40" s="134" t="n">
        <v>60</v>
      </c>
      <c r="Q40" s="136" t="n">
        <v>20</v>
      </c>
      <c r="R40" s="128" t="n">
        <f aca="false">O40*P40</f>
        <v>1200</v>
      </c>
    </row>
    <row r="41" customFormat="false" ht="15" hidden="false" customHeight="false" outlineLevel="0" collapsed="false">
      <c r="A41" s="132" t="n">
        <v>5</v>
      </c>
      <c r="B41" s="133" t="s">
        <v>40</v>
      </c>
      <c r="C41" s="138" t="n">
        <v>48658</v>
      </c>
      <c r="D41" s="138" t="n">
        <v>114027</v>
      </c>
      <c r="E41" s="135" t="n">
        <f aca="false">C41/D41*100</f>
        <v>42.6723495312514</v>
      </c>
      <c r="F41" s="138" t="n">
        <v>4063</v>
      </c>
      <c r="G41" s="138" t="n">
        <v>6914</v>
      </c>
      <c r="H41" s="135" t="n">
        <f aca="false">F41/G41*100</f>
        <v>58.7648249927683</v>
      </c>
      <c r="I41" s="138" t="n">
        <v>53980</v>
      </c>
      <c r="J41" s="138" t="n">
        <v>115106</v>
      </c>
      <c r="K41" s="135" t="n">
        <f aca="false">I41/J41*100</f>
        <v>46.8959046444147</v>
      </c>
      <c r="L41" s="138" t="n">
        <v>10663</v>
      </c>
      <c r="M41" s="138" t="n">
        <v>10325</v>
      </c>
      <c r="N41" s="135" t="n">
        <f aca="false">L41/M41*100</f>
        <v>103.273607748184</v>
      </c>
      <c r="O41" s="136" t="n">
        <v>53</v>
      </c>
      <c r="P41" s="134" t="n">
        <v>55</v>
      </c>
      <c r="Q41" s="136" t="n">
        <v>51</v>
      </c>
      <c r="R41" s="128" t="n">
        <f aca="false">O41*P41</f>
        <v>2915</v>
      </c>
    </row>
    <row r="42" customFormat="false" ht="15" hidden="false" customHeight="false" outlineLevel="0" collapsed="false">
      <c r="A42" s="132" t="n">
        <v>6</v>
      </c>
      <c r="B42" s="133" t="s">
        <v>41</v>
      </c>
      <c r="C42" s="134" t="n">
        <v>96758</v>
      </c>
      <c r="D42" s="134" t="n">
        <v>137184</v>
      </c>
      <c r="E42" s="135" t="n">
        <f aca="false">C42/D42*100</f>
        <v>70.5315488686727</v>
      </c>
      <c r="F42" s="134" t="n">
        <v>12926</v>
      </c>
      <c r="G42" s="134" t="n">
        <v>12926</v>
      </c>
      <c r="H42" s="135" t="n">
        <f aca="false">F42/G42*100</f>
        <v>100</v>
      </c>
      <c r="I42" s="134" t="n">
        <v>93799</v>
      </c>
      <c r="J42" s="134" t="n">
        <v>127569</v>
      </c>
      <c r="K42" s="135" t="n">
        <f aca="false">I42/J42*100</f>
        <v>73.5280514858626</v>
      </c>
      <c r="L42" s="134" t="n">
        <v>1888</v>
      </c>
      <c r="M42" s="134" t="n">
        <v>42730</v>
      </c>
      <c r="N42" s="135" t="n">
        <f aca="false">L42/M42*100</f>
        <v>4.41844137608238</v>
      </c>
      <c r="O42" s="136" t="n">
        <v>64</v>
      </c>
      <c r="P42" s="134" t="n">
        <v>70</v>
      </c>
      <c r="Q42" s="136" t="n">
        <v>64</v>
      </c>
      <c r="R42" s="128" t="n">
        <f aca="false">O42*P42</f>
        <v>4480</v>
      </c>
    </row>
    <row r="43" customFormat="false" ht="15" hidden="false" customHeight="false" outlineLevel="0" collapsed="false">
      <c r="A43" s="132" t="n">
        <v>7</v>
      </c>
      <c r="B43" s="133" t="s">
        <v>42</v>
      </c>
      <c r="C43" s="134" t="n">
        <v>4649</v>
      </c>
      <c r="D43" s="134" t="n">
        <v>388</v>
      </c>
      <c r="E43" s="138" t="n">
        <f aca="false">C43/D43*100</f>
        <v>1198.19587628866</v>
      </c>
      <c r="F43" s="134" t="n">
        <v>0</v>
      </c>
      <c r="G43" s="134" t="n">
        <v>0</v>
      </c>
      <c r="H43" s="135" t="n">
        <v>0</v>
      </c>
      <c r="I43" s="134" t="n">
        <v>660</v>
      </c>
      <c r="J43" s="134" t="n">
        <v>388</v>
      </c>
      <c r="K43" s="135" t="n">
        <f aca="false">I43/J43*100</f>
        <v>170.103092783505</v>
      </c>
      <c r="L43" s="134" t="n">
        <v>0</v>
      </c>
      <c r="M43" s="134" t="n">
        <v>0</v>
      </c>
      <c r="N43" s="135" t="n">
        <v>0</v>
      </c>
      <c r="O43" s="136" t="n">
        <v>23</v>
      </c>
      <c r="P43" s="134" t="n">
        <v>70</v>
      </c>
      <c r="Q43" s="136" t="n">
        <v>23</v>
      </c>
      <c r="R43" s="128" t="n">
        <f aca="false">O43*P43</f>
        <v>1610</v>
      </c>
    </row>
    <row r="44" customFormat="false" ht="15" hidden="false" customHeight="false" outlineLevel="0" collapsed="false">
      <c r="A44" s="132" t="n">
        <v>8</v>
      </c>
      <c r="B44" s="133" t="s">
        <v>43</v>
      </c>
      <c r="C44" s="130" t="n">
        <v>99658</v>
      </c>
      <c r="D44" s="134" t="n">
        <v>98884</v>
      </c>
      <c r="E44" s="135" t="n">
        <f aca="false">C44/D44*100</f>
        <v>100.782735326241</v>
      </c>
      <c r="F44" s="134" t="n">
        <v>12955</v>
      </c>
      <c r="G44" s="134" t="n">
        <v>13306</v>
      </c>
      <c r="H44" s="135" t="n">
        <f aca="false">F44/G44*100</f>
        <v>97.3620922891928</v>
      </c>
      <c r="I44" s="134" t="n">
        <v>102796</v>
      </c>
      <c r="J44" s="134" t="n">
        <v>96813</v>
      </c>
      <c r="K44" s="135" t="n">
        <f aca="false">I44/J44*100</f>
        <v>106.17995517131</v>
      </c>
      <c r="L44" s="134" t="n">
        <v>0</v>
      </c>
      <c r="M44" s="134" t="n">
        <v>0</v>
      </c>
      <c r="N44" s="135" t="n">
        <v>0</v>
      </c>
      <c r="O44" s="136" t="n">
        <v>42</v>
      </c>
      <c r="P44" s="134" t="n">
        <v>68</v>
      </c>
      <c r="Q44" s="136" t="n">
        <v>42</v>
      </c>
      <c r="R44" s="128" t="n">
        <f aca="false">O44*P44</f>
        <v>2856</v>
      </c>
    </row>
    <row r="45" customFormat="false" ht="15" hidden="false" customHeight="false" outlineLevel="0" collapsed="false">
      <c r="A45" s="132" t="n">
        <v>9</v>
      </c>
      <c r="B45" s="133" t="s">
        <v>44</v>
      </c>
      <c r="C45" s="130" t="n">
        <v>279107</v>
      </c>
      <c r="D45" s="134" t="n">
        <v>232115</v>
      </c>
      <c r="E45" s="135" t="n">
        <f aca="false">C45/D45*100</f>
        <v>120.245137108761</v>
      </c>
      <c r="F45" s="134" t="n">
        <v>27346</v>
      </c>
      <c r="G45" s="134" t="n">
        <v>28195</v>
      </c>
      <c r="H45" s="135" t="n">
        <f aca="false">F45/G45*100</f>
        <v>96.9888278063486</v>
      </c>
      <c r="I45" s="134" t="n">
        <v>260113</v>
      </c>
      <c r="J45" s="103" t="n">
        <v>235617</v>
      </c>
      <c r="K45" s="135" t="n">
        <f aca="false">I45/J45*100</f>
        <v>110.396533357101</v>
      </c>
      <c r="L45" s="134" t="n">
        <v>0</v>
      </c>
      <c r="M45" s="134" t="n">
        <v>0</v>
      </c>
      <c r="N45" s="135" t="n">
        <v>0</v>
      </c>
      <c r="O45" s="136" t="n">
        <v>69</v>
      </c>
      <c r="P45" s="134" t="n">
        <v>130</v>
      </c>
      <c r="Q45" s="136" t="n">
        <v>77</v>
      </c>
      <c r="R45" s="128" t="n">
        <f aca="false">O45*P45</f>
        <v>8970</v>
      </c>
    </row>
    <row r="46" customFormat="false" ht="15" hidden="false" customHeight="false" outlineLevel="0" collapsed="false">
      <c r="A46" s="132" t="n">
        <v>10</v>
      </c>
      <c r="B46" s="133" t="s">
        <v>45</v>
      </c>
      <c r="C46" s="130" t="n">
        <v>995114</v>
      </c>
      <c r="D46" s="134" t="n">
        <v>1064392</v>
      </c>
      <c r="E46" s="135" t="n">
        <f aca="false">C46/D46*100</f>
        <v>93.4913077136995</v>
      </c>
      <c r="F46" s="130" t="n">
        <v>89465</v>
      </c>
      <c r="G46" s="134" t="n">
        <v>94941</v>
      </c>
      <c r="H46" s="135" t="n">
        <f aca="false">F46/G46*100</f>
        <v>94.2322073708935</v>
      </c>
      <c r="I46" s="134" t="n">
        <v>821810</v>
      </c>
      <c r="J46" s="134" t="n">
        <v>1051962</v>
      </c>
      <c r="K46" s="135" t="n">
        <f aca="false">I46/J46*100</f>
        <v>78.121643177225</v>
      </c>
      <c r="L46" s="134" t="n">
        <v>815732</v>
      </c>
      <c r="M46" s="134" t="n">
        <v>1049807</v>
      </c>
      <c r="N46" s="135" t="n">
        <f aca="false">L46/M46*100</f>
        <v>77.7030444643634</v>
      </c>
      <c r="O46" s="136" t="n">
        <v>198</v>
      </c>
      <c r="P46" s="134" t="n">
        <v>84</v>
      </c>
      <c r="Q46" s="136" t="n">
        <v>198</v>
      </c>
      <c r="R46" s="128" t="n">
        <f aca="false">O46*P46</f>
        <v>16632</v>
      </c>
    </row>
    <row r="47" customFormat="false" ht="15" hidden="false" customHeight="false" outlineLevel="0" collapsed="false">
      <c r="A47" s="132" t="n">
        <v>11</v>
      </c>
      <c r="B47" s="133" t="s">
        <v>46</v>
      </c>
      <c r="C47" s="130" t="n">
        <v>41251</v>
      </c>
      <c r="D47" s="134" t="n">
        <v>22533</v>
      </c>
      <c r="E47" s="135" t="n">
        <f aca="false">C47/D47*100</f>
        <v>183.069276172724</v>
      </c>
      <c r="F47" s="134" t="n">
        <v>17369</v>
      </c>
      <c r="G47" s="134" t="n">
        <v>183</v>
      </c>
      <c r="H47" s="135" t="n">
        <f aca="false">F47/G47*100</f>
        <v>9491.25683060109</v>
      </c>
      <c r="I47" s="134" t="n">
        <v>48837</v>
      </c>
      <c r="J47" s="134" t="n">
        <v>54719</v>
      </c>
      <c r="K47" s="135" t="n">
        <f aca="false">I47/J47*100</f>
        <v>89.2505345492425</v>
      </c>
      <c r="L47" s="134" t="n">
        <v>0</v>
      </c>
      <c r="M47" s="134" t="n">
        <v>0</v>
      </c>
      <c r="N47" s="135" t="e">
        <f aca="false">L47/M47*100</f>
        <v>#DIV/0!</v>
      </c>
      <c r="O47" s="136" t="n">
        <v>24</v>
      </c>
      <c r="P47" s="134" t="n">
        <v>68</v>
      </c>
      <c r="Q47" s="136" t="n">
        <v>24</v>
      </c>
      <c r="R47" s="128" t="n">
        <f aca="false">O47*P47</f>
        <v>1632</v>
      </c>
    </row>
    <row r="48" customFormat="false" ht="15" hidden="false" customHeight="false" outlineLevel="0" collapsed="false">
      <c r="A48" s="132" t="n">
        <v>12</v>
      </c>
      <c r="B48" s="133" t="s">
        <v>47</v>
      </c>
      <c r="C48" s="134" t="n">
        <v>88984</v>
      </c>
      <c r="D48" s="134" t="n">
        <v>73997</v>
      </c>
      <c r="E48" s="135" t="n">
        <f aca="false">C48/D48*100</f>
        <v>120.253523791505</v>
      </c>
      <c r="F48" s="139" t="n">
        <v>3485</v>
      </c>
      <c r="G48" s="139" t="n">
        <v>7018</v>
      </c>
      <c r="H48" s="135" t="n">
        <f aca="false">F48/G48*100</f>
        <v>49.6580222285551</v>
      </c>
      <c r="I48" s="139" t="n">
        <v>99936</v>
      </c>
      <c r="J48" s="139" t="n">
        <v>85885</v>
      </c>
      <c r="K48" s="135" t="n">
        <f aca="false">I48/J48*100</f>
        <v>116.360249170402</v>
      </c>
      <c r="L48" s="138" t="n">
        <v>99936</v>
      </c>
      <c r="M48" s="139" t="n">
        <v>85885</v>
      </c>
      <c r="N48" s="135" t="n">
        <f aca="false">L48/M48*100</f>
        <v>116.360249170402</v>
      </c>
      <c r="O48" s="136" t="n">
        <v>26</v>
      </c>
      <c r="P48" s="134" t="n">
        <v>120</v>
      </c>
      <c r="Q48" s="136" t="n">
        <v>27</v>
      </c>
      <c r="R48" s="128" t="n">
        <f aca="false">O48*P48</f>
        <v>3120</v>
      </c>
    </row>
    <row r="49" customFormat="false" ht="15" hidden="false" customHeight="false" outlineLevel="0" collapsed="false">
      <c r="A49" s="132" t="n">
        <v>13</v>
      </c>
      <c r="B49" s="133" t="s">
        <v>48</v>
      </c>
      <c r="C49" s="134" t="n">
        <v>349117</v>
      </c>
      <c r="D49" s="134" t="n">
        <v>330205</v>
      </c>
      <c r="E49" s="135" t="n">
        <f aca="false">C49/D49*100</f>
        <v>105.727351190927</v>
      </c>
      <c r="F49" s="134" t="n">
        <v>41249</v>
      </c>
      <c r="G49" s="134" t="n">
        <v>31415</v>
      </c>
      <c r="H49" s="135" t="n">
        <f aca="false">F49/G49*100</f>
        <v>131.30351742798</v>
      </c>
      <c r="I49" s="134" t="n">
        <v>317558</v>
      </c>
      <c r="J49" s="134" t="n">
        <v>333187</v>
      </c>
      <c r="K49" s="135" t="n">
        <f aca="false">I49/J49*100</f>
        <v>95.3092407566922</v>
      </c>
      <c r="L49" s="134" t="n">
        <v>3429</v>
      </c>
      <c r="M49" s="134" t="n">
        <v>0</v>
      </c>
      <c r="N49" s="135" t="n">
        <v>0</v>
      </c>
      <c r="O49" s="136" t="n">
        <v>78</v>
      </c>
      <c r="P49" s="134" t="n">
        <v>98</v>
      </c>
      <c r="Q49" s="136" t="n">
        <v>78</v>
      </c>
      <c r="R49" s="128" t="n">
        <f aca="false">O49*P49</f>
        <v>7644</v>
      </c>
    </row>
    <row r="50" customFormat="false" ht="15" hidden="false" customHeight="false" outlineLevel="0" collapsed="false">
      <c r="A50" s="132" t="n">
        <v>14</v>
      </c>
      <c r="B50" s="133" t="s">
        <v>49</v>
      </c>
      <c r="C50" s="136" t="n">
        <v>15306</v>
      </c>
      <c r="D50" s="136" t="n">
        <v>31516</v>
      </c>
      <c r="E50" s="137" t="n">
        <f aca="false">C50/D50*100</f>
        <v>48.565807843635</v>
      </c>
      <c r="F50" s="136" t="n">
        <v>891</v>
      </c>
      <c r="G50" s="136" t="n">
        <v>1840</v>
      </c>
      <c r="H50" s="137" t="n">
        <f aca="false">F50/G50*100</f>
        <v>48.4239130434783</v>
      </c>
      <c r="I50" s="136" t="n">
        <v>17900</v>
      </c>
      <c r="J50" s="136" t="n">
        <v>30634</v>
      </c>
      <c r="K50" s="137" t="n">
        <f aca="false">I50/J50*100</f>
        <v>58.4318077952602</v>
      </c>
      <c r="L50" s="136" t="n">
        <v>0</v>
      </c>
      <c r="M50" s="136" t="n">
        <v>8026</v>
      </c>
      <c r="N50" s="135" t="n">
        <v>0</v>
      </c>
      <c r="O50" s="136" t="n">
        <v>13</v>
      </c>
      <c r="P50" s="134" t="n">
        <v>80</v>
      </c>
      <c r="Q50" s="136" t="n">
        <v>13</v>
      </c>
      <c r="R50" s="128" t="n">
        <f aca="false">O50*P50</f>
        <v>1040</v>
      </c>
    </row>
    <row r="51" customFormat="false" ht="15" hidden="false" customHeight="false" outlineLevel="0" collapsed="false">
      <c r="A51" s="132" t="n">
        <v>15</v>
      </c>
      <c r="B51" s="133" t="s">
        <v>50</v>
      </c>
      <c r="C51" s="134" t="n">
        <v>332256</v>
      </c>
      <c r="D51" s="103" t="n">
        <v>46354</v>
      </c>
      <c r="E51" s="137" t="n">
        <f aca="false">C51/D51*100</f>
        <v>716.779565949001</v>
      </c>
      <c r="F51" s="134" t="n">
        <v>26203</v>
      </c>
      <c r="G51" s="134" t="n">
        <v>3085</v>
      </c>
      <c r="H51" s="137" t="n">
        <f aca="false">F51/G51*100</f>
        <v>849.36790923825</v>
      </c>
      <c r="I51" s="134" t="n">
        <v>476929</v>
      </c>
      <c r="J51" s="134" t="n">
        <v>70905</v>
      </c>
      <c r="K51" s="137" t="n">
        <f aca="false">I51/J51*100</f>
        <v>672.630985120936</v>
      </c>
      <c r="L51" s="134" t="n">
        <v>465504</v>
      </c>
      <c r="M51" s="134" t="n">
        <v>33785</v>
      </c>
      <c r="N51" s="137" t="n">
        <f aca="false">L51/M51*100</f>
        <v>1377.84223767944</v>
      </c>
      <c r="O51" s="136" t="n">
        <v>53</v>
      </c>
      <c r="P51" s="134" t="n">
        <v>95</v>
      </c>
      <c r="Q51" s="136" t="n">
        <v>55</v>
      </c>
      <c r="R51" s="128" t="n">
        <f aca="false">O51*P51</f>
        <v>5035</v>
      </c>
    </row>
    <row r="52" customFormat="false" ht="15" hidden="false" customHeight="false" outlineLevel="0" collapsed="false">
      <c r="A52" s="132" t="n">
        <v>16</v>
      </c>
      <c r="B52" s="133" t="s">
        <v>51</v>
      </c>
      <c r="C52" s="134" t="n">
        <v>3106</v>
      </c>
      <c r="D52" s="103" t="n">
        <v>3332</v>
      </c>
      <c r="E52" s="137" t="n">
        <f aca="false">C52/D52*100</f>
        <v>93.2172869147659</v>
      </c>
      <c r="F52" s="134" t="n">
        <v>0</v>
      </c>
      <c r="G52" s="134" t="n">
        <v>145</v>
      </c>
      <c r="H52" s="137" t="n">
        <v>0</v>
      </c>
      <c r="I52" s="134" t="n">
        <v>3106</v>
      </c>
      <c r="J52" s="134" t="n">
        <v>3013</v>
      </c>
      <c r="K52" s="137" t="n">
        <f aca="false">I52/J52*100</f>
        <v>103.086624626618</v>
      </c>
      <c r="L52" s="134" t="n">
        <v>0</v>
      </c>
      <c r="M52" s="134" t="n">
        <v>0</v>
      </c>
      <c r="N52" s="135" t="n">
        <v>0</v>
      </c>
      <c r="O52" s="136" t="n">
        <v>3</v>
      </c>
      <c r="P52" s="134" t="n">
        <v>40</v>
      </c>
      <c r="Q52" s="136" t="n">
        <v>3</v>
      </c>
      <c r="R52" s="128" t="n">
        <f aca="false">O52*P52</f>
        <v>120</v>
      </c>
    </row>
    <row r="53" customFormat="false" ht="15" hidden="false" customHeight="false" outlineLevel="0" collapsed="false">
      <c r="A53" s="132" t="n">
        <v>17</v>
      </c>
      <c r="B53" s="133" t="s">
        <v>52</v>
      </c>
      <c r="C53" s="136" t="n">
        <v>725750</v>
      </c>
      <c r="D53" s="136" t="n">
        <v>0</v>
      </c>
      <c r="E53" s="137" t="n">
        <v>0</v>
      </c>
      <c r="F53" s="136" t="n">
        <v>25000</v>
      </c>
      <c r="G53" s="136" t="n">
        <v>0</v>
      </c>
      <c r="H53" s="137" t="n">
        <v>0</v>
      </c>
      <c r="I53" s="136" t="n">
        <v>61100</v>
      </c>
      <c r="J53" s="136" t="n">
        <v>0</v>
      </c>
      <c r="K53" s="135" t="n">
        <v>0</v>
      </c>
      <c r="L53" s="136" t="n">
        <v>0</v>
      </c>
      <c r="M53" s="136" t="n">
        <v>0</v>
      </c>
      <c r="N53" s="137" t="n">
        <v>0</v>
      </c>
      <c r="O53" s="136" t="n">
        <v>13</v>
      </c>
      <c r="P53" s="134" t="n">
        <v>70</v>
      </c>
      <c r="Q53" s="136" t="n">
        <v>13</v>
      </c>
      <c r="R53" s="128" t="n">
        <f aca="false">O53*P53</f>
        <v>910</v>
      </c>
    </row>
    <row r="54" customFormat="false" ht="15" hidden="false" customHeight="false" outlineLevel="0" collapsed="false">
      <c r="A54" s="140" t="s">
        <v>53</v>
      </c>
      <c r="B54" s="140"/>
      <c r="C54" s="140" t="n">
        <f aca="false">SUM(C37:C53)</f>
        <v>3687626</v>
      </c>
      <c r="D54" s="140" t="n">
        <f aca="false">SUM(D37:D53)</f>
        <v>2539020</v>
      </c>
      <c r="E54" s="141" t="n">
        <f aca="false">C54/D54*100</f>
        <v>145.238162755709</v>
      </c>
      <c r="F54" s="140" t="n">
        <f aca="false">SUM(F37:F53)</f>
        <v>307702</v>
      </c>
      <c r="G54" s="140" t="n">
        <f aca="false">SUM(G37:G52)</f>
        <v>226777</v>
      </c>
      <c r="H54" s="141" t="n">
        <f aca="false">F54/G54*100</f>
        <v>135.684835763768</v>
      </c>
      <c r="I54" s="140" t="n">
        <f aca="false">SUM(I37:I53)</f>
        <v>3008135</v>
      </c>
      <c r="J54" s="140" t="n">
        <f aca="false">SUM(J37:J53)</f>
        <v>2625926</v>
      </c>
      <c r="K54" s="141" t="n">
        <f aca="false">I54/J54*100</f>
        <v>114.555208334127</v>
      </c>
      <c r="L54" s="140" t="n">
        <f aca="false">SUM(L37:L53)</f>
        <v>1627333</v>
      </c>
      <c r="M54" s="140" t="n">
        <f aca="false">SUM(M37:M53)</f>
        <v>1250075</v>
      </c>
      <c r="N54" s="141" t="n">
        <f aca="false">L54/M54*100</f>
        <v>130.178829270244</v>
      </c>
      <c r="O54" s="140" t="n">
        <f aca="false">SUM(O37:O53)</f>
        <v>894</v>
      </c>
      <c r="P54" s="141" t="n">
        <f aca="false">R54/O54</f>
        <v>92.8557046979866</v>
      </c>
      <c r="Q54" s="140" t="n">
        <f aca="false">SUM(Q37:Q53)</f>
        <v>896</v>
      </c>
      <c r="R54" s="140" t="n">
        <f aca="false">SUM(R37:R53)</f>
        <v>83013</v>
      </c>
    </row>
    <row r="55" customFormat="false" ht="15" hidden="false" customHeight="false" outlineLevel="0" collapsed="false">
      <c r="A55" s="136"/>
      <c r="B55" s="133"/>
      <c r="C55" s="136"/>
      <c r="D55" s="136"/>
      <c r="E55" s="136"/>
      <c r="F55" s="136"/>
      <c r="G55" s="136"/>
      <c r="H55" s="136"/>
      <c r="I55" s="136"/>
      <c r="J55" s="136"/>
      <c r="K55" s="130"/>
      <c r="L55" s="136"/>
      <c r="M55" s="136"/>
      <c r="N55" s="136"/>
      <c r="O55" s="136"/>
      <c r="P55" s="130"/>
      <c r="Q55" s="136"/>
      <c r="R55" s="128"/>
    </row>
    <row r="56" customFormat="false" ht="15" hidden="false" customHeight="false" outlineLevel="0" collapsed="false">
      <c r="A56" s="129" t="s">
        <v>54</v>
      </c>
      <c r="B56" s="129"/>
      <c r="C56" s="129" t="n">
        <v>3</v>
      </c>
      <c r="D56" s="129" t="n">
        <v>4</v>
      </c>
      <c r="E56" s="131" t="n">
        <v>5</v>
      </c>
      <c r="F56" s="129" t="n">
        <v>6</v>
      </c>
      <c r="G56" s="129" t="n">
        <v>7</v>
      </c>
      <c r="H56" s="129" t="n">
        <v>8</v>
      </c>
      <c r="I56" s="129" t="n">
        <v>9</v>
      </c>
      <c r="J56" s="129" t="n">
        <v>10</v>
      </c>
      <c r="K56" s="129" t="n">
        <v>11</v>
      </c>
      <c r="L56" s="129" t="n">
        <v>12</v>
      </c>
      <c r="M56" s="129" t="n">
        <v>13</v>
      </c>
      <c r="N56" s="129" t="n">
        <v>14</v>
      </c>
      <c r="O56" s="129" t="n">
        <v>15</v>
      </c>
      <c r="P56" s="131" t="n">
        <v>16</v>
      </c>
      <c r="Q56" s="129" t="n">
        <v>15</v>
      </c>
      <c r="R56" s="128"/>
    </row>
    <row r="57" customFormat="false" ht="15" hidden="false" customHeight="false" outlineLevel="0" collapsed="false">
      <c r="A57" s="134" t="n">
        <v>1</v>
      </c>
      <c r="B57" s="143" t="s">
        <v>55</v>
      </c>
      <c r="C57" s="134" t="n">
        <v>503136</v>
      </c>
      <c r="D57" s="138" t="n">
        <v>444500</v>
      </c>
      <c r="E57" s="135" t="n">
        <f aca="false">C57/D57*100</f>
        <v>113.191451068616</v>
      </c>
      <c r="F57" s="138" t="n">
        <v>47814</v>
      </c>
      <c r="G57" s="138" t="n">
        <v>61016</v>
      </c>
      <c r="H57" s="135" t="n">
        <f aca="false">F57/G57*100</f>
        <v>78.3630523141471</v>
      </c>
      <c r="I57" s="138" t="n">
        <v>504580</v>
      </c>
      <c r="J57" s="138" t="n">
        <v>446773</v>
      </c>
      <c r="K57" s="135" t="n">
        <f aca="false">I57/J57*100</f>
        <v>112.938785468236</v>
      </c>
      <c r="L57" s="138" t="n">
        <v>502519</v>
      </c>
      <c r="M57" s="138" t="n">
        <v>387367</v>
      </c>
      <c r="N57" s="135" t="n">
        <f aca="false">L57/M57*100</f>
        <v>129.726848182731</v>
      </c>
      <c r="O57" s="138" t="n">
        <v>151</v>
      </c>
      <c r="P57" s="138" t="n">
        <v>83</v>
      </c>
      <c r="Q57" s="138" t="n">
        <v>155</v>
      </c>
      <c r="R57" s="128" t="n">
        <f aca="false">O57*P57</f>
        <v>12533</v>
      </c>
    </row>
    <row r="58" customFormat="false" ht="15" hidden="false" customHeight="false" outlineLevel="0" collapsed="false">
      <c r="A58" s="139" t="n">
        <v>2</v>
      </c>
      <c r="B58" s="143" t="s">
        <v>56</v>
      </c>
      <c r="C58" s="134" t="n">
        <v>130650</v>
      </c>
      <c r="D58" s="134" t="n">
        <v>87134</v>
      </c>
      <c r="E58" s="135" t="n">
        <f aca="false">C58/D58*100</f>
        <v>149.94146946083</v>
      </c>
      <c r="F58" s="138" t="n">
        <v>2881</v>
      </c>
      <c r="G58" s="138" t="n">
        <v>2602</v>
      </c>
      <c r="H58" s="135" t="n">
        <f aca="false">F58/G58*100</f>
        <v>110.722521137586</v>
      </c>
      <c r="I58" s="138" t="n">
        <v>142206</v>
      </c>
      <c r="J58" s="138" t="n">
        <v>84980</v>
      </c>
      <c r="K58" s="135" t="n">
        <f aca="false">I58/J58*100</f>
        <v>167.340550717816</v>
      </c>
      <c r="L58" s="138" t="n">
        <v>0</v>
      </c>
      <c r="M58" s="138" t="n">
        <v>3908</v>
      </c>
      <c r="N58" s="135" t="n">
        <v>0</v>
      </c>
      <c r="O58" s="138" t="n">
        <v>129</v>
      </c>
      <c r="P58" s="138" t="n">
        <v>105</v>
      </c>
      <c r="Q58" s="138" t="n">
        <v>129</v>
      </c>
      <c r="R58" s="128" t="n">
        <f aca="false">O58*P58</f>
        <v>13545</v>
      </c>
    </row>
    <row r="59" customFormat="false" ht="15" hidden="false" customHeight="false" outlineLevel="0" collapsed="false">
      <c r="A59" s="139" t="n">
        <v>3</v>
      </c>
      <c r="B59" s="143" t="s">
        <v>57</v>
      </c>
      <c r="C59" s="138" t="n">
        <v>282191</v>
      </c>
      <c r="D59" s="138" t="n">
        <v>403841</v>
      </c>
      <c r="E59" s="135" t="n">
        <f aca="false">C59/D59*100</f>
        <v>69.8767584272028</v>
      </c>
      <c r="F59" s="138" t="n">
        <v>42224</v>
      </c>
      <c r="G59" s="138" t="n">
        <v>51512</v>
      </c>
      <c r="H59" s="135" t="n">
        <f aca="false">F59/G59*100</f>
        <v>81.9692498835223</v>
      </c>
      <c r="I59" s="138" t="n">
        <v>282191</v>
      </c>
      <c r="J59" s="138" t="n">
        <v>403841</v>
      </c>
      <c r="K59" s="135" t="n">
        <f aca="false">I59/J59*100</f>
        <v>69.8767584272028</v>
      </c>
      <c r="L59" s="138" t="n">
        <v>0</v>
      </c>
      <c r="M59" s="138" t="n">
        <v>0</v>
      </c>
      <c r="N59" s="135" t="n">
        <v>0</v>
      </c>
      <c r="O59" s="138" t="n">
        <v>122</v>
      </c>
      <c r="P59" s="138" t="n">
        <v>50</v>
      </c>
      <c r="Q59" s="138" t="n">
        <v>120</v>
      </c>
      <c r="R59" s="128" t="n">
        <f aca="false">O59*P59</f>
        <v>6100</v>
      </c>
    </row>
    <row r="60" customFormat="false" ht="15" hidden="false" customHeight="false" outlineLevel="0" collapsed="false">
      <c r="A60" s="134" t="n">
        <v>4</v>
      </c>
      <c r="B60" s="143" t="s">
        <v>58</v>
      </c>
      <c r="C60" s="138" t="n">
        <v>290117</v>
      </c>
      <c r="D60" s="138" t="n">
        <v>285957</v>
      </c>
      <c r="E60" s="135" t="n">
        <f aca="false">C60/D60*100</f>
        <v>101.454764177831</v>
      </c>
      <c r="F60" s="138" t="n">
        <v>47401</v>
      </c>
      <c r="G60" s="138" t="n">
        <v>31785</v>
      </c>
      <c r="H60" s="135" t="n">
        <f aca="false">F60/G60*100</f>
        <v>149.130092811074</v>
      </c>
      <c r="I60" s="138" t="n">
        <v>304599</v>
      </c>
      <c r="J60" s="138" t="n">
        <v>286866</v>
      </c>
      <c r="K60" s="135" t="n">
        <f aca="false">I60/J60*100</f>
        <v>106.181631842045</v>
      </c>
      <c r="L60" s="138" t="n">
        <v>139954</v>
      </c>
      <c r="M60" s="138" t="n">
        <v>136226</v>
      </c>
      <c r="N60" s="135" t="n">
        <f aca="false">L60/M60*100</f>
        <v>102.736628837373</v>
      </c>
      <c r="O60" s="138" t="n">
        <v>68</v>
      </c>
      <c r="P60" s="138" t="n">
        <v>124</v>
      </c>
      <c r="Q60" s="138" t="n">
        <v>67</v>
      </c>
      <c r="R60" s="128" t="n">
        <f aca="false">O60*P60</f>
        <v>8432</v>
      </c>
    </row>
    <row r="61" customFormat="false" ht="15" hidden="false" customHeight="false" outlineLevel="0" collapsed="false">
      <c r="A61" s="139" t="n">
        <v>5</v>
      </c>
      <c r="B61" s="143" t="s">
        <v>59</v>
      </c>
      <c r="C61" s="134" t="n">
        <v>0</v>
      </c>
      <c r="D61" s="134" t="n">
        <v>0</v>
      </c>
      <c r="E61" s="135" t="n">
        <v>0</v>
      </c>
      <c r="F61" s="134" t="n">
        <v>0</v>
      </c>
      <c r="G61" s="134" t="n">
        <v>0</v>
      </c>
      <c r="H61" s="135" t="n">
        <v>0</v>
      </c>
      <c r="I61" s="134" t="n">
        <v>0</v>
      </c>
      <c r="J61" s="134" t="n">
        <v>0</v>
      </c>
      <c r="K61" s="135" t="n">
        <v>0</v>
      </c>
      <c r="L61" s="134" t="n">
        <v>0</v>
      </c>
      <c r="M61" s="134" t="n">
        <v>0</v>
      </c>
      <c r="N61" s="135" t="n">
        <v>0</v>
      </c>
      <c r="O61" s="136" t="n">
        <v>0</v>
      </c>
      <c r="P61" s="134" t="n">
        <v>0</v>
      </c>
      <c r="Q61" s="136" t="n">
        <v>0</v>
      </c>
      <c r="R61" s="128" t="n">
        <f aca="false">O61*P61</f>
        <v>0</v>
      </c>
    </row>
    <row r="62" customFormat="false" ht="15" hidden="false" customHeight="false" outlineLevel="0" collapsed="false">
      <c r="A62" s="139" t="n">
        <v>6</v>
      </c>
      <c r="B62" s="143" t="s">
        <v>60</v>
      </c>
      <c r="C62" s="138" t="n">
        <v>51752</v>
      </c>
      <c r="D62" s="138" t="n">
        <v>66531</v>
      </c>
      <c r="E62" s="135" t="n">
        <f aca="false">C62/D62*100</f>
        <v>77.78629511055</v>
      </c>
      <c r="F62" s="138" t="n">
        <v>6059</v>
      </c>
      <c r="G62" s="138" t="n">
        <v>5493</v>
      </c>
      <c r="H62" s="135" t="n">
        <f aca="false">F62/G62*100</f>
        <v>110.304023302385</v>
      </c>
      <c r="I62" s="138" t="n">
        <v>56778</v>
      </c>
      <c r="J62" s="138" t="n">
        <v>69697</v>
      </c>
      <c r="K62" s="135" t="n">
        <f aca="false">I62/J62*100</f>
        <v>81.4640515373689</v>
      </c>
      <c r="L62" s="138" t="n">
        <v>56643</v>
      </c>
      <c r="M62" s="138" t="n">
        <v>69697</v>
      </c>
      <c r="N62" s="135" t="n">
        <f aca="false">L62/M62*100</f>
        <v>81.2703559694105</v>
      </c>
      <c r="O62" s="138" t="n">
        <v>33</v>
      </c>
      <c r="P62" s="138" t="n">
        <v>44</v>
      </c>
      <c r="Q62" s="138" t="n">
        <v>33</v>
      </c>
      <c r="R62" s="128" t="n">
        <f aca="false">O62*P62</f>
        <v>1452</v>
      </c>
    </row>
    <row r="63" customFormat="false" ht="15" hidden="false" customHeight="false" outlineLevel="0" collapsed="false">
      <c r="A63" s="134" t="n">
        <v>7</v>
      </c>
      <c r="B63" s="143" t="s">
        <v>61</v>
      </c>
      <c r="C63" s="134" t="n">
        <v>45713</v>
      </c>
      <c r="D63" s="134" t="n">
        <v>90788</v>
      </c>
      <c r="E63" s="135" t="n">
        <f aca="false">C63/D63*100</f>
        <v>50.3513680222056</v>
      </c>
      <c r="F63" s="134" t="n">
        <v>0</v>
      </c>
      <c r="G63" s="134" t="n">
        <v>6526</v>
      </c>
      <c r="H63" s="135" t="n">
        <f aca="false">F63/G63*100</f>
        <v>0</v>
      </c>
      <c r="I63" s="134" t="n">
        <v>59680</v>
      </c>
      <c r="J63" s="134" t="n">
        <v>113197</v>
      </c>
      <c r="K63" s="135" t="n">
        <f aca="false">I63/J63*100</f>
        <v>52.7222452891861</v>
      </c>
      <c r="L63" s="145" t="n">
        <v>59826</v>
      </c>
      <c r="M63" s="134" t="n">
        <v>113101</v>
      </c>
      <c r="N63" s="135" t="n">
        <f aca="false">L63/M63*100</f>
        <v>52.8960840310873</v>
      </c>
      <c r="O63" s="138" t="n">
        <v>40</v>
      </c>
      <c r="P63" s="138" t="n">
        <v>50</v>
      </c>
      <c r="Q63" s="138" t="n">
        <v>40</v>
      </c>
      <c r="R63" s="128" t="n">
        <f aca="false">O63*P63</f>
        <v>2000</v>
      </c>
    </row>
    <row r="64" customFormat="false" ht="15" hidden="false" customHeight="false" outlineLevel="0" collapsed="false">
      <c r="A64" s="139" t="n">
        <v>8</v>
      </c>
      <c r="B64" s="143" t="s">
        <v>62</v>
      </c>
      <c r="C64" s="198" t="n">
        <v>283400</v>
      </c>
      <c r="D64" s="134" t="n">
        <v>392900</v>
      </c>
      <c r="E64" s="135" t="n">
        <f aca="false">C64/D64*100</f>
        <v>72.1303130567574</v>
      </c>
      <c r="F64" s="134" t="n">
        <v>0</v>
      </c>
      <c r="G64" s="199" t="n">
        <v>6000</v>
      </c>
      <c r="H64" s="135" t="n">
        <f aca="false">F64/G64*100</f>
        <v>0</v>
      </c>
      <c r="I64" s="134" t="n">
        <v>392724</v>
      </c>
      <c r="J64" s="199" t="n">
        <v>412928</v>
      </c>
      <c r="K64" s="135" t="n">
        <f aca="false">I64/J64*100</f>
        <v>95.1071373217607</v>
      </c>
      <c r="L64" s="134" t="n">
        <v>392724</v>
      </c>
      <c r="M64" s="199" t="n">
        <v>412928</v>
      </c>
      <c r="N64" s="135" t="n">
        <f aca="false">L64/M64*100</f>
        <v>95.1071373217607</v>
      </c>
      <c r="O64" s="138" t="n">
        <v>40</v>
      </c>
      <c r="P64" s="138" t="n">
        <v>85</v>
      </c>
      <c r="Q64" s="138" t="n">
        <v>40</v>
      </c>
      <c r="R64" s="128" t="n">
        <f aca="false">O64*P64</f>
        <v>3400</v>
      </c>
    </row>
    <row r="65" customFormat="false" ht="15" hidden="false" customHeight="false" outlineLevel="0" collapsed="false">
      <c r="A65" s="139" t="n">
        <v>9</v>
      </c>
      <c r="B65" s="143" t="s">
        <v>63</v>
      </c>
      <c r="C65" s="134" t="n">
        <v>0</v>
      </c>
      <c r="D65" s="134" t="n">
        <v>0</v>
      </c>
      <c r="E65" s="135" t="n">
        <v>0</v>
      </c>
      <c r="F65" s="134" t="n">
        <v>0</v>
      </c>
      <c r="G65" s="134" t="n">
        <v>0</v>
      </c>
      <c r="H65" s="135" t="n">
        <v>0</v>
      </c>
      <c r="I65" s="134" t="n">
        <v>0</v>
      </c>
      <c r="J65" s="134" t="n">
        <v>0</v>
      </c>
      <c r="K65" s="135" t="n">
        <v>0</v>
      </c>
      <c r="L65" s="134" t="n">
        <v>0</v>
      </c>
      <c r="M65" s="134" t="n">
        <v>0</v>
      </c>
      <c r="N65" s="135" t="n">
        <v>0</v>
      </c>
      <c r="O65" s="136" t="n">
        <v>0</v>
      </c>
      <c r="P65" s="134" t="n">
        <v>0</v>
      </c>
      <c r="Q65" s="136" t="n">
        <v>0</v>
      </c>
      <c r="R65" s="128" t="n">
        <f aca="false">O65*P65</f>
        <v>0</v>
      </c>
    </row>
    <row r="66" customFormat="false" ht="15" hidden="false" customHeight="false" outlineLevel="0" collapsed="false">
      <c r="A66" s="146" t="s">
        <v>64</v>
      </c>
      <c r="B66" s="146"/>
      <c r="C66" s="146" t="n">
        <f aca="false">SUM(C57:C65)</f>
        <v>1586959</v>
      </c>
      <c r="D66" s="146" t="n">
        <f aca="false">SUM(D57:D65)</f>
        <v>1771651</v>
      </c>
      <c r="E66" s="147" t="n">
        <f aca="false">C66/D66*100</f>
        <v>89.575147701212</v>
      </c>
      <c r="F66" s="146" t="n">
        <f aca="false">SUM(F57:F65)</f>
        <v>146379</v>
      </c>
      <c r="G66" s="146" t="n">
        <f aca="false">SUM(G57:G65)</f>
        <v>164934</v>
      </c>
      <c r="H66" s="147" t="n">
        <f aca="false">F66/G66*100</f>
        <v>88.7500454727346</v>
      </c>
      <c r="I66" s="148" t="n">
        <f aca="false">SUM(I57:I65)</f>
        <v>1742758</v>
      </c>
      <c r="J66" s="146" t="n">
        <f aca="false">SUM(J57:J65)</f>
        <v>1818282</v>
      </c>
      <c r="K66" s="147" t="n">
        <f aca="false">I66/J66*100</f>
        <v>95.8464088628717</v>
      </c>
      <c r="L66" s="146" t="n">
        <f aca="false">SUM(L57:L65)</f>
        <v>1151666</v>
      </c>
      <c r="M66" s="146" t="n">
        <f aca="false">SUM(M57:M65)</f>
        <v>1123227</v>
      </c>
      <c r="N66" s="147" t="n">
        <f aca="false">L66/M66*100</f>
        <v>102.531901387698</v>
      </c>
      <c r="O66" s="148" t="n">
        <f aca="false">SUM(O57:O65)</f>
        <v>583</v>
      </c>
      <c r="P66" s="147" t="n">
        <f aca="false">R66/O66</f>
        <v>81.409948542024</v>
      </c>
      <c r="Q66" s="148" t="n">
        <f aca="false">SUM(Q57:Q65)</f>
        <v>584</v>
      </c>
      <c r="R66" s="149" t="n">
        <f aca="false">SUM(R57:R65)</f>
        <v>47462</v>
      </c>
    </row>
    <row r="67" customFormat="false" ht="15" hidden="false" customHeight="false" outlineLevel="0" collapsed="false">
      <c r="A67" s="128"/>
      <c r="B67" s="150"/>
      <c r="C67" s="128"/>
      <c r="D67" s="128"/>
      <c r="E67" s="128"/>
      <c r="F67" s="128"/>
      <c r="G67" s="128"/>
      <c r="H67" s="128"/>
      <c r="I67" s="128"/>
      <c r="J67" s="128"/>
      <c r="K67" s="151"/>
      <c r="L67" s="128"/>
      <c r="M67" s="128"/>
      <c r="N67" s="128"/>
      <c r="O67" s="128"/>
      <c r="P67" s="151"/>
      <c r="Q67" s="128"/>
      <c r="R67" s="128"/>
    </row>
    <row r="68" customFormat="false" ht="15" hidden="false" customHeight="false" outlineLevel="0" collapsed="false">
      <c r="A68" s="129" t="s">
        <v>65</v>
      </c>
      <c r="B68" s="129"/>
      <c r="C68" s="129" t="n">
        <v>3</v>
      </c>
      <c r="D68" s="129" t="n">
        <v>4</v>
      </c>
      <c r="E68" s="131" t="n">
        <v>5</v>
      </c>
      <c r="F68" s="129" t="n">
        <v>6</v>
      </c>
      <c r="G68" s="129" t="n">
        <v>7</v>
      </c>
      <c r="H68" s="129" t="n">
        <v>8</v>
      </c>
      <c r="I68" s="129" t="n">
        <v>9</v>
      </c>
      <c r="J68" s="129" t="n">
        <v>10</v>
      </c>
      <c r="K68" s="129" t="n">
        <v>11</v>
      </c>
      <c r="L68" s="129" t="n">
        <v>12</v>
      </c>
      <c r="M68" s="129" t="n">
        <v>13</v>
      </c>
      <c r="N68" s="129" t="n">
        <v>14</v>
      </c>
      <c r="O68" s="129" t="n">
        <v>15</v>
      </c>
      <c r="P68" s="131" t="n">
        <v>16</v>
      </c>
      <c r="Q68" s="129" t="n">
        <v>15</v>
      </c>
      <c r="R68" s="128"/>
    </row>
    <row r="69" customFormat="false" ht="15" hidden="false" customHeight="false" outlineLevel="0" collapsed="false">
      <c r="A69" s="132" t="n">
        <v>1</v>
      </c>
      <c r="B69" s="133" t="s">
        <v>66</v>
      </c>
      <c r="C69" s="136" t="n">
        <v>57043</v>
      </c>
      <c r="D69" s="136" t="n">
        <v>21154</v>
      </c>
      <c r="E69" s="137" t="n">
        <f aca="false">C69/D69*100</f>
        <v>269.655857048312</v>
      </c>
      <c r="F69" s="136" t="n">
        <v>800</v>
      </c>
      <c r="G69" s="136" t="n">
        <v>11</v>
      </c>
      <c r="H69" s="137" t="n">
        <f aca="false">F69/G69*100</f>
        <v>7272.72727272727</v>
      </c>
      <c r="I69" s="136" t="n">
        <v>145096</v>
      </c>
      <c r="J69" s="136" t="n">
        <v>138014</v>
      </c>
      <c r="K69" s="137" t="n">
        <f aca="false">I69/J69*100</f>
        <v>105.131363484864</v>
      </c>
      <c r="L69" s="136" t="n">
        <v>53172</v>
      </c>
      <c r="M69" s="136" t="n">
        <v>32820</v>
      </c>
      <c r="N69" s="137" t="n">
        <f aca="false">L69/M69*100</f>
        <v>162.010968921389</v>
      </c>
      <c r="O69" s="136" t="n">
        <v>158</v>
      </c>
      <c r="P69" s="130" t="n">
        <v>55</v>
      </c>
      <c r="Q69" s="136" t="n">
        <v>166</v>
      </c>
      <c r="R69" s="128" t="n">
        <f aca="false">O69*P69</f>
        <v>8690</v>
      </c>
    </row>
    <row r="70" customFormat="false" ht="15" hidden="false" customHeight="false" outlineLevel="0" collapsed="false">
      <c r="A70" s="132" t="n">
        <v>2</v>
      </c>
      <c r="B70" s="133" t="s">
        <v>67</v>
      </c>
      <c r="C70" s="130" t="n">
        <v>556973</v>
      </c>
      <c r="D70" s="130" t="n">
        <v>364677</v>
      </c>
      <c r="E70" s="137" t="n">
        <f aca="false">C70/D70*100</f>
        <v>152.730498495929</v>
      </c>
      <c r="F70" s="130" t="n">
        <v>67298</v>
      </c>
      <c r="G70" s="130" t="n">
        <v>33021</v>
      </c>
      <c r="H70" s="137" t="n">
        <f aca="false">F70/G70*100</f>
        <v>203.80364010781</v>
      </c>
      <c r="I70" s="130" t="n">
        <v>524248</v>
      </c>
      <c r="J70" s="130" t="n">
        <v>366109</v>
      </c>
      <c r="K70" s="137" t="n">
        <f aca="false">I70/J70*100</f>
        <v>143.194513109484</v>
      </c>
      <c r="L70" s="130" t="n">
        <v>524248</v>
      </c>
      <c r="M70" s="130" t="n">
        <v>366109</v>
      </c>
      <c r="N70" s="137" t="n">
        <f aca="false">L70/M70*100</f>
        <v>143.194513109484</v>
      </c>
      <c r="O70" s="136" t="n">
        <v>25</v>
      </c>
      <c r="P70" s="134" t="n">
        <v>65</v>
      </c>
      <c r="Q70" s="136" t="n">
        <v>24</v>
      </c>
      <c r="R70" s="128" t="n">
        <f aca="false">O70*P70</f>
        <v>1625</v>
      </c>
    </row>
    <row r="71" customFormat="false" ht="15" hidden="false" customHeight="false" outlineLevel="0" collapsed="false">
      <c r="A71" s="132" t="n">
        <v>3</v>
      </c>
      <c r="B71" s="133" t="s">
        <v>68</v>
      </c>
      <c r="C71" s="136" t="n">
        <v>34432</v>
      </c>
      <c r="D71" s="136" t="n">
        <v>15074</v>
      </c>
      <c r="E71" s="137" t="n">
        <f aca="false">C71/D71*100</f>
        <v>228.419795674672</v>
      </c>
      <c r="F71" s="136" t="n">
        <v>1850</v>
      </c>
      <c r="G71" s="136" t="n">
        <v>3382</v>
      </c>
      <c r="H71" s="137" t="n">
        <f aca="false">F71/G71*100</f>
        <v>54.7013601419279</v>
      </c>
      <c r="I71" s="136" t="n">
        <v>34720</v>
      </c>
      <c r="J71" s="136" t="n">
        <v>16188</v>
      </c>
      <c r="K71" s="137" t="n">
        <f aca="false">I71/J71*100</f>
        <v>214.479861625896</v>
      </c>
      <c r="L71" s="136" t="n">
        <v>4160</v>
      </c>
      <c r="M71" s="136" t="n">
        <v>2076</v>
      </c>
      <c r="N71" s="137" t="n">
        <v>0</v>
      </c>
      <c r="O71" s="136" t="n">
        <v>61</v>
      </c>
      <c r="P71" s="130" t="n">
        <v>49</v>
      </c>
      <c r="Q71" s="136" t="n">
        <v>41</v>
      </c>
      <c r="R71" s="128" t="n">
        <f aca="false">O71*P71</f>
        <v>2989</v>
      </c>
    </row>
    <row r="72" customFormat="false" ht="15" hidden="false" customHeight="false" outlineLevel="0" collapsed="false">
      <c r="A72" s="132" t="n">
        <v>4</v>
      </c>
      <c r="B72" s="133" t="s">
        <v>69</v>
      </c>
      <c r="C72" s="136" t="n">
        <v>45261</v>
      </c>
      <c r="D72" s="136" t="n">
        <v>22528</v>
      </c>
      <c r="E72" s="137" t="n">
        <f aca="false">C72/D72*100</f>
        <v>200.909978693182</v>
      </c>
      <c r="F72" s="136" t="n">
        <v>12531</v>
      </c>
      <c r="G72" s="136" t="n">
        <v>2365</v>
      </c>
      <c r="H72" s="137" t="n">
        <f aca="false">F72/G72*100</f>
        <v>529.85200845666</v>
      </c>
      <c r="I72" s="136" t="n">
        <v>59296</v>
      </c>
      <c r="J72" s="136" t="n">
        <v>20396</v>
      </c>
      <c r="K72" s="137" t="n">
        <f aca="false">I72/J72*100</f>
        <v>290.7236713081</v>
      </c>
      <c r="L72" s="136" t="n">
        <v>36849</v>
      </c>
      <c r="M72" s="136" t="n">
        <v>0</v>
      </c>
      <c r="N72" s="137" t="n">
        <v>0</v>
      </c>
      <c r="O72" s="136" t="n">
        <v>72</v>
      </c>
      <c r="P72" s="130" t="n">
        <v>50</v>
      </c>
      <c r="Q72" s="136" t="n">
        <v>72</v>
      </c>
      <c r="R72" s="128" t="n">
        <f aca="false">O72*P72</f>
        <v>3600</v>
      </c>
    </row>
    <row r="73" customFormat="false" ht="15" hidden="false" customHeight="false" outlineLevel="0" collapsed="false">
      <c r="A73" s="132" t="n">
        <v>5</v>
      </c>
      <c r="B73" s="133" t="s">
        <v>70</v>
      </c>
      <c r="C73" s="136" t="n">
        <v>111186</v>
      </c>
      <c r="D73" s="136" t="n">
        <v>81574</v>
      </c>
      <c r="E73" s="137" t="n">
        <f aca="false">C73/D73*100</f>
        <v>136.300782111947</v>
      </c>
      <c r="F73" s="136" t="n">
        <v>100</v>
      </c>
      <c r="G73" s="136" t="n">
        <v>125</v>
      </c>
      <c r="H73" s="130" t="n">
        <f aca="false">F73/G73*100</f>
        <v>80</v>
      </c>
      <c r="I73" s="136" t="n">
        <v>112003</v>
      </c>
      <c r="J73" s="136" t="n">
        <v>86039</v>
      </c>
      <c r="K73" s="137" t="n">
        <f aca="false">I73/J73*100</f>
        <v>130.177012750032</v>
      </c>
      <c r="L73" s="136" t="n">
        <v>92776</v>
      </c>
      <c r="M73" s="136" t="n">
        <v>51177</v>
      </c>
      <c r="N73" s="137" t="n">
        <f aca="false">L73/M73*100</f>
        <v>181.284561424077</v>
      </c>
      <c r="O73" s="136" t="n">
        <v>61</v>
      </c>
      <c r="P73" s="130" t="n">
        <v>60</v>
      </c>
      <c r="Q73" s="136" t="n">
        <v>61</v>
      </c>
      <c r="R73" s="128" t="n">
        <f aca="false">O73*P73</f>
        <v>3660</v>
      </c>
    </row>
    <row r="74" customFormat="false" ht="15" hidden="false" customHeight="false" outlineLevel="0" collapsed="false">
      <c r="A74" s="132" t="n">
        <v>6</v>
      </c>
      <c r="B74" s="133" t="s">
        <v>71</v>
      </c>
      <c r="C74" s="136" t="n">
        <v>2696</v>
      </c>
      <c r="D74" s="136" t="n">
        <v>7759</v>
      </c>
      <c r="E74" s="137" t="n">
        <f aca="false">C74/D74*100</f>
        <v>34.7467457146539</v>
      </c>
      <c r="F74" s="136" t="n">
        <v>0</v>
      </c>
      <c r="G74" s="136" t="n">
        <v>199</v>
      </c>
      <c r="H74" s="137" t="n">
        <f aca="false">F74/G74*100</f>
        <v>0</v>
      </c>
      <c r="I74" s="136" t="n">
        <v>2951</v>
      </c>
      <c r="J74" s="136" t="n">
        <v>7412</v>
      </c>
      <c r="K74" s="137" t="n">
        <f aca="false">I74/J74*100</f>
        <v>39.8138154344306</v>
      </c>
      <c r="L74" s="136" t="n">
        <v>48</v>
      </c>
      <c r="M74" s="136" t="n">
        <v>146</v>
      </c>
      <c r="N74" s="137" t="n">
        <f aca="false">L74/M74*100</f>
        <v>32.8767123287671</v>
      </c>
      <c r="O74" s="136" t="n">
        <v>10</v>
      </c>
      <c r="P74" s="130" t="n">
        <v>62</v>
      </c>
      <c r="Q74" s="136" t="n">
        <v>11</v>
      </c>
      <c r="R74" s="128" t="n">
        <f aca="false">O74*P74</f>
        <v>620</v>
      </c>
    </row>
    <row r="75" customFormat="false" ht="15" hidden="false" customHeight="false" outlineLevel="0" collapsed="false">
      <c r="A75" s="132" t="n">
        <v>7</v>
      </c>
      <c r="B75" s="133" t="s">
        <v>72</v>
      </c>
      <c r="C75" s="136" t="n">
        <v>951420</v>
      </c>
      <c r="D75" s="136" t="n">
        <v>915602</v>
      </c>
      <c r="E75" s="137" t="n">
        <f aca="false">C75/D75*100</f>
        <v>103.911961747572</v>
      </c>
      <c r="F75" s="136" t="n">
        <v>100342</v>
      </c>
      <c r="G75" s="136" t="n">
        <v>155709</v>
      </c>
      <c r="H75" s="137" t="n">
        <f aca="false">F75/G75*100</f>
        <v>64.442003994631</v>
      </c>
      <c r="I75" s="136" t="n">
        <v>932796</v>
      </c>
      <c r="J75" s="136" t="n">
        <v>929565</v>
      </c>
      <c r="K75" s="137" t="n">
        <f aca="false">I75/J75*100</f>
        <v>100.347581933485</v>
      </c>
      <c r="L75" s="136" t="n">
        <v>225086</v>
      </c>
      <c r="M75" s="136" t="n">
        <v>163159</v>
      </c>
      <c r="N75" s="137" t="n">
        <f aca="false">L75/M75*100</f>
        <v>137.955000949994</v>
      </c>
      <c r="O75" s="136" t="n">
        <v>140</v>
      </c>
      <c r="P75" s="134" t="n">
        <v>200</v>
      </c>
      <c r="Q75" s="136" t="n">
        <v>140</v>
      </c>
      <c r="R75" s="128" t="n">
        <f aca="false">O75*P75</f>
        <v>28000</v>
      </c>
    </row>
    <row r="76" customFormat="false" ht="15" hidden="false" customHeight="false" outlineLevel="0" collapsed="false">
      <c r="A76" s="132" t="n">
        <v>8</v>
      </c>
      <c r="B76" s="133" t="s">
        <v>73</v>
      </c>
      <c r="C76" s="136" t="n">
        <v>4043</v>
      </c>
      <c r="D76" s="136" t="n">
        <v>3258</v>
      </c>
      <c r="E76" s="137" t="n">
        <f aca="false">C76/D76*100</f>
        <v>124.094536525476</v>
      </c>
      <c r="F76" s="136" t="n">
        <v>114</v>
      </c>
      <c r="G76" s="136" t="n">
        <v>0</v>
      </c>
      <c r="H76" s="137" t="n">
        <v>0</v>
      </c>
      <c r="I76" s="136" t="n">
        <v>15264</v>
      </c>
      <c r="J76" s="136" t="n">
        <v>3583</v>
      </c>
      <c r="K76" s="137" t="n">
        <f aca="false">I76/J76*100</f>
        <v>426.011722020653</v>
      </c>
      <c r="L76" s="136" t="n">
        <v>0</v>
      </c>
      <c r="M76" s="136" t="n">
        <v>0</v>
      </c>
      <c r="N76" s="137" t="n">
        <v>0</v>
      </c>
      <c r="O76" s="136" t="n">
        <v>31</v>
      </c>
      <c r="P76" s="130" t="n">
        <v>40</v>
      </c>
      <c r="Q76" s="136" t="n">
        <v>16</v>
      </c>
      <c r="R76" s="128" t="n">
        <f aca="false">O76*P76</f>
        <v>1240</v>
      </c>
    </row>
    <row r="77" customFormat="false" ht="15" hidden="false" customHeight="false" outlineLevel="0" collapsed="false">
      <c r="A77" s="140" t="s">
        <v>207</v>
      </c>
      <c r="B77" s="140" t="s">
        <v>74</v>
      </c>
      <c r="C77" s="140" t="n">
        <f aca="false">SUM(C69:C76)</f>
        <v>1763054</v>
      </c>
      <c r="D77" s="140" t="n">
        <f aca="false">SUM(D69:D76)</f>
        <v>1431626</v>
      </c>
      <c r="E77" s="141" t="n">
        <f aca="false">C77/D77*100</f>
        <v>123.150459687097</v>
      </c>
      <c r="F77" s="140" t="n">
        <f aca="false">SUM(F69:F76)</f>
        <v>183035</v>
      </c>
      <c r="G77" s="140" t="n">
        <f aca="false">SUM(G69:G76)</f>
        <v>194812</v>
      </c>
      <c r="H77" s="141" t="n">
        <f aca="false">F77/G77*100</f>
        <v>93.9546845163542</v>
      </c>
      <c r="I77" s="140" t="n">
        <f aca="false">SUM(I69:I76)</f>
        <v>1826374</v>
      </c>
      <c r="J77" s="140" t="n">
        <f aca="false">SUM(J69:J76)</f>
        <v>1567306</v>
      </c>
      <c r="K77" s="141" t="n">
        <f aca="false">I77/J77*100</f>
        <v>116.529509872354</v>
      </c>
      <c r="L77" s="140" t="n">
        <f aca="false">SUM(L69:L76)</f>
        <v>936339</v>
      </c>
      <c r="M77" s="140" t="n">
        <f aca="false">SUM(M69:M76)</f>
        <v>615487</v>
      </c>
      <c r="N77" s="152" t="n">
        <f aca="false">L77/M77*100</f>
        <v>152.129776908367</v>
      </c>
      <c r="O77" s="140" t="n">
        <f aca="false">SUM(O69:O76)</f>
        <v>558</v>
      </c>
      <c r="P77" s="141" t="n">
        <f aca="false">R77/O77</f>
        <v>90.3655913978495</v>
      </c>
      <c r="Q77" s="140" t="n">
        <f aca="false">SUM(Q69:Q76)</f>
        <v>531</v>
      </c>
      <c r="R77" s="149" t="n">
        <f aca="false">SUM(R69:R76)</f>
        <v>50424</v>
      </c>
    </row>
    <row r="78" customFormat="false" ht="15" hidden="false" customHeight="false" outlineLevel="0" collapsed="false">
      <c r="A78" s="200" t="s">
        <v>75</v>
      </c>
      <c r="B78" s="200" t="s">
        <v>75</v>
      </c>
      <c r="C78" s="200" t="n">
        <f aca="false">C54+C66+C77</f>
        <v>7037639</v>
      </c>
      <c r="D78" s="200" t="n">
        <f aca="false">D54+D66+D77</f>
        <v>5742297</v>
      </c>
      <c r="E78" s="201" t="n">
        <f aca="false">C78/D78*100</f>
        <v>122.557906705278</v>
      </c>
      <c r="F78" s="200" t="n">
        <f aca="false">F54+F66+F77</f>
        <v>637116</v>
      </c>
      <c r="G78" s="200" t="n">
        <f aca="false">G54+G66+G77</f>
        <v>586523</v>
      </c>
      <c r="H78" s="201" t="n">
        <f aca="false">F78/G78*100</f>
        <v>108.625919188165</v>
      </c>
      <c r="I78" s="200" t="n">
        <f aca="false">I54+I66+I77</f>
        <v>6577267</v>
      </c>
      <c r="J78" s="200" t="n">
        <f aca="false">J54+J66+J77</f>
        <v>6011514</v>
      </c>
      <c r="K78" s="201" t="n">
        <f aca="false">I78/J78*100</f>
        <v>109.411156657042</v>
      </c>
      <c r="L78" s="200" t="n">
        <f aca="false">L54+L66+L77</f>
        <v>3715338</v>
      </c>
      <c r="M78" s="200" t="n">
        <f aca="false">M54+M66+M77</f>
        <v>2988789</v>
      </c>
      <c r="N78" s="201" t="n">
        <f aca="false">L78/M78*100</f>
        <v>124.309143268394</v>
      </c>
      <c r="O78" s="200" t="n">
        <f aca="false">O54+O66+O77</f>
        <v>2035</v>
      </c>
      <c r="P78" s="201" t="n">
        <f aca="false">R78/O78</f>
        <v>88.8938574938575</v>
      </c>
      <c r="Q78" s="200" t="n">
        <f aca="false">Q54+Q66+Q77</f>
        <v>2011</v>
      </c>
      <c r="R78" s="202" t="n">
        <f aca="false">R54+R66+R77</f>
        <v>180899</v>
      </c>
    </row>
    <row r="79" customFormat="false" ht="15" hidden="false" customHeight="false" outlineLevel="0" collapsed="false">
      <c r="A79" s="136"/>
      <c r="B79" s="133"/>
      <c r="C79" s="136"/>
      <c r="D79" s="136"/>
      <c r="E79" s="136"/>
      <c r="F79" s="136"/>
      <c r="G79" s="136"/>
      <c r="H79" s="136"/>
      <c r="I79" s="136"/>
      <c r="J79" s="136"/>
      <c r="K79" s="130"/>
      <c r="L79" s="136"/>
      <c r="M79" s="136"/>
      <c r="N79" s="136"/>
      <c r="O79" s="136"/>
      <c r="P79" s="130"/>
      <c r="Q79" s="136"/>
      <c r="R79" s="128"/>
    </row>
    <row r="80" customFormat="false" ht="15" hidden="false" customHeight="false" outlineLevel="0" collapsed="false">
      <c r="A80" s="129" t="s">
        <v>20</v>
      </c>
      <c r="B80" s="129"/>
      <c r="C80" s="129" t="n">
        <v>3</v>
      </c>
      <c r="D80" s="129" t="n">
        <v>4</v>
      </c>
      <c r="E80" s="131" t="n">
        <v>5</v>
      </c>
      <c r="F80" s="129" t="n">
        <v>6</v>
      </c>
      <c r="G80" s="129" t="n">
        <v>7</v>
      </c>
      <c r="H80" s="129" t="n">
        <v>8</v>
      </c>
      <c r="I80" s="129" t="n">
        <v>9</v>
      </c>
      <c r="J80" s="129" t="n">
        <v>10</v>
      </c>
      <c r="K80" s="129" t="n">
        <v>11</v>
      </c>
      <c r="L80" s="129" t="n">
        <v>12</v>
      </c>
      <c r="M80" s="129" t="n">
        <v>13</v>
      </c>
      <c r="N80" s="129" t="n">
        <v>14</v>
      </c>
      <c r="O80" s="129" t="n">
        <v>15</v>
      </c>
      <c r="P80" s="131" t="n">
        <v>16</v>
      </c>
      <c r="Q80" s="129" t="n">
        <v>15</v>
      </c>
      <c r="R80" s="128"/>
    </row>
    <row r="81" customFormat="false" ht="15" hidden="false" customHeight="false" outlineLevel="0" collapsed="false">
      <c r="A81" s="153" t="n">
        <v>1</v>
      </c>
      <c r="B81" s="154" t="s">
        <v>76</v>
      </c>
      <c r="C81" s="130" t="n">
        <v>12158</v>
      </c>
      <c r="D81" s="130" t="n">
        <v>44970</v>
      </c>
      <c r="E81" s="137" t="n">
        <f aca="false">C81/D81*100</f>
        <v>27.0358016455415</v>
      </c>
      <c r="F81" s="130" t="n">
        <v>450</v>
      </c>
      <c r="G81" s="130" t="n">
        <v>386</v>
      </c>
      <c r="H81" s="137" t="n">
        <f aca="false">F81/G81*100</f>
        <v>116.580310880829</v>
      </c>
      <c r="I81" s="130" t="n">
        <v>9585</v>
      </c>
      <c r="J81" s="130" t="n">
        <v>50871</v>
      </c>
      <c r="K81" s="137" t="n">
        <f aca="false">I81/J81*100</f>
        <v>18.8417762575927</v>
      </c>
      <c r="L81" s="136" t="n">
        <v>0</v>
      </c>
      <c r="M81" s="130" t="n">
        <v>5674</v>
      </c>
      <c r="N81" s="137" t="n">
        <v>0</v>
      </c>
      <c r="O81" s="136" t="n">
        <v>2643</v>
      </c>
      <c r="P81" s="130" t="n">
        <v>113</v>
      </c>
      <c r="Q81" s="136" t="n">
        <v>2643</v>
      </c>
      <c r="R81" s="128" t="n">
        <f aca="false">O81*P81</f>
        <v>298659</v>
      </c>
    </row>
    <row r="82" customFormat="false" ht="15" hidden="false" customHeight="false" outlineLevel="0" collapsed="false">
      <c r="A82" s="155" t="n">
        <v>2</v>
      </c>
      <c r="B82" s="154" t="s">
        <v>77</v>
      </c>
      <c r="C82" s="130" t="n">
        <v>596837</v>
      </c>
      <c r="D82" s="130" t="n">
        <v>632525</v>
      </c>
      <c r="E82" s="137" t="n">
        <f aca="false">C82/D82*100</f>
        <v>94.3578514683214</v>
      </c>
      <c r="F82" s="130" t="n">
        <v>69097</v>
      </c>
      <c r="G82" s="130" t="n">
        <v>57552</v>
      </c>
      <c r="H82" s="137" t="n">
        <f aca="false">F82/G82*100</f>
        <v>120.060119544065</v>
      </c>
      <c r="I82" s="130" t="n">
        <v>634424</v>
      </c>
      <c r="J82" s="130" t="n">
        <v>627291</v>
      </c>
      <c r="K82" s="137" t="n">
        <f aca="false">I82/J82*100</f>
        <v>101.137111802975</v>
      </c>
      <c r="L82" s="130" t="n">
        <v>623993</v>
      </c>
      <c r="M82" s="130" t="n">
        <v>618982</v>
      </c>
      <c r="N82" s="137" t="n">
        <f aca="false">L82/M82*100</f>
        <v>100.809555043604</v>
      </c>
      <c r="O82" s="136" t="n">
        <v>726</v>
      </c>
      <c r="P82" s="130" t="n">
        <v>90</v>
      </c>
      <c r="Q82" s="136" t="n">
        <v>726</v>
      </c>
      <c r="R82" s="128" t="n">
        <f aca="false">O82*P82</f>
        <v>65340</v>
      </c>
    </row>
    <row r="83" customFormat="false" ht="15" hidden="false" customHeight="false" outlineLevel="0" collapsed="false">
      <c r="A83" s="153" t="n">
        <v>3</v>
      </c>
      <c r="B83" s="154" t="s">
        <v>78</v>
      </c>
      <c r="C83" s="130" t="n">
        <v>1122409</v>
      </c>
      <c r="D83" s="130" t="n">
        <v>829910</v>
      </c>
      <c r="E83" s="137" t="n">
        <f aca="false">C83/D83*100</f>
        <v>135.244665084166</v>
      </c>
      <c r="F83" s="130" t="n">
        <v>200724</v>
      </c>
      <c r="G83" s="130" t="n">
        <v>118566</v>
      </c>
      <c r="H83" s="137" t="n">
        <f aca="false">F83/G83*100</f>
        <v>169.293051971054</v>
      </c>
      <c r="I83" s="130" t="n">
        <v>2081887</v>
      </c>
      <c r="J83" s="130" t="n">
        <v>1410543</v>
      </c>
      <c r="K83" s="137" t="n">
        <f aca="false">I83/J83*100</f>
        <v>147.594720614685</v>
      </c>
      <c r="L83" s="130" t="n">
        <v>461516</v>
      </c>
      <c r="M83" s="130" t="n">
        <v>287579</v>
      </c>
      <c r="N83" s="137" t="n">
        <f aca="false">L83/M83*100</f>
        <v>160.483206353732</v>
      </c>
      <c r="O83" s="136" t="n">
        <v>24</v>
      </c>
      <c r="P83" s="130" t="n">
        <v>306</v>
      </c>
      <c r="Q83" s="136" t="n">
        <v>21</v>
      </c>
      <c r="R83" s="128" t="n">
        <f aca="false">O83*P83</f>
        <v>7344</v>
      </c>
    </row>
    <row r="84" customFormat="false" ht="15" hidden="false" customHeight="false" outlineLevel="0" collapsed="false">
      <c r="A84" s="155" t="n">
        <v>4</v>
      </c>
      <c r="B84" s="154" t="s">
        <v>79</v>
      </c>
      <c r="C84" s="130" t="n">
        <v>830464</v>
      </c>
      <c r="D84" s="130" t="n">
        <v>747440</v>
      </c>
      <c r="E84" s="137" t="n">
        <f aca="false">C84/D84*100</f>
        <v>111.107781226587</v>
      </c>
      <c r="F84" s="130" t="n">
        <v>80734</v>
      </c>
      <c r="G84" s="130" t="n">
        <v>92251</v>
      </c>
      <c r="H84" s="137" t="n">
        <f aca="false">F84/G84*100</f>
        <v>87.5155824869107</v>
      </c>
      <c r="I84" s="130" t="n">
        <v>798249</v>
      </c>
      <c r="J84" s="130" t="n">
        <v>717893</v>
      </c>
      <c r="K84" s="137" t="n">
        <f aca="false">I84/J84*100</f>
        <v>111.19331153807</v>
      </c>
      <c r="L84" s="136" t="n">
        <v>557955</v>
      </c>
      <c r="M84" s="130" t="n">
        <v>421184</v>
      </c>
      <c r="N84" s="137" t="n">
        <f aca="false">L84/M84*100</f>
        <v>132.47298092995</v>
      </c>
      <c r="O84" s="136" t="n">
        <v>196</v>
      </c>
      <c r="P84" s="130" t="n">
        <v>40</v>
      </c>
      <c r="Q84" s="136" t="n">
        <v>196</v>
      </c>
      <c r="R84" s="128" t="n">
        <f aca="false">O84*P84</f>
        <v>7840</v>
      </c>
    </row>
    <row r="85" customFormat="false" ht="15" hidden="false" customHeight="false" outlineLevel="0" collapsed="false">
      <c r="A85" s="153" t="n">
        <v>5</v>
      </c>
      <c r="B85" s="154" t="s">
        <v>80</v>
      </c>
      <c r="C85" s="130" t="n">
        <v>314278</v>
      </c>
      <c r="D85" s="130" t="n">
        <v>286648</v>
      </c>
      <c r="E85" s="137" t="n">
        <f aca="false">C85/D85*100</f>
        <v>109.638999748821</v>
      </c>
      <c r="F85" s="130" t="n">
        <v>23757</v>
      </c>
      <c r="G85" s="130" t="n">
        <v>31038</v>
      </c>
      <c r="H85" s="137" t="n">
        <f aca="false">F85/G85*100</f>
        <v>76.541658612024</v>
      </c>
      <c r="I85" s="130" t="n">
        <v>315782</v>
      </c>
      <c r="J85" s="130" t="n">
        <v>269610</v>
      </c>
      <c r="K85" s="137" t="n">
        <f aca="false">I85/J85*100</f>
        <v>117.125477541634</v>
      </c>
      <c r="L85" s="136" t="n">
        <v>134085</v>
      </c>
      <c r="M85" s="130" t="n">
        <v>0</v>
      </c>
      <c r="N85" s="137" t="n">
        <v>0</v>
      </c>
      <c r="O85" s="136" t="n">
        <v>102</v>
      </c>
      <c r="P85" s="130" t="n">
        <v>46</v>
      </c>
      <c r="Q85" s="136" t="n">
        <v>98</v>
      </c>
      <c r="R85" s="128" t="n">
        <f aca="false">O85*P85</f>
        <v>4692</v>
      </c>
    </row>
    <row r="86" customFormat="false" ht="15" hidden="false" customHeight="false" outlineLevel="0" collapsed="false">
      <c r="A86" s="155" t="n">
        <v>6</v>
      </c>
      <c r="B86" s="154" t="s">
        <v>81</v>
      </c>
      <c r="C86" s="136" t="n">
        <v>0</v>
      </c>
      <c r="D86" s="136" t="n">
        <v>0</v>
      </c>
      <c r="E86" s="137" t="n">
        <v>0</v>
      </c>
      <c r="F86" s="136" t="n">
        <v>0</v>
      </c>
      <c r="G86" s="136" t="n">
        <v>0</v>
      </c>
      <c r="H86" s="135" t="n">
        <v>0</v>
      </c>
      <c r="I86" s="136" t="n">
        <v>0</v>
      </c>
      <c r="J86" s="136" t="n">
        <v>0</v>
      </c>
      <c r="K86" s="135" t="n">
        <v>0</v>
      </c>
      <c r="L86" s="136" t="n">
        <v>0</v>
      </c>
      <c r="M86" s="136" t="n">
        <v>0</v>
      </c>
      <c r="N86" s="137" t="n">
        <v>0</v>
      </c>
      <c r="O86" s="136" t="n">
        <v>0</v>
      </c>
      <c r="P86" s="134" t="n">
        <v>0</v>
      </c>
      <c r="Q86" s="136" t="n">
        <v>0</v>
      </c>
      <c r="R86" s="128" t="n">
        <f aca="false">O86*P86</f>
        <v>0</v>
      </c>
    </row>
    <row r="87" customFormat="false" ht="15" hidden="false" customHeight="false" outlineLevel="0" collapsed="false">
      <c r="A87" s="153" t="n">
        <v>7</v>
      </c>
      <c r="B87" s="154" t="s">
        <v>82</v>
      </c>
      <c r="C87" s="130" t="n">
        <v>406</v>
      </c>
      <c r="D87" s="130" t="n">
        <v>839</v>
      </c>
      <c r="E87" s="137" t="n">
        <f aca="false">C87/D87*100</f>
        <v>48.3909415971395</v>
      </c>
      <c r="F87" s="130" t="n">
        <v>0</v>
      </c>
      <c r="G87" s="130" t="n">
        <v>0</v>
      </c>
      <c r="H87" s="137" t="e">
        <f aca="false">F87/G87*100</f>
        <v>#DIV/0!</v>
      </c>
      <c r="I87" s="130" t="n">
        <v>406</v>
      </c>
      <c r="J87" s="130" t="n">
        <v>839</v>
      </c>
      <c r="K87" s="137" t="n">
        <f aca="false">I87/J87*100</f>
        <v>48.3909415971395</v>
      </c>
      <c r="L87" s="136" t="n">
        <v>0</v>
      </c>
      <c r="M87" s="130" t="n">
        <v>0</v>
      </c>
      <c r="N87" s="137" t="n">
        <v>0</v>
      </c>
      <c r="O87" s="136" t="n">
        <v>10</v>
      </c>
      <c r="P87" s="130" t="n">
        <v>73</v>
      </c>
      <c r="Q87" s="136" t="n">
        <v>10</v>
      </c>
      <c r="R87" s="128" t="n">
        <f aca="false">O87*P87</f>
        <v>730</v>
      </c>
    </row>
    <row r="88" customFormat="false" ht="15" hidden="false" customHeight="false" outlineLevel="0" collapsed="false">
      <c r="A88" s="155" t="n">
        <v>8</v>
      </c>
      <c r="B88" s="157" t="s">
        <v>83</v>
      </c>
      <c r="C88" s="130" t="n">
        <v>931498</v>
      </c>
      <c r="D88" s="130" t="n">
        <v>991833</v>
      </c>
      <c r="E88" s="137" t="n">
        <f aca="false">C88/D88*100</f>
        <v>93.9168186579797</v>
      </c>
      <c r="F88" s="130" t="n">
        <v>94232</v>
      </c>
      <c r="G88" s="130" t="n">
        <v>68628</v>
      </c>
      <c r="H88" s="137" t="n">
        <f aca="false">F88/G88*100</f>
        <v>137.308387247188</v>
      </c>
      <c r="I88" s="130" t="n">
        <v>1093639</v>
      </c>
      <c r="J88" s="130" t="n">
        <v>1072826</v>
      </c>
      <c r="K88" s="137" t="n">
        <f aca="false">I88/J88*100</f>
        <v>101.940016367985</v>
      </c>
      <c r="L88" s="136" t="n">
        <v>189492</v>
      </c>
      <c r="M88" s="130" t="n">
        <v>243430</v>
      </c>
      <c r="N88" s="137" t="n">
        <f aca="false">L88/M88*100</f>
        <v>77.8425009242904</v>
      </c>
      <c r="O88" s="136" t="n">
        <v>84</v>
      </c>
      <c r="P88" s="130" t="n">
        <v>85</v>
      </c>
      <c r="Q88" s="136" t="n">
        <v>79</v>
      </c>
      <c r="R88" s="128" t="n">
        <f aca="false">O88*P88</f>
        <v>7140</v>
      </c>
    </row>
    <row r="89" customFormat="false" ht="15" hidden="false" customHeight="false" outlineLevel="0" collapsed="false">
      <c r="A89" s="153" t="n">
        <v>9</v>
      </c>
      <c r="B89" s="157" t="s">
        <v>84</v>
      </c>
      <c r="C89" s="130" t="n">
        <v>1873260</v>
      </c>
      <c r="D89" s="130" t="n">
        <v>2055073</v>
      </c>
      <c r="E89" s="137" t="n">
        <f aca="false">C89/D89*100</f>
        <v>91.1529663423148</v>
      </c>
      <c r="F89" s="130" t="n">
        <v>227655</v>
      </c>
      <c r="G89" s="130" t="n">
        <v>196410</v>
      </c>
      <c r="H89" s="137" t="n">
        <f aca="false">F89/G89*100</f>
        <v>115.908049488315</v>
      </c>
      <c r="I89" s="130" t="n">
        <v>1949444</v>
      </c>
      <c r="J89" s="130" t="n">
        <v>2221064</v>
      </c>
      <c r="K89" s="137" t="n">
        <f aca="false">I89/J89*100</f>
        <v>87.7707261024446</v>
      </c>
      <c r="L89" s="136" t="n">
        <v>0</v>
      </c>
      <c r="M89" s="130" t="n">
        <v>0</v>
      </c>
      <c r="N89" s="137" t="n">
        <v>0</v>
      </c>
      <c r="O89" s="136" t="n">
        <v>128</v>
      </c>
      <c r="P89" s="130" t="n">
        <v>145</v>
      </c>
      <c r="Q89" s="136" t="n">
        <v>128</v>
      </c>
      <c r="R89" s="128" t="n">
        <f aca="false">O89*P89</f>
        <v>18560</v>
      </c>
    </row>
    <row r="90" customFormat="false" ht="15" hidden="false" customHeight="false" outlineLevel="0" collapsed="false">
      <c r="A90" s="155" t="n">
        <v>10</v>
      </c>
      <c r="B90" s="154" t="s">
        <v>85</v>
      </c>
      <c r="C90" s="130" t="n">
        <v>1187680</v>
      </c>
      <c r="D90" s="130" t="n">
        <v>995429</v>
      </c>
      <c r="E90" s="137" t="n">
        <f aca="false">C90/D90*100</f>
        <v>119.313381466684</v>
      </c>
      <c r="F90" s="130" t="n">
        <v>136788</v>
      </c>
      <c r="G90" s="130" t="n">
        <v>110880</v>
      </c>
      <c r="H90" s="137" t="n">
        <f aca="false">F90/G90*100</f>
        <v>123.365800865801</v>
      </c>
      <c r="I90" s="130" t="n">
        <v>1207258</v>
      </c>
      <c r="J90" s="130" t="n">
        <v>868362</v>
      </c>
      <c r="K90" s="137" t="n">
        <f aca="false">I90/J90*100</f>
        <v>139.027041717625</v>
      </c>
      <c r="L90" s="136" t="n">
        <v>624816</v>
      </c>
      <c r="M90" s="130" t="n">
        <v>409145</v>
      </c>
      <c r="N90" s="137" t="n">
        <f aca="false">L90/M90*100</f>
        <v>152.712607999609</v>
      </c>
      <c r="O90" s="136" t="n">
        <v>124</v>
      </c>
      <c r="P90" s="130" t="n">
        <v>185</v>
      </c>
      <c r="Q90" s="136" t="n">
        <v>124</v>
      </c>
      <c r="R90" s="128" t="n">
        <f aca="false">O90*P90</f>
        <v>22940</v>
      </c>
    </row>
    <row r="91" customFormat="false" ht="15" hidden="false" customHeight="false" outlineLevel="0" collapsed="false">
      <c r="A91" s="153" t="n">
        <v>11</v>
      </c>
      <c r="B91" s="154" t="s">
        <v>86</v>
      </c>
      <c r="C91" s="153" t="n">
        <v>289887</v>
      </c>
      <c r="D91" s="187" t="n">
        <v>222269</v>
      </c>
      <c r="E91" s="137" t="n">
        <f aca="false">C91/D91*100</f>
        <v>130.421696232943</v>
      </c>
      <c r="F91" s="130" t="n">
        <v>30571</v>
      </c>
      <c r="G91" s="130" t="n">
        <v>28730</v>
      </c>
      <c r="H91" s="137" t="n">
        <f aca="false">F91/G91*100</f>
        <v>106.407935955447</v>
      </c>
      <c r="I91" s="158" t="n">
        <v>3024847</v>
      </c>
      <c r="J91" s="159" t="n">
        <v>2925083</v>
      </c>
      <c r="K91" s="137" t="n">
        <f aca="false">I91/J91*100</f>
        <v>103.410638262231</v>
      </c>
      <c r="L91" s="158" t="n">
        <v>27964</v>
      </c>
      <c r="M91" s="159" t="n">
        <v>30527</v>
      </c>
      <c r="N91" s="137" t="n">
        <f aca="false">L91/M91*100</f>
        <v>91.6041537000033</v>
      </c>
      <c r="O91" s="136" t="n">
        <v>51</v>
      </c>
      <c r="P91" s="130" t="n">
        <v>250</v>
      </c>
      <c r="Q91" s="136" t="n">
        <v>51</v>
      </c>
      <c r="R91" s="128" t="n">
        <f aca="false">O91*P91</f>
        <v>12750</v>
      </c>
    </row>
    <row r="92" customFormat="false" ht="15" hidden="false" customHeight="false" outlineLevel="0" collapsed="false">
      <c r="A92" s="140" t="s">
        <v>87</v>
      </c>
      <c r="B92" s="140" t="s">
        <v>88</v>
      </c>
      <c r="C92" s="152" t="n">
        <f aca="false">SUM(C81:C91)</f>
        <v>7158877</v>
      </c>
      <c r="D92" s="152" t="n">
        <f aca="false">SUM(D81:D91)</f>
        <v>6806936</v>
      </c>
      <c r="E92" s="141" t="n">
        <f aca="false">C92/D92*100</f>
        <v>105.170329205387</v>
      </c>
      <c r="F92" s="152" t="n">
        <f aca="false">SUM(F81:F91)</f>
        <v>864008</v>
      </c>
      <c r="G92" s="152" t="n">
        <f aca="false">SUM(G81:G91)</f>
        <v>704441</v>
      </c>
      <c r="H92" s="141" t="n">
        <f aca="false">F92/G92*100</f>
        <v>122.651577633897</v>
      </c>
      <c r="I92" s="152" t="n">
        <f aca="false">SUM(I81:I91)</f>
        <v>11115521</v>
      </c>
      <c r="J92" s="152" t="n">
        <f aca="false">SUM(J81:J91)</f>
        <v>10164382</v>
      </c>
      <c r="K92" s="141" t="n">
        <f aca="false">I92/J92*100</f>
        <v>109.357568418818</v>
      </c>
      <c r="L92" s="152" t="n">
        <f aca="false">SUM(L81:L91)</f>
        <v>2619821</v>
      </c>
      <c r="M92" s="152" t="n">
        <f aca="false">SUM(M81:M91)</f>
        <v>2016521</v>
      </c>
      <c r="N92" s="141" t="n">
        <f aca="false">L92/M92*100</f>
        <v>129.917863488652</v>
      </c>
      <c r="O92" s="140" t="n">
        <f aca="false">SUM(O81:O91)</f>
        <v>4088</v>
      </c>
      <c r="P92" s="141" t="n">
        <f aca="false">R92/O92</f>
        <v>109.098581213307</v>
      </c>
      <c r="Q92" s="140" t="n">
        <f aca="false">SUM(Q81:Q91)</f>
        <v>4076</v>
      </c>
      <c r="R92" s="149" t="n">
        <f aca="false">SUM(R81:R91)</f>
        <v>445995</v>
      </c>
    </row>
    <row r="93" customFormat="false" ht="15" hidden="false" customHeight="false" outlineLevel="0" collapsed="false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0"/>
      <c r="L93" s="136"/>
      <c r="M93" s="136"/>
      <c r="N93" s="136"/>
      <c r="O93" s="136"/>
      <c r="P93" s="130"/>
      <c r="Q93" s="136"/>
      <c r="R93" s="128"/>
    </row>
    <row r="94" customFormat="false" ht="15" hidden="false" customHeight="false" outlineLevel="0" collapsed="false">
      <c r="A94" s="129" t="s">
        <v>21</v>
      </c>
      <c r="B94" s="129"/>
      <c r="C94" s="129" t="n">
        <v>3</v>
      </c>
      <c r="D94" s="129" t="n">
        <v>4</v>
      </c>
      <c r="E94" s="131" t="n">
        <v>5</v>
      </c>
      <c r="F94" s="129" t="n">
        <v>6</v>
      </c>
      <c r="G94" s="129" t="n">
        <v>7</v>
      </c>
      <c r="H94" s="129" t="n">
        <v>8</v>
      </c>
      <c r="I94" s="129" t="n">
        <v>9</v>
      </c>
      <c r="J94" s="129" t="n">
        <v>10</v>
      </c>
      <c r="K94" s="129" t="n">
        <v>11</v>
      </c>
      <c r="L94" s="129" t="n">
        <v>12</v>
      </c>
      <c r="M94" s="129" t="n">
        <v>13</v>
      </c>
      <c r="N94" s="129" t="n">
        <v>14</v>
      </c>
      <c r="O94" s="129" t="n">
        <v>15</v>
      </c>
      <c r="P94" s="131" t="n">
        <v>16</v>
      </c>
      <c r="Q94" s="129" t="n">
        <v>15</v>
      </c>
      <c r="R94" s="128"/>
    </row>
    <row r="95" customFormat="false" ht="15" hidden="false" customHeight="false" outlineLevel="0" collapsed="false">
      <c r="A95" s="132" t="n">
        <v>1</v>
      </c>
      <c r="B95" s="157" t="s">
        <v>89</v>
      </c>
      <c r="C95" s="162" t="n">
        <v>285817</v>
      </c>
      <c r="D95" s="162" t="n">
        <v>305727</v>
      </c>
      <c r="E95" s="137" t="n">
        <f aca="false">C95/D95*100</f>
        <v>93.4876540181273</v>
      </c>
      <c r="F95" s="162" t="n">
        <v>36804</v>
      </c>
      <c r="G95" s="162" t="n">
        <v>35241</v>
      </c>
      <c r="H95" s="137" t="n">
        <f aca="false">F95/G95*100</f>
        <v>104.435174938282</v>
      </c>
      <c r="I95" s="162" t="n">
        <v>281120</v>
      </c>
      <c r="J95" s="161" t="n">
        <v>299905</v>
      </c>
      <c r="K95" s="137" t="n">
        <f aca="false">I95/J95*100</f>
        <v>93.7363498441173</v>
      </c>
      <c r="L95" s="162" t="n">
        <v>281075</v>
      </c>
      <c r="M95" s="162" t="n">
        <v>287614</v>
      </c>
      <c r="N95" s="137" t="n">
        <f aca="false">L95/M95*100</f>
        <v>97.7264667227604</v>
      </c>
      <c r="O95" s="160" t="n">
        <v>303</v>
      </c>
      <c r="P95" s="130" t="n">
        <v>76</v>
      </c>
      <c r="Q95" s="160" t="n">
        <v>303</v>
      </c>
      <c r="R95" s="128" t="n">
        <f aca="false">O95*P95</f>
        <v>23028</v>
      </c>
    </row>
    <row r="96" customFormat="false" ht="15" hidden="false" customHeight="false" outlineLevel="0" collapsed="false">
      <c r="A96" s="132" t="n">
        <v>2</v>
      </c>
      <c r="B96" s="157" t="s">
        <v>90</v>
      </c>
      <c r="C96" s="136" t="n">
        <v>0</v>
      </c>
      <c r="D96" s="136" t="n">
        <v>0</v>
      </c>
      <c r="E96" s="137" t="n">
        <v>0</v>
      </c>
      <c r="F96" s="136" t="n">
        <v>0</v>
      </c>
      <c r="G96" s="136" t="n">
        <v>0</v>
      </c>
      <c r="H96" s="135" t="n">
        <v>0</v>
      </c>
      <c r="I96" s="136" t="n">
        <v>0</v>
      </c>
      <c r="J96" s="136" t="n">
        <v>0</v>
      </c>
      <c r="K96" s="135" t="n">
        <v>0</v>
      </c>
      <c r="L96" s="136" t="n">
        <v>0</v>
      </c>
      <c r="M96" s="136" t="n">
        <v>0</v>
      </c>
      <c r="N96" s="137" t="n">
        <v>0</v>
      </c>
      <c r="O96" s="136" t="n">
        <v>0</v>
      </c>
      <c r="P96" s="134" t="n">
        <v>0</v>
      </c>
      <c r="Q96" s="136" t="n">
        <v>0</v>
      </c>
      <c r="R96" s="128" t="n">
        <f aca="false">O96*P96</f>
        <v>0</v>
      </c>
    </row>
    <row r="97" customFormat="false" ht="15" hidden="false" customHeight="false" outlineLevel="0" collapsed="false">
      <c r="A97" s="132" t="n">
        <v>3</v>
      </c>
      <c r="B97" s="154" t="s">
        <v>91</v>
      </c>
      <c r="C97" s="136" t="n">
        <v>0</v>
      </c>
      <c r="D97" s="136" t="n">
        <v>0</v>
      </c>
      <c r="E97" s="137" t="n">
        <v>0</v>
      </c>
      <c r="F97" s="136" t="n">
        <v>0</v>
      </c>
      <c r="G97" s="136" t="n">
        <v>0</v>
      </c>
      <c r="H97" s="135" t="n">
        <v>0</v>
      </c>
      <c r="I97" s="136" t="n">
        <v>0</v>
      </c>
      <c r="J97" s="136" t="n">
        <v>0</v>
      </c>
      <c r="K97" s="135" t="n">
        <v>0</v>
      </c>
      <c r="L97" s="136" t="n">
        <v>0</v>
      </c>
      <c r="M97" s="136" t="n">
        <v>0</v>
      </c>
      <c r="N97" s="137" t="n">
        <v>0</v>
      </c>
      <c r="O97" s="136" t="n">
        <v>0</v>
      </c>
      <c r="P97" s="134" t="n">
        <v>0</v>
      </c>
      <c r="Q97" s="136" t="n">
        <v>0</v>
      </c>
      <c r="R97" s="128" t="n">
        <f aca="false">O97*P97</f>
        <v>0</v>
      </c>
    </row>
    <row r="98" customFormat="false" ht="15" hidden="false" customHeight="false" outlineLevel="0" collapsed="false">
      <c r="A98" s="132" t="n">
        <v>4</v>
      </c>
      <c r="B98" s="157" t="s">
        <v>92</v>
      </c>
      <c r="C98" s="161" t="n">
        <v>0</v>
      </c>
      <c r="D98" s="162" t="n">
        <v>27668</v>
      </c>
      <c r="E98" s="137" t="n">
        <f aca="false">C98/D98*100</f>
        <v>0</v>
      </c>
      <c r="F98" s="161" t="n">
        <v>0</v>
      </c>
      <c r="G98" s="162" t="n">
        <v>0</v>
      </c>
      <c r="H98" s="137" t="n">
        <v>0</v>
      </c>
      <c r="I98" s="161" t="n">
        <v>0</v>
      </c>
      <c r="J98" s="161" t="n">
        <v>23856</v>
      </c>
      <c r="K98" s="137" t="n">
        <f aca="false">I98/J98*100</f>
        <v>0</v>
      </c>
      <c r="L98" s="162" t="n">
        <v>0</v>
      </c>
      <c r="M98" s="162" t="n">
        <v>0</v>
      </c>
      <c r="N98" s="130" t="n">
        <v>0</v>
      </c>
      <c r="O98" s="160" t="n">
        <v>6</v>
      </c>
      <c r="P98" s="162" t="n">
        <v>68</v>
      </c>
      <c r="Q98" s="160" t="n">
        <v>6</v>
      </c>
      <c r="R98" s="128" t="n">
        <f aca="false">O98*P98</f>
        <v>408</v>
      </c>
    </row>
    <row r="99" customFormat="false" ht="15" hidden="false" customHeight="false" outlineLevel="0" collapsed="false">
      <c r="A99" s="132" t="n">
        <v>5</v>
      </c>
      <c r="B99" s="157" t="s">
        <v>93</v>
      </c>
      <c r="C99" s="162" t="n">
        <v>526089</v>
      </c>
      <c r="D99" s="162" t="n">
        <v>630167</v>
      </c>
      <c r="E99" s="137" t="n">
        <f aca="false">C99/D99*100</f>
        <v>83.4840605744192</v>
      </c>
      <c r="F99" s="162" t="n">
        <v>27639</v>
      </c>
      <c r="G99" s="162" t="n">
        <v>63669</v>
      </c>
      <c r="H99" s="137" t="n">
        <f aca="false">F99/G99*100</f>
        <v>43.4104509258823</v>
      </c>
      <c r="I99" s="162" t="n">
        <v>574147</v>
      </c>
      <c r="J99" s="162" t="n">
        <v>664566</v>
      </c>
      <c r="K99" s="137" t="n">
        <f aca="false">I99/J99*100</f>
        <v>86.3942783711475</v>
      </c>
      <c r="L99" s="162" t="n">
        <v>574147</v>
      </c>
      <c r="M99" s="162" t="n">
        <v>664566</v>
      </c>
      <c r="N99" s="137" t="n">
        <f aca="false">L99/M99*100</f>
        <v>86.3942783711475</v>
      </c>
      <c r="O99" s="160" t="n">
        <v>435</v>
      </c>
      <c r="P99" s="162" t="n">
        <v>52</v>
      </c>
      <c r="Q99" s="160" t="n">
        <v>435</v>
      </c>
      <c r="R99" s="128" t="n">
        <f aca="false">O99*P99</f>
        <v>22620</v>
      </c>
    </row>
    <row r="100" customFormat="false" ht="15" hidden="false" customHeight="false" outlineLevel="0" collapsed="false">
      <c r="A100" s="132" t="n">
        <v>6</v>
      </c>
      <c r="B100" s="157" t="s">
        <v>94</v>
      </c>
      <c r="C100" s="136" t="n">
        <v>0</v>
      </c>
      <c r="D100" s="136" t="n">
        <v>0</v>
      </c>
      <c r="E100" s="137" t="n">
        <v>0</v>
      </c>
      <c r="F100" s="136" t="n">
        <v>0</v>
      </c>
      <c r="G100" s="136" t="n">
        <v>0</v>
      </c>
      <c r="H100" s="135" t="n">
        <v>0</v>
      </c>
      <c r="I100" s="136" t="n">
        <v>0</v>
      </c>
      <c r="J100" s="136" t="n">
        <v>0</v>
      </c>
      <c r="K100" s="135" t="n">
        <v>0</v>
      </c>
      <c r="L100" s="136" t="n">
        <v>0</v>
      </c>
      <c r="M100" s="136" t="n">
        <v>0</v>
      </c>
      <c r="N100" s="137" t="n">
        <v>0</v>
      </c>
      <c r="O100" s="136" t="n">
        <v>0</v>
      </c>
      <c r="P100" s="134" t="n">
        <v>0</v>
      </c>
      <c r="Q100" s="136" t="n">
        <v>0</v>
      </c>
      <c r="R100" s="128" t="n">
        <f aca="false">O100*P100</f>
        <v>0</v>
      </c>
    </row>
    <row r="101" customFormat="false" ht="15" hidden="false" customHeight="false" outlineLevel="0" collapsed="false">
      <c r="A101" s="132" t="n">
        <v>7</v>
      </c>
      <c r="B101" s="154" t="s">
        <v>95</v>
      </c>
      <c r="C101" s="136" t="n">
        <v>0</v>
      </c>
      <c r="D101" s="136" t="n">
        <v>0</v>
      </c>
      <c r="E101" s="137" t="n">
        <v>0</v>
      </c>
      <c r="F101" s="136" t="n">
        <v>0</v>
      </c>
      <c r="G101" s="136" t="n">
        <v>0</v>
      </c>
      <c r="H101" s="135" t="n">
        <v>0</v>
      </c>
      <c r="I101" s="136" t="n">
        <v>0</v>
      </c>
      <c r="J101" s="136" t="n">
        <v>0</v>
      </c>
      <c r="K101" s="135" t="n">
        <v>0</v>
      </c>
      <c r="L101" s="136" t="n">
        <v>0</v>
      </c>
      <c r="M101" s="136" t="n">
        <v>0</v>
      </c>
      <c r="N101" s="137" t="n">
        <v>0</v>
      </c>
      <c r="O101" s="136" t="n">
        <v>0</v>
      </c>
      <c r="P101" s="134" t="n">
        <v>0</v>
      </c>
      <c r="Q101" s="136" t="n">
        <v>0</v>
      </c>
      <c r="R101" s="128" t="n">
        <f aca="false">O101*P101</f>
        <v>0</v>
      </c>
    </row>
    <row r="102" customFormat="false" ht="15" hidden="false" customHeight="false" outlineLevel="0" collapsed="false">
      <c r="A102" s="132" t="n">
        <v>8</v>
      </c>
      <c r="B102" s="157" t="s">
        <v>96</v>
      </c>
      <c r="C102" s="130" t="n">
        <v>332311</v>
      </c>
      <c r="D102" s="130" t="n">
        <v>303900</v>
      </c>
      <c r="E102" s="137" t="n">
        <f aca="false">C102/D102*100</f>
        <v>109.348798947022</v>
      </c>
      <c r="F102" s="130" t="n">
        <v>32950</v>
      </c>
      <c r="G102" s="130" t="n">
        <v>22125</v>
      </c>
      <c r="H102" s="130" t="n">
        <f aca="false">F102/G102*100</f>
        <v>148.926553672316</v>
      </c>
      <c r="I102" s="130" t="n">
        <v>296678</v>
      </c>
      <c r="J102" s="130" t="n">
        <v>201207</v>
      </c>
      <c r="K102" s="130" t="n">
        <f aca="false">I102/J102*100</f>
        <v>147.449144413465</v>
      </c>
      <c r="L102" s="130" t="n">
        <v>107221</v>
      </c>
      <c r="M102" s="130" t="n">
        <v>35151</v>
      </c>
      <c r="N102" s="130" t="n">
        <f aca="false">L102/M102*100</f>
        <v>305.029728883958</v>
      </c>
      <c r="O102" s="130" t="n">
        <v>120</v>
      </c>
      <c r="P102" s="130" t="n">
        <v>66</v>
      </c>
      <c r="Q102" s="130" t="n">
        <v>155</v>
      </c>
      <c r="R102" s="128" t="n">
        <f aca="false">O102*P102</f>
        <v>7920</v>
      </c>
    </row>
    <row r="103" customFormat="false" ht="15" hidden="false" customHeight="false" outlineLevel="0" collapsed="false">
      <c r="A103" s="132" t="n">
        <v>9</v>
      </c>
      <c r="B103" s="157" t="s">
        <v>97</v>
      </c>
      <c r="C103" s="136" t="n">
        <v>0</v>
      </c>
      <c r="D103" s="136" t="n">
        <v>0</v>
      </c>
      <c r="E103" s="137" t="n">
        <v>0</v>
      </c>
      <c r="F103" s="136" t="n">
        <v>0</v>
      </c>
      <c r="G103" s="136" t="n">
        <v>0</v>
      </c>
      <c r="H103" s="135" t="n">
        <v>0</v>
      </c>
      <c r="I103" s="136" t="n">
        <v>0</v>
      </c>
      <c r="J103" s="136" t="n">
        <v>0</v>
      </c>
      <c r="K103" s="135" t="n">
        <v>0</v>
      </c>
      <c r="L103" s="136" t="n">
        <v>0</v>
      </c>
      <c r="M103" s="136" t="n">
        <v>0</v>
      </c>
      <c r="N103" s="137" t="n">
        <v>0</v>
      </c>
      <c r="O103" s="136" t="n">
        <v>0</v>
      </c>
      <c r="P103" s="134" t="n">
        <v>0</v>
      </c>
      <c r="Q103" s="136" t="n">
        <v>0</v>
      </c>
      <c r="R103" s="128" t="n">
        <f aca="false">O103*P103</f>
        <v>0</v>
      </c>
    </row>
    <row r="104" customFormat="false" ht="15" hidden="false" customHeight="false" outlineLevel="0" collapsed="false">
      <c r="A104" s="132" t="n">
        <v>10</v>
      </c>
      <c r="B104" s="154" t="s">
        <v>98</v>
      </c>
      <c r="C104" s="136" t="n">
        <v>125671</v>
      </c>
      <c r="D104" s="136" t="n">
        <v>152624</v>
      </c>
      <c r="E104" s="137" t="n">
        <f aca="false">C104/D104*100</f>
        <v>82.3402610336513</v>
      </c>
      <c r="F104" s="136" t="n">
        <v>28844</v>
      </c>
      <c r="G104" s="136" t="n">
        <v>13886</v>
      </c>
      <c r="H104" s="130" t="n">
        <f aca="false">F104/G104*100</f>
        <v>207.720005761198</v>
      </c>
      <c r="I104" s="136" t="n">
        <v>125671</v>
      </c>
      <c r="J104" s="136" t="n">
        <v>152624</v>
      </c>
      <c r="K104" s="137" t="n">
        <f aca="false">I104/J104*100</f>
        <v>82.3402610336513</v>
      </c>
      <c r="L104" s="136" t="n">
        <v>125671</v>
      </c>
      <c r="M104" s="136" t="n">
        <v>152624</v>
      </c>
      <c r="N104" s="130" t="n">
        <f aca="false">L104/M104*100</f>
        <v>82.3402610336513</v>
      </c>
      <c r="O104" s="160" t="n">
        <v>75</v>
      </c>
      <c r="P104" s="162" t="n">
        <v>36</v>
      </c>
      <c r="Q104" s="160" t="n">
        <v>76</v>
      </c>
      <c r="R104" s="128" t="n">
        <f aca="false">O104*P104</f>
        <v>2700</v>
      </c>
    </row>
    <row r="105" customFormat="false" ht="15" hidden="false" customHeight="false" outlineLevel="0" collapsed="false">
      <c r="A105" s="132" t="n">
        <v>11</v>
      </c>
      <c r="B105" s="157" t="s">
        <v>99</v>
      </c>
      <c r="C105" s="136" t="n">
        <v>0</v>
      </c>
      <c r="D105" s="136" t="n">
        <v>0</v>
      </c>
      <c r="E105" s="137" t="n">
        <v>0</v>
      </c>
      <c r="F105" s="136" t="n">
        <v>0</v>
      </c>
      <c r="G105" s="136" t="n">
        <v>0</v>
      </c>
      <c r="H105" s="135" t="n">
        <v>0</v>
      </c>
      <c r="I105" s="136" t="n">
        <v>0</v>
      </c>
      <c r="J105" s="136" t="n">
        <v>0</v>
      </c>
      <c r="K105" s="135" t="n">
        <v>0</v>
      </c>
      <c r="L105" s="136" t="n">
        <v>0</v>
      </c>
      <c r="M105" s="136" t="n">
        <v>0</v>
      </c>
      <c r="N105" s="137" t="n">
        <v>0</v>
      </c>
      <c r="O105" s="136" t="n">
        <v>0</v>
      </c>
      <c r="P105" s="134" t="n">
        <v>0</v>
      </c>
      <c r="Q105" s="136" t="n">
        <v>0</v>
      </c>
      <c r="R105" s="128" t="n">
        <f aca="false">O105*P105</f>
        <v>0</v>
      </c>
    </row>
    <row r="106" customFormat="false" ht="15" hidden="false" customHeight="false" outlineLevel="0" collapsed="false">
      <c r="A106" s="132" t="n">
        <v>12</v>
      </c>
      <c r="B106" s="157" t="s">
        <v>100</v>
      </c>
      <c r="C106" s="161" t="n">
        <v>86524</v>
      </c>
      <c r="D106" s="162" t="n">
        <v>103791</v>
      </c>
      <c r="E106" s="137" t="n">
        <f aca="false">C106/D106*100</f>
        <v>83.363682785598</v>
      </c>
      <c r="F106" s="161" t="n">
        <v>7500</v>
      </c>
      <c r="G106" s="162" t="n">
        <v>10930</v>
      </c>
      <c r="H106" s="137" t="n">
        <f aca="false">F106/G106*100</f>
        <v>68.6184812442818</v>
      </c>
      <c r="I106" s="161" t="n">
        <v>84650</v>
      </c>
      <c r="J106" s="161" t="n">
        <v>99850</v>
      </c>
      <c r="K106" s="137" t="n">
        <f aca="false">I106/J106*100</f>
        <v>84.7771657486229</v>
      </c>
      <c r="L106" s="162" t="n">
        <v>0</v>
      </c>
      <c r="M106" s="162" t="n">
        <v>0</v>
      </c>
      <c r="N106" s="130" t="n">
        <v>0</v>
      </c>
      <c r="O106" s="160" t="n">
        <v>10</v>
      </c>
      <c r="P106" s="162" t="n">
        <v>52</v>
      </c>
      <c r="Q106" s="160" t="n">
        <v>10</v>
      </c>
      <c r="R106" s="128" t="n">
        <f aca="false">O106*P106</f>
        <v>520</v>
      </c>
    </row>
    <row r="107" customFormat="false" ht="15" hidden="false" customHeight="false" outlineLevel="0" collapsed="false">
      <c r="A107" s="132" t="n">
        <v>13</v>
      </c>
      <c r="B107" s="157" t="s">
        <v>101</v>
      </c>
      <c r="C107" s="161" t="n">
        <v>48339</v>
      </c>
      <c r="D107" s="162" t="n">
        <v>146338</v>
      </c>
      <c r="E107" s="137" t="n">
        <f aca="false">C107/D107*100</f>
        <v>33.0324317675518</v>
      </c>
      <c r="F107" s="161" t="n">
        <v>3706</v>
      </c>
      <c r="G107" s="161" t="n">
        <v>17800</v>
      </c>
      <c r="H107" s="137" t="n">
        <f aca="false">F107/G107*100</f>
        <v>20.8202247191011</v>
      </c>
      <c r="I107" s="161" t="n">
        <v>88870</v>
      </c>
      <c r="J107" s="161" t="n">
        <v>141986</v>
      </c>
      <c r="K107" s="137" t="n">
        <f aca="false">I107/J107*100</f>
        <v>62.5906779541645</v>
      </c>
      <c r="L107" s="162" t="n">
        <v>75528</v>
      </c>
      <c r="M107" s="162" t="n">
        <v>13616</v>
      </c>
      <c r="N107" s="137" t="n">
        <f aca="false">L107/M107*100</f>
        <v>554.70035252644</v>
      </c>
      <c r="O107" s="160" t="n">
        <v>85</v>
      </c>
      <c r="P107" s="162" t="n">
        <v>43</v>
      </c>
      <c r="Q107" s="160" t="n">
        <v>85</v>
      </c>
      <c r="R107" s="128" t="n">
        <f aca="false">O107*P107</f>
        <v>3655</v>
      </c>
    </row>
    <row r="108" customFormat="false" ht="15" hidden="false" customHeight="false" outlineLevel="0" collapsed="false">
      <c r="A108" s="132" t="n">
        <v>14</v>
      </c>
      <c r="B108" s="157" t="s">
        <v>102</v>
      </c>
      <c r="C108" s="136" t="n">
        <v>0</v>
      </c>
      <c r="D108" s="136" t="n">
        <v>0</v>
      </c>
      <c r="E108" s="137" t="n">
        <v>0</v>
      </c>
      <c r="F108" s="136" t="n">
        <v>0</v>
      </c>
      <c r="G108" s="136" t="n">
        <v>0</v>
      </c>
      <c r="H108" s="135" t="n">
        <v>0</v>
      </c>
      <c r="I108" s="136" t="n">
        <v>0</v>
      </c>
      <c r="J108" s="136" t="n">
        <v>0</v>
      </c>
      <c r="K108" s="135" t="n">
        <v>0</v>
      </c>
      <c r="L108" s="136" t="n">
        <v>0</v>
      </c>
      <c r="M108" s="136" t="n">
        <v>0</v>
      </c>
      <c r="N108" s="137" t="n">
        <v>0</v>
      </c>
      <c r="O108" s="136" t="n">
        <v>0</v>
      </c>
      <c r="P108" s="134" t="n">
        <v>0</v>
      </c>
      <c r="Q108" s="136" t="n">
        <v>0</v>
      </c>
      <c r="R108" s="128" t="n">
        <f aca="false">O108*P108</f>
        <v>0</v>
      </c>
    </row>
    <row r="109" customFormat="false" ht="15" hidden="false" customHeight="false" outlineLevel="0" collapsed="false">
      <c r="A109" s="132" t="n">
        <v>15</v>
      </c>
      <c r="B109" s="157" t="s">
        <v>226</v>
      </c>
      <c r="C109" s="130" t="n">
        <v>43921</v>
      </c>
      <c r="D109" s="130" t="n">
        <v>7080</v>
      </c>
      <c r="E109" s="137" t="n">
        <v>0</v>
      </c>
      <c r="F109" s="130" t="n">
        <v>0</v>
      </c>
      <c r="G109" s="130" t="n">
        <v>0</v>
      </c>
      <c r="H109" s="137" t="n">
        <v>0</v>
      </c>
      <c r="I109" s="130" t="n">
        <v>43921</v>
      </c>
      <c r="J109" s="130" t="n">
        <v>7080</v>
      </c>
      <c r="K109" s="137" t="n">
        <v>0</v>
      </c>
      <c r="L109" s="130" t="n">
        <v>43921</v>
      </c>
      <c r="M109" s="130" t="n">
        <v>7080</v>
      </c>
      <c r="N109" s="137" t="n">
        <v>0</v>
      </c>
      <c r="O109" s="136" t="n">
        <v>0</v>
      </c>
      <c r="P109" s="134" t="n">
        <v>0</v>
      </c>
      <c r="Q109" s="136" t="n">
        <v>0</v>
      </c>
      <c r="R109" s="128" t="n">
        <f aca="false">O109*P109</f>
        <v>0</v>
      </c>
    </row>
    <row r="110" customFormat="false" ht="15" hidden="false" customHeight="false" outlineLevel="0" collapsed="false">
      <c r="A110" s="132" t="n">
        <v>16</v>
      </c>
      <c r="B110" s="157" t="s">
        <v>104</v>
      </c>
      <c r="C110" s="130" t="n">
        <v>435713</v>
      </c>
      <c r="D110" s="130" t="n">
        <v>650660</v>
      </c>
      <c r="E110" s="137" t="n">
        <f aca="false">C110/D110*100</f>
        <v>66.9647742292442</v>
      </c>
      <c r="F110" s="130" t="n">
        <v>18486</v>
      </c>
      <c r="G110" s="130" t="n">
        <v>10117</v>
      </c>
      <c r="H110" s="137" t="n">
        <f aca="false">F110/G110*100</f>
        <v>182.722150835228</v>
      </c>
      <c r="I110" s="130" t="n">
        <v>426406</v>
      </c>
      <c r="J110" s="130" t="n">
        <v>571166</v>
      </c>
      <c r="K110" s="137" t="n">
        <f aca="false">I110/J110*100</f>
        <v>74.6553541352251</v>
      </c>
      <c r="L110" s="130" t="n">
        <v>0</v>
      </c>
      <c r="M110" s="130" t="n">
        <v>0</v>
      </c>
      <c r="N110" s="137" t="n">
        <v>0</v>
      </c>
      <c r="O110" s="160" t="n">
        <v>67</v>
      </c>
      <c r="P110" s="134" t="n">
        <v>50</v>
      </c>
      <c r="Q110" s="160" t="n">
        <v>67</v>
      </c>
      <c r="R110" s="128" t="n">
        <f aca="false">O110*P110</f>
        <v>3350</v>
      </c>
    </row>
    <row r="111" customFormat="false" ht="15" hidden="false" customHeight="false" outlineLevel="0" collapsed="false">
      <c r="A111" s="132" t="n">
        <v>17</v>
      </c>
      <c r="B111" s="157" t="s">
        <v>105</v>
      </c>
      <c r="C111" s="161" t="n">
        <v>842772</v>
      </c>
      <c r="D111" s="162" t="n">
        <v>646357</v>
      </c>
      <c r="E111" s="137" t="n">
        <f aca="false">C111/D111*100</f>
        <v>130.38800539021</v>
      </c>
      <c r="F111" s="161" t="n">
        <v>82296</v>
      </c>
      <c r="G111" s="161" t="n">
        <v>87225</v>
      </c>
      <c r="H111" s="137" t="n">
        <f aca="false">F111/G111*100</f>
        <v>94.3490971625108</v>
      </c>
      <c r="I111" s="161" t="n">
        <v>789185</v>
      </c>
      <c r="J111" s="161" t="n">
        <v>668509</v>
      </c>
      <c r="K111" s="137" t="n">
        <f aca="false">I111/J111*100</f>
        <v>118.051514639294</v>
      </c>
      <c r="L111" s="162" t="n">
        <v>0</v>
      </c>
      <c r="M111" s="162" t="n">
        <v>0</v>
      </c>
      <c r="N111" s="137" t="n">
        <v>0</v>
      </c>
      <c r="O111" s="160" t="n">
        <v>184</v>
      </c>
      <c r="P111" s="162" t="n">
        <v>80</v>
      </c>
      <c r="Q111" s="160" t="n">
        <v>187</v>
      </c>
      <c r="R111" s="128" t="n">
        <f aca="false">O111*P111</f>
        <v>14720</v>
      </c>
    </row>
    <row r="112" customFormat="false" ht="15" hidden="false" customHeight="false" outlineLevel="0" collapsed="false">
      <c r="A112" s="132" t="n">
        <v>18</v>
      </c>
      <c r="B112" s="154" t="s">
        <v>106</v>
      </c>
      <c r="C112" s="130" t="n">
        <v>366826</v>
      </c>
      <c r="D112" s="130" t="n">
        <v>354473</v>
      </c>
      <c r="E112" s="137" t="n">
        <f aca="false">C112/D112*100</f>
        <v>103.484891656064</v>
      </c>
      <c r="F112" s="130" t="n">
        <v>34729</v>
      </c>
      <c r="G112" s="130" t="n">
        <v>123781</v>
      </c>
      <c r="H112" s="137" t="n">
        <f aca="false">F112/G112*100</f>
        <v>28.0568100112295</v>
      </c>
      <c r="I112" s="130" t="n">
        <v>366826</v>
      </c>
      <c r="J112" s="130" t="n">
        <v>354473</v>
      </c>
      <c r="K112" s="137" t="n">
        <f aca="false">I112/J112*100</f>
        <v>103.484891656064</v>
      </c>
      <c r="L112" s="130" t="n">
        <v>366826</v>
      </c>
      <c r="M112" s="130" t="n">
        <v>354473</v>
      </c>
      <c r="N112" s="137" t="n">
        <f aca="false">L112/M112*100</f>
        <v>103.484891656064</v>
      </c>
      <c r="O112" s="160" t="n">
        <v>320</v>
      </c>
      <c r="P112" s="162" t="n">
        <v>68</v>
      </c>
      <c r="Q112" s="160" t="n">
        <v>287</v>
      </c>
      <c r="R112" s="128" t="n">
        <f aca="false">O112*P112</f>
        <v>21760</v>
      </c>
    </row>
    <row r="113" customFormat="false" ht="15" hidden="false" customHeight="false" outlineLevel="0" collapsed="false">
      <c r="A113" s="132" t="n">
        <v>19</v>
      </c>
      <c r="B113" s="157" t="s">
        <v>107</v>
      </c>
      <c r="C113" s="136" t="n">
        <v>0</v>
      </c>
      <c r="D113" s="136" t="n">
        <v>0</v>
      </c>
      <c r="E113" s="137" t="n">
        <v>0</v>
      </c>
      <c r="F113" s="136" t="n">
        <v>0</v>
      </c>
      <c r="G113" s="136" t="n">
        <v>0</v>
      </c>
      <c r="H113" s="135" t="n">
        <v>0</v>
      </c>
      <c r="I113" s="136" t="n">
        <v>0</v>
      </c>
      <c r="J113" s="136" t="n">
        <v>0</v>
      </c>
      <c r="K113" s="135" t="n">
        <v>0</v>
      </c>
      <c r="L113" s="136" t="n">
        <v>0</v>
      </c>
      <c r="M113" s="136" t="n">
        <v>0</v>
      </c>
      <c r="N113" s="137" t="n">
        <v>0</v>
      </c>
      <c r="O113" s="136" t="n">
        <v>0</v>
      </c>
      <c r="P113" s="134" t="n">
        <v>0</v>
      </c>
      <c r="Q113" s="136" t="n">
        <v>0</v>
      </c>
      <c r="R113" s="128" t="n">
        <f aca="false">O113*P113</f>
        <v>0</v>
      </c>
    </row>
    <row r="114" customFormat="false" ht="15" hidden="false" customHeight="false" outlineLevel="0" collapsed="false">
      <c r="A114" s="132" t="n">
        <v>20</v>
      </c>
      <c r="B114" s="157" t="s">
        <v>108</v>
      </c>
      <c r="C114" s="136" t="n">
        <v>0</v>
      </c>
      <c r="D114" s="136" t="n">
        <v>0</v>
      </c>
      <c r="E114" s="137" t="n">
        <v>0</v>
      </c>
      <c r="F114" s="136" t="n">
        <v>0</v>
      </c>
      <c r="G114" s="136" t="n">
        <v>0</v>
      </c>
      <c r="H114" s="135" t="n">
        <v>0</v>
      </c>
      <c r="I114" s="136" t="n">
        <v>0</v>
      </c>
      <c r="J114" s="136" t="n">
        <v>0</v>
      </c>
      <c r="K114" s="135" t="n">
        <v>0</v>
      </c>
      <c r="L114" s="136" t="n">
        <v>0</v>
      </c>
      <c r="M114" s="136" t="n">
        <v>0</v>
      </c>
      <c r="N114" s="137" t="n">
        <v>0</v>
      </c>
      <c r="O114" s="136" t="n">
        <v>0</v>
      </c>
      <c r="P114" s="134" t="n">
        <v>0</v>
      </c>
      <c r="Q114" s="136" t="n">
        <v>0</v>
      </c>
      <c r="R114" s="128" t="n">
        <f aca="false">O114*P114</f>
        <v>0</v>
      </c>
    </row>
    <row r="115" customFormat="false" ht="15" hidden="false" customHeight="false" outlineLevel="0" collapsed="false">
      <c r="A115" s="132" t="n">
        <v>21</v>
      </c>
      <c r="B115" s="157" t="s">
        <v>109</v>
      </c>
      <c r="C115" s="162" t="n">
        <v>43118</v>
      </c>
      <c r="D115" s="162" t="n">
        <v>68173</v>
      </c>
      <c r="E115" s="137" t="n">
        <f aca="false">C115/D115*100</f>
        <v>63.2479133967993</v>
      </c>
      <c r="F115" s="162" t="n">
        <v>3847</v>
      </c>
      <c r="G115" s="162" t="n">
        <v>2871</v>
      </c>
      <c r="H115" s="137" t="n">
        <f aca="false">F115/G115*100</f>
        <v>133.995123650296</v>
      </c>
      <c r="I115" s="162" t="n">
        <v>43118</v>
      </c>
      <c r="J115" s="162" t="n">
        <v>68173</v>
      </c>
      <c r="K115" s="137" t="n">
        <f aca="false">I115/J115*100</f>
        <v>63.2479133967993</v>
      </c>
      <c r="L115" s="162" t="n">
        <v>41452</v>
      </c>
      <c r="M115" s="162" t="n">
        <v>60733</v>
      </c>
      <c r="N115" s="137" t="n">
        <f aca="false">L115/M115*100</f>
        <v>68.2528444173678</v>
      </c>
      <c r="O115" s="160" t="n">
        <v>14</v>
      </c>
      <c r="P115" s="162" t="n">
        <v>48</v>
      </c>
      <c r="Q115" s="160" t="n">
        <v>14</v>
      </c>
      <c r="R115" s="128" t="n">
        <f aca="false">O115*P115</f>
        <v>672</v>
      </c>
    </row>
    <row r="116" customFormat="false" ht="15" hidden="false" customHeight="false" outlineLevel="0" collapsed="false">
      <c r="A116" s="132" t="n">
        <v>22</v>
      </c>
      <c r="B116" s="154" t="s">
        <v>110</v>
      </c>
      <c r="C116" s="161" t="n">
        <v>20020</v>
      </c>
      <c r="D116" s="161" t="n">
        <v>20350</v>
      </c>
      <c r="E116" s="137" t="n">
        <f aca="false">C116/D116*100</f>
        <v>98.3783783783784</v>
      </c>
      <c r="F116" s="161" t="n">
        <v>1680</v>
      </c>
      <c r="G116" s="161" t="n">
        <v>2520</v>
      </c>
      <c r="H116" s="137" t="n">
        <f aca="false">F116/G116*100</f>
        <v>66.6666666666667</v>
      </c>
      <c r="I116" s="161" t="n">
        <v>40804</v>
      </c>
      <c r="J116" s="161" t="n">
        <v>32662</v>
      </c>
      <c r="K116" s="137" t="n">
        <f aca="false">I116/J116*100</f>
        <v>124.928050946054</v>
      </c>
      <c r="L116" s="162" t="n">
        <v>0</v>
      </c>
      <c r="M116" s="161" t="n">
        <v>0</v>
      </c>
      <c r="N116" s="130" t="n">
        <v>0</v>
      </c>
      <c r="O116" s="160" t="n">
        <v>12</v>
      </c>
      <c r="P116" s="162" t="n">
        <v>63</v>
      </c>
      <c r="Q116" s="160" t="n">
        <v>12</v>
      </c>
      <c r="R116" s="128" t="n">
        <f aca="false">O116*P116</f>
        <v>756</v>
      </c>
    </row>
    <row r="117" customFormat="false" ht="15" hidden="false" customHeight="false" outlineLevel="0" collapsed="false">
      <c r="A117" s="132" t="n">
        <v>23</v>
      </c>
      <c r="B117" s="154" t="s">
        <v>111</v>
      </c>
      <c r="C117" s="161" t="n">
        <v>118387</v>
      </c>
      <c r="D117" s="162" t="n">
        <v>134685</v>
      </c>
      <c r="E117" s="137" t="n">
        <f aca="false">C117/D117*100</f>
        <v>87.8991721424064</v>
      </c>
      <c r="F117" s="161" t="n">
        <v>7542</v>
      </c>
      <c r="G117" s="161" t="n">
        <v>21986</v>
      </c>
      <c r="H117" s="137" t="n">
        <f aca="false">F117/G117*100</f>
        <v>34.3036477758574</v>
      </c>
      <c r="I117" s="161" t="n">
        <v>123383</v>
      </c>
      <c r="J117" s="161" t="n">
        <v>137424</v>
      </c>
      <c r="K117" s="137" t="n">
        <f aca="false">I117/J117*100</f>
        <v>89.7827162649901</v>
      </c>
      <c r="L117" s="162" t="n">
        <v>5713</v>
      </c>
      <c r="M117" s="162" t="n">
        <v>2114</v>
      </c>
      <c r="N117" s="130" t="n">
        <v>0</v>
      </c>
      <c r="O117" s="160" t="n">
        <v>38</v>
      </c>
      <c r="P117" s="162" t="n">
        <v>47</v>
      </c>
      <c r="Q117" s="160" t="n">
        <v>42</v>
      </c>
      <c r="R117" s="128" t="n">
        <f aca="false">O117*P117</f>
        <v>1786</v>
      </c>
    </row>
    <row r="118" customFormat="false" ht="15" hidden="false" customHeight="false" outlineLevel="0" collapsed="false">
      <c r="A118" s="132" t="n">
        <v>24</v>
      </c>
      <c r="B118" s="157" t="s">
        <v>112</v>
      </c>
      <c r="C118" s="162" t="n">
        <v>28863</v>
      </c>
      <c r="D118" s="162" t="n">
        <v>12304</v>
      </c>
      <c r="E118" s="137" t="n">
        <f aca="false">C118/D118*100</f>
        <v>234.582249674902</v>
      </c>
      <c r="F118" s="162" t="n">
        <v>0</v>
      </c>
      <c r="G118" s="161" t="n">
        <v>0</v>
      </c>
      <c r="H118" s="137" t="e">
        <f aca="false">F118/G118*100</f>
        <v>#DIV/0!</v>
      </c>
      <c r="I118" s="162" t="n">
        <v>145414</v>
      </c>
      <c r="J118" s="162" t="n">
        <v>15440</v>
      </c>
      <c r="K118" s="137" t="n">
        <f aca="false">I118/J118*100</f>
        <v>941.800518134715</v>
      </c>
      <c r="L118" s="163" t="n">
        <v>0</v>
      </c>
      <c r="M118" s="162" t="n">
        <v>1422</v>
      </c>
      <c r="N118" s="130" t="n">
        <v>0</v>
      </c>
      <c r="O118" s="160" t="n">
        <v>10</v>
      </c>
      <c r="P118" s="162" t="n">
        <v>55</v>
      </c>
      <c r="Q118" s="160" t="n">
        <v>52</v>
      </c>
      <c r="R118" s="128" t="n">
        <f aca="false">O118*P118</f>
        <v>550</v>
      </c>
    </row>
    <row r="119" customFormat="false" ht="15" hidden="false" customHeight="false" outlineLevel="0" collapsed="false">
      <c r="A119" s="132" t="n">
        <v>25</v>
      </c>
      <c r="B119" s="157" t="s">
        <v>113</v>
      </c>
      <c r="C119" s="162" t="n">
        <v>28321</v>
      </c>
      <c r="D119" s="162" t="n">
        <v>43581</v>
      </c>
      <c r="E119" s="137" t="n">
        <f aca="false">C119/D119*100</f>
        <v>64.9847410568826</v>
      </c>
      <c r="F119" s="162" t="n">
        <v>1216</v>
      </c>
      <c r="G119" s="162" t="n">
        <v>2775</v>
      </c>
      <c r="H119" s="137" t="n">
        <f aca="false">F119/G119*100</f>
        <v>43.8198198198198</v>
      </c>
      <c r="I119" s="162" t="n">
        <v>29562</v>
      </c>
      <c r="J119" s="162" t="n">
        <v>43628</v>
      </c>
      <c r="K119" s="137" t="n">
        <f aca="false">I119/J119*100</f>
        <v>67.7592371871275</v>
      </c>
      <c r="L119" s="162" t="n">
        <v>0</v>
      </c>
      <c r="M119" s="162" t="n">
        <v>0</v>
      </c>
      <c r="N119" s="130" t="n">
        <v>0</v>
      </c>
      <c r="O119" s="160" t="n">
        <v>22</v>
      </c>
      <c r="P119" s="162" t="n">
        <v>33</v>
      </c>
      <c r="Q119" s="160" t="n">
        <v>22</v>
      </c>
      <c r="R119" s="128" t="n">
        <f aca="false">O119*P119</f>
        <v>726</v>
      </c>
    </row>
    <row r="120" customFormat="false" ht="15" hidden="false" customHeight="false" outlineLevel="0" collapsed="false">
      <c r="A120" s="140" t="s">
        <v>114</v>
      </c>
      <c r="B120" s="140" t="s">
        <v>114</v>
      </c>
      <c r="C120" s="140" t="n">
        <f aca="false">SUM(C95:C119)</f>
        <v>3332692</v>
      </c>
      <c r="D120" s="140" t="n">
        <f aca="false">SUM(D95:D119)</f>
        <v>3607878</v>
      </c>
      <c r="E120" s="141" t="n">
        <f aca="false">C120/D120*100</f>
        <v>92.372635660075</v>
      </c>
      <c r="F120" s="140" t="n">
        <f aca="false">SUM(F95:F119)</f>
        <v>287239</v>
      </c>
      <c r="G120" s="140" t="n">
        <f aca="false">SUM(G95:G119)</f>
        <v>414926</v>
      </c>
      <c r="H120" s="141" t="n">
        <f aca="false">F120/G120*100</f>
        <v>69.2265608807354</v>
      </c>
      <c r="I120" s="140" t="n">
        <f aca="false">SUM(I95:I119)</f>
        <v>3459755</v>
      </c>
      <c r="J120" s="140" t="n">
        <f aca="false">SUM(J95:J119)</f>
        <v>3482549</v>
      </c>
      <c r="K120" s="141" t="n">
        <f aca="false">I120/J120*100</f>
        <v>99.3454794175186</v>
      </c>
      <c r="L120" s="140" t="n">
        <f aca="false">SUM(L95:L119)</f>
        <v>1621554</v>
      </c>
      <c r="M120" s="140" t="n">
        <f aca="false">SUM(M95:M119)</f>
        <v>1579393</v>
      </c>
      <c r="N120" s="141" t="n">
        <f aca="false">L120/M120*100</f>
        <v>102.669443260797</v>
      </c>
      <c r="O120" s="140" t="n">
        <f aca="false">SUM(O95:O119)</f>
        <v>1701</v>
      </c>
      <c r="P120" s="141" t="n">
        <f aca="false">R120/O120</f>
        <v>61.8289241622575</v>
      </c>
      <c r="Q120" s="140" t="n">
        <f aca="false">SUM(Q95:Q119)</f>
        <v>1753</v>
      </c>
      <c r="R120" s="149" t="n">
        <f aca="false">SUM(R95:R119)</f>
        <v>105171</v>
      </c>
    </row>
    <row r="121" customFormat="false" ht="15" hidden="false" customHeight="false" outlineLevel="0" collapsed="false">
      <c r="A121" s="132"/>
      <c r="B121" s="157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61"/>
      <c r="O121" s="136"/>
      <c r="P121" s="134"/>
      <c r="Q121" s="136"/>
      <c r="R121" s="128"/>
    </row>
    <row r="122" customFormat="false" ht="15" hidden="false" customHeight="false" outlineLevel="0" collapsed="false">
      <c r="A122" s="129"/>
      <c r="B122" s="129"/>
      <c r="C122" s="129"/>
      <c r="D122" s="129"/>
      <c r="E122" s="166"/>
      <c r="F122" s="129"/>
      <c r="G122" s="129"/>
      <c r="H122" s="166"/>
      <c r="I122" s="129"/>
      <c r="J122" s="129"/>
      <c r="K122" s="166"/>
      <c r="L122" s="129"/>
      <c r="M122" s="129"/>
      <c r="N122" s="166"/>
      <c r="O122" s="129"/>
      <c r="P122" s="166"/>
      <c r="Q122" s="129"/>
      <c r="R122" s="128" t="n">
        <f aca="false">O122*P122</f>
        <v>0</v>
      </c>
    </row>
    <row r="123" customFormat="false" ht="15" hidden="false" customHeight="false" outlineLevel="0" collapsed="false">
      <c r="A123" s="129"/>
      <c r="B123" s="129" t="s">
        <v>22</v>
      </c>
      <c r="C123" s="129" t="n">
        <v>3</v>
      </c>
      <c r="D123" s="129" t="n">
        <v>4</v>
      </c>
      <c r="E123" s="131" t="n">
        <v>5</v>
      </c>
      <c r="F123" s="129" t="n">
        <v>6</v>
      </c>
      <c r="G123" s="129" t="n">
        <v>7</v>
      </c>
      <c r="H123" s="129" t="n">
        <v>8</v>
      </c>
      <c r="I123" s="129" t="n">
        <v>9</v>
      </c>
      <c r="J123" s="129" t="n">
        <v>10</v>
      </c>
      <c r="K123" s="129" t="n">
        <v>11</v>
      </c>
      <c r="L123" s="129" t="n">
        <v>12</v>
      </c>
      <c r="M123" s="129" t="n">
        <v>13</v>
      </c>
      <c r="N123" s="129" t="n">
        <v>14</v>
      </c>
      <c r="O123" s="129" t="n">
        <v>15</v>
      </c>
      <c r="P123" s="131" t="n">
        <v>16</v>
      </c>
      <c r="Q123" s="129" t="n">
        <v>15</v>
      </c>
      <c r="R123" s="128" t="n">
        <f aca="false">O123*P123</f>
        <v>240</v>
      </c>
    </row>
    <row r="124" customFormat="false" ht="15" hidden="false" customHeight="false" outlineLevel="0" collapsed="false">
      <c r="A124" s="136" t="n">
        <v>1</v>
      </c>
      <c r="B124" s="154" t="s">
        <v>115</v>
      </c>
      <c r="C124" s="136" t="n">
        <v>0</v>
      </c>
      <c r="D124" s="136" t="n">
        <v>0</v>
      </c>
      <c r="E124" s="137" t="n">
        <v>0</v>
      </c>
      <c r="F124" s="136" t="n">
        <v>0</v>
      </c>
      <c r="G124" s="136" t="n">
        <v>0</v>
      </c>
      <c r="H124" s="135" t="n">
        <v>0</v>
      </c>
      <c r="I124" s="136" t="n">
        <v>0</v>
      </c>
      <c r="J124" s="136" t="n">
        <v>0</v>
      </c>
      <c r="K124" s="135" t="n">
        <v>0</v>
      </c>
      <c r="L124" s="136" t="n">
        <v>0</v>
      </c>
      <c r="M124" s="136" t="n">
        <v>0</v>
      </c>
      <c r="N124" s="137" t="n">
        <v>0</v>
      </c>
      <c r="O124" s="136" t="n">
        <v>0</v>
      </c>
      <c r="P124" s="134" t="n">
        <v>0</v>
      </c>
      <c r="Q124" s="136" t="n">
        <v>0</v>
      </c>
      <c r="R124" s="128" t="n">
        <f aca="false">O124*P124</f>
        <v>0</v>
      </c>
    </row>
    <row r="125" customFormat="false" ht="15" hidden="false" customHeight="false" outlineLevel="0" collapsed="false">
      <c r="A125" s="136" t="n">
        <v>2</v>
      </c>
      <c r="B125" s="154" t="s">
        <v>116</v>
      </c>
      <c r="C125" s="136" t="n">
        <v>202886</v>
      </c>
      <c r="D125" s="136" t="n">
        <v>167833</v>
      </c>
      <c r="E125" s="137" t="n">
        <f aca="false">C125/D125*100</f>
        <v>120.885642275357</v>
      </c>
      <c r="F125" s="136" t="n">
        <v>3786</v>
      </c>
      <c r="G125" s="136" t="n">
        <v>30000</v>
      </c>
      <c r="H125" s="130" t="n">
        <f aca="false">F125/G125*100</f>
        <v>12.62</v>
      </c>
      <c r="I125" s="136" t="n">
        <v>228954</v>
      </c>
      <c r="J125" s="136" t="n">
        <v>161272</v>
      </c>
      <c r="K125" s="137" t="n">
        <f aca="false">I125/J125*100</f>
        <v>141.967607520214</v>
      </c>
      <c r="L125" s="136" t="n">
        <v>0</v>
      </c>
      <c r="M125" s="136" t="n">
        <v>0</v>
      </c>
      <c r="N125" s="130" t="n">
        <v>0</v>
      </c>
      <c r="O125" s="130" t="n">
        <v>79</v>
      </c>
      <c r="P125" s="134" t="n">
        <v>80</v>
      </c>
      <c r="Q125" s="130" t="n">
        <v>79</v>
      </c>
      <c r="R125" s="128" t="n">
        <f aca="false">O125*P125</f>
        <v>6320</v>
      </c>
    </row>
    <row r="126" customFormat="false" ht="15" hidden="false" customHeight="false" outlineLevel="0" collapsed="false">
      <c r="A126" s="136" t="n">
        <v>3</v>
      </c>
      <c r="B126" s="154" t="s">
        <v>117</v>
      </c>
      <c r="C126" s="136" t="n">
        <v>0</v>
      </c>
      <c r="D126" s="136" t="n">
        <v>0</v>
      </c>
      <c r="E126" s="137" t="n">
        <v>0</v>
      </c>
      <c r="F126" s="136" t="n">
        <v>0</v>
      </c>
      <c r="G126" s="136" t="n">
        <v>0</v>
      </c>
      <c r="H126" s="135" t="n">
        <v>0</v>
      </c>
      <c r="I126" s="136" t="n">
        <v>0</v>
      </c>
      <c r="J126" s="136" t="n">
        <v>0</v>
      </c>
      <c r="K126" s="135" t="n">
        <v>0</v>
      </c>
      <c r="L126" s="136" t="n">
        <v>0</v>
      </c>
      <c r="M126" s="136" t="n">
        <v>0</v>
      </c>
      <c r="N126" s="137" t="n">
        <v>0</v>
      </c>
      <c r="O126" s="136" t="n">
        <v>0</v>
      </c>
      <c r="P126" s="134" t="n">
        <v>0</v>
      </c>
      <c r="Q126" s="136" t="n">
        <v>0</v>
      </c>
      <c r="R126" s="128" t="n">
        <f aca="false">O126*P126</f>
        <v>0</v>
      </c>
    </row>
    <row r="127" customFormat="false" ht="15" hidden="false" customHeight="false" outlineLevel="0" collapsed="false">
      <c r="A127" s="136" t="n">
        <v>4</v>
      </c>
      <c r="B127" s="154" t="s">
        <v>118</v>
      </c>
      <c r="C127" s="136" t="n">
        <v>0</v>
      </c>
      <c r="D127" s="136" t="n">
        <v>0</v>
      </c>
      <c r="E127" s="137" t="n">
        <v>0</v>
      </c>
      <c r="F127" s="136" t="n">
        <v>0</v>
      </c>
      <c r="G127" s="136" t="n">
        <v>0</v>
      </c>
      <c r="H127" s="135" t="n">
        <v>0</v>
      </c>
      <c r="I127" s="136" t="n">
        <v>0</v>
      </c>
      <c r="J127" s="136" t="n">
        <v>0</v>
      </c>
      <c r="K127" s="135" t="n">
        <v>0</v>
      </c>
      <c r="L127" s="136" t="n">
        <v>0</v>
      </c>
      <c r="M127" s="136" t="n">
        <v>0</v>
      </c>
      <c r="N127" s="137" t="n">
        <v>0</v>
      </c>
      <c r="O127" s="136" t="n">
        <v>0</v>
      </c>
      <c r="P127" s="134" t="n">
        <v>0</v>
      </c>
      <c r="Q127" s="136" t="n">
        <v>0</v>
      </c>
      <c r="R127" s="128" t="n">
        <f aca="false">O127*P127</f>
        <v>0</v>
      </c>
    </row>
    <row r="128" customFormat="false" ht="15" hidden="false" customHeight="false" outlineLevel="0" collapsed="false">
      <c r="A128" s="136" t="n">
        <v>5</v>
      </c>
      <c r="B128" s="154" t="s">
        <v>119</v>
      </c>
      <c r="C128" s="161" t="n">
        <v>4782</v>
      </c>
      <c r="D128" s="161" t="n">
        <v>3300</v>
      </c>
      <c r="E128" s="137" t="n">
        <f aca="false">C128/D128*100</f>
        <v>144.909090909091</v>
      </c>
      <c r="F128" s="161" t="n">
        <v>162</v>
      </c>
      <c r="G128" s="161" t="n">
        <v>1045</v>
      </c>
      <c r="H128" s="130" t="n">
        <f aca="false">F128/G128*100</f>
        <v>15.5023923444976</v>
      </c>
      <c r="I128" s="161" t="n">
        <v>9337</v>
      </c>
      <c r="J128" s="161" t="n">
        <v>9365</v>
      </c>
      <c r="K128" s="169" t="n">
        <f aca="false">I128/J128*100</f>
        <v>99.7010144153764</v>
      </c>
      <c r="L128" s="161" t="n">
        <v>0</v>
      </c>
      <c r="M128" s="161" t="n">
        <v>0</v>
      </c>
      <c r="N128" s="161" t="n">
        <v>0</v>
      </c>
      <c r="O128" s="130" t="n">
        <v>8</v>
      </c>
      <c r="P128" s="162" t="n">
        <v>70</v>
      </c>
      <c r="Q128" s="130" t="n">
        <v>8</v>
      </c>
      <c r="R128" s="128" t="n">
        <f aca="false">O128*P128</f>
        <v>560</v>
      </c>
    </row>
    <row r="129" customFormat="false" ht="15" hidden="false" customHeight="false" outlineLevel="0" collapsed="false">
      <c r="A129" s="136" t="n">
        <v>6</v>
      </c>
      <c r="B129" s="154" t="s">
        <v>120</v>
      </c>
      <c r="C129" s="136" t="n">
        <v>0</v>
      </c>
      <c r="D129" s="136" t="n">
        <v>0</v>
      </c>
      <c r="E129" s="137" t="n">
        <v>0</v>
      </c>
      <c r="F129" s="136" t="n">
        <v>0</v>
      </c>
      <c r="G129" s="136" t="n">
        <v>0</v>
      </c>
      <c r="H129" s="135" t="n">
        <v>0</v>
      </c>
      <c r="I129" s="136" t="n">
        <v>0</v>
      </c>
      <c r="J129" s="136" t="n">
        <v>0</v>
      </c>
      <c r="K129" s="135" t="n">
        <v>0</v>
      </c>
      <c r="L129" s="136" t="n">
        <v>0</v>
      </c>
      <c r="M129" s="136" t="n">
        <v>0</v>
      </c>
      <c r="N129" s="137" t="n">
        <v>0</v>
      </c>
      <c r="O129" s="136" t="n">
        <v>0</v>
      </c>
      <c r="P129" s="134" t="n">
        <v>0</v>
      </c>
      <c r="Q129" s="136" t="n">
        <v>0</v>
      </c>
      <c r="R129" s="128" t="n">
        <f aca="false">O129*P129</f>
        <v>0</v>
      </c>
    </row>
    <row r="130" customFormat="false" ht="15" hidden="false" customHeight="false" outlineLevel="0" collapsed="false">
      <c r="A130" s="136" t="n">
        <v>7</v>
      </c>
      <c r="B130" s="154" t="s">
        <v>121</v>
      </c>
      <c r="C130" s="130" t="n">
        <v>21024</v>
      </c>
      <c r="D130" s="130" t="n">
        <v>26632</v>
      </c>
      <c r="E130" s="137" t="n">
        <f aca="false">C130/D130*100</f>
        <v>78.9426254130369</v>
      </c>
      <c r="F130" s="130" t="n">
        <v>3917</v>
      </c>
      <c r="G130" s="130" t="n">
        <v>4035</v>
      </c>
      <c r="H130" s="137" t="n">
        <f aca="false">F130/G130*100</f>
        <v>97.0755885997522</v>
      </c>
      <c r="I130" s="130" t="n">
        <v>21024</v>
      </c>
      <c r="J130" s="130" t="n">
        <v>26632</v>
      </c>
      <c r="K130" s="169" t="n">
        <f aca="false">I130/J130*100</f>
        <v>78.9426254130369</v>
      </c>
      <c r="L130" s="130" t="n">
        <v>0</v>
      </c>
      <c r="M130" s="130" t="n">
        <v>0</v>
      </c>
      <c r="N130" s="130" t="n">
        <v>0</v>
      </c>
      <c r="O130" s="130" t="n">
        <v>13</v>
      </c>
      <c r="P130" s="162" t="n">
        <v>50</v>
      </c>
      <c r="Q130" s="130" t="n">
        <v>13</v>
      </c>
      <c r="R130" s="128" t="n">
        <f aca="false">O130*P130</f>
        <v>650</v>
      </c>
    </row>
    <row r="131" customFormat="false" ht="15" hidden="false" customHeight="false" outlineLevel="0" collapsed="false">
      <c r="A131" s="140" t="s">
        <v>122</v>
      </c>
      <c r="B131" s="140" t="s">
        <v>122</v>
      </c>
      <c r="C131" s="140" t="n">
        <f aca="false">SUM(C124:C130)</f>
        <v>228692</v>
      </c>
      <c r="D131" s="140" t="n">
        <f aca="false">SUM(D124:D130)</f>
        <v>197765</v>
      </c>
      <c r="E131" s="141" t="n">
        <f aca="false">C131/D131*100</f>
        <v>115.638257527874</v>
      </c>
      <c r="F131" s="140" t="n">
        <f aca="false">SUM(F124:F130)</f>
        <v>7865</v>
      </c>
      <c r="G131" s="140" t="n">
        <f aca="false">SUM(G124:G130)</f>
        <v>35080</v>
      </c>
      <c r="H131" s="141" t="n">
        <f aca="false">F131/G131*100</f>
        <v>22.4201824401368</v>
      </c>
      <c r="I131" s="140" t="n">
        <f aca="false">SUM(I124:I130)</f>
        <v>259315</v>
      </c>
      <c r="J131" s="140" t="n">
        <f aca="false">SUM(J124:J130)</f>
        <v>197269</v>
      </c>
      <c r="K131" s="141" t="n">
        <f aca="false">I131/J131*100</f>
        <v>131.452483664438</v>
      </c>
      <c r="L131" s="140" t="n">
        <f aca="false">SUM(L124:L130)</f>
        <v>0</v>
      </c>
      <c r="M131" s="140" t="n">
        <f aca="false">SUM(M124:M130)</f>
        <v>0</v>
      </c>
      <c r="N131" s="152" t="n">
        <v>0</v>
      </c>
      <c r="O131" s="140" t="n">
        <f aca="false">SUM(O124:O130)</f>
        <v>100</v>
      </c>
      <c r="P131" s="152" t="n">
        <f aca="false">R131/O131</f>
        <v>75.3</v>
      </c>
      <c r="Q131" s="140" t="n">
        <f aca="false">SUM(Q124:Q130)</f>
        <v>100</v>
      </c>
      <c r="R131" s="149" t="n">
        <f aca="false">SUM(R124:R130)</f>
        <v>7530</v>
      </c>
    </row>
    <row r="132" customFormat="false" ht="15" hidden="false" customHeight="false" outlineLevel="0" collapsed="false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0"/>
      <c r="L132" s="136"/>
      <c r="M132" s="136"/>
      <c r="N132" s="136"/>
      <c r="O132" s="136"/>
      <c r="P132" s="130"/>
      <c r="Q132" s="136"/>
      <c r="R132" s="128"/>
    </row>
    <row r="133" customFormat="false" ht="15" hidden="false" customHeight="false" outlineLevel="0" collapsed="false">
      <c r="A133" s="129" t="s">
        <v>208</v>
      </c>
      <c r="B133" s="129"/>
      <c r="C133" s="129" t="n">
        <v>3</v>
      </c>
      <c r="D133" s="129" t="n">
        <v>4</v>
      </c>
      <c r="E133" s="131" t="n">
        <v>5</v>
      </c>
      <c r="F133" s="129" t="n">
        <v>6</v>
      </c>
      <c r="G133" s="129" t="n">
        <v>7</v>
      </c>
      <c r="H133" s="129" t="n">
        <v>8</v>
      </c>
      <c r="I133" s="129" t="n">
        <v>9</v>
      </c>
      <c r="J133" s="129" t="n">
        <v>10</v>
      </c>
      <c r="K133" s="129" t="n">
        <v>11</v>
      </c>
      <c r="L133" s="129" t="n">
        <v>12</v>
      </c>
      <c r="M133" s="129" t="n">
        <v>13</v>
      </c>
      <c r="N133" s="129" t="n">
        <v>14</v>
      </c>
      <c r="O133" s="129" t="n">
        <v>15</v>
      </c>
      <c r="P133" s="131" t="n">
        <v>16</v>
      </c>
      <c r="Q133" s="129" t="n">
        <v>15</v>
      </c>
      <c r="R133" s="128"/>
    </row>
    <row r="134" customFormat="false" ht="15" hidden="false" customHeight="false" outlineLevel="0" collapsed="false">
      <c r="A134" s="136" t="n">
        <v>1</v>
      </c>
      <c r="B134" s="154" t="s">
        <v>124</v>
      </c>
      <c r="C134" s="130" t="n">
        <v>108668305</v>
      </c>
      <c r="D134" s="130" t="n">
        <v>93056679</v>
      </c>
      <c r="E134" s="137" t="n">
        <f aca="false">C134/D134*100</f>
        <v>116.776470176848</v>
      </c>
      <c r="F134" s="130" t="n">
        <v>10149830</v>
      </c>
      <c r="G134" s="130" t="n">
        <v>8443385</v>
      </c>
      <c r="H134" s="137" t="n">
        <f aca="false">F134/G134*100</f>
        <v>120.210436927844</v>
      </c>
      <c r="I134" s="136" t="n">
        <v>105976556</v>
      </c>
      <c r="J134" s="136" t="n">
        <v>87169106</v>
      </c>
      <c r="K134" s="137" t="n">
        <f aca="false">I134/J134*100</f>
        <v>121.57582068124</v>
      </c>
      <c r="L134" s="136" t="n">
        <v>49724510</v>
      </c>
      <c r="M134" s="136" t="n">
        <v>38944550</v>
      </c>
      <c r="N134" s="137" t="n">
        <f aca="false">L134/M134*100</f>
        <v>127.680278755307</v>
      </c>
      <c r="O134" s="136" t="n">
        <v>2948</v>
      </c>
      <c r="P134" s="130" t="n">
        <v>145</v>
      </c>
      <c r="Q134" s="136" t="n">
        <v>2948</v>
      </c>
      <c r="R134" s="128" t="n">
        <f aca="false">O134*P134</f>
        <v>427460</v>
      </c>
    </row>
    <row r="135" customFormat="false" ht="15" hidden="false" customHeight="false" outlineLevel="0" collapsed="false">
      <c r="A135" s="136" t="n">
        <v>2</v>
      </c>
      <c r="B135" s="154" t="s">
        <v>125</v>
      </c>
      <c r="C135" s="130" t="n">
        <v>24076894</v>
      </c>
      <c r="D135" s="130" t="n">
        <v>22090060</v>
      </c>
      <c r="E135" s="137" t="n">
        <f aca="false">C135/D135*100</f>
        <v>108.994244470137</v>
      </c>
      <c r="F135" s="130" t="n">
        <v>2042054</v>
      </c>
      <c r="G135" s="130" t="n">
        <v>1892309</v>
      </c>
      <c r="H135" s="137" t="n">
        <f aca="false">F135/G135*100</f>
        <v>107.913348189963</v>
      </c>
      <c r="I135" s="136" t="n">
        <v>20825278</v>
      </c>
      <c r="J135" s="136" t="n">
        <v>19210081</v>
      </c>
      <c r="K135" s="137" t="n">
        <f aca="false">I135/J135*100</f>
        <v>108.408069700487</v>
      </c>
      <c r="L135" s="136" t="n">
        <v>20825278</v>
      </c>
      <c r="M135" s="136" t="n">
        <v>19210081</v>
      </c>
      <c r="N135" s="137" t="n">
        <f aca="false">L135/M135*100</f>
        <v>108.408069700487</v>
      </c>
      <c r="O135" s="136" t="n">
        <v>957</v>
      </c>
      <c r="P135" s="130" t="n">
        <v>120</v>
      </c>
      <c r="Q135" s="136" t="n">
        <v>955</v>
      </c>
      <c r="R135" s="128" t="n">
        <f aca="false">O135*P135</f>
        <v>114840</v>
      </c>
    </row>
    <row r="136" customFormat="false" ht="15" hidden="false" customHeight="false" outlineLevel="0" collapsed="false">
      <c r="A136" s="136" t="n">
        <v>3</v>
      </c>
      <c r="B136" s="154" t="s">
        <v>126</v>
      </c>
      <c r="C136" s="130" t="n">
        <v>21410814</v>
      </c>
      <c r="D136" s="130" t="n">
        <v>24055583</v>
      </c>
      <c r="E136" s="137" t="n">
        <f aca="false">C136/D136*100</f>
        <v>89.0055917580547</v>
      </c>
      <c r="F136" s="130" t="n">
        <v>2116843</v>
      </c>
      <c r="G136" s="130" t="n">
        <v>1833706</v>
      </c>
      <c r="H136" s="137" t="n">
        <f aca="false">F136/G136*100</f>
        <v>115.440697690906</v>
      </c>
      <c r="I136" s="136" t="n">
        <v>17525066</v>
      </c>
      <c r="J136" s="136" t="n">
        <v>24475723</v>
      </c>
      <c r="K136" s="137" t="n">
        <f aca="false">I136/J136*100</f>
        <v>71.6018317415996</v>
      </c>
      <c r="L136" s="136" t="n">
        <v>17752507</v>
      </c>
      <c r="M136" s="136" t="n">
        <v>24475723</v>
      </c>
      <c r="N136" s="137" t="n">
        <f aca="false">L136/M136*100</f>
        <v>72.5310831471659</v>
      </c>
      <c r="O136" s="136" t="n">
        <v>1210</v>
      </c>
      <c r="P136" s="130" t="n">
        <v>306</v>
      </c>
      <c r="Q136" s="136" t="n">
        <v>1210</v>
      </c>
      <c r="R136" s="128" t="n">
        <f aca="false">O136*P136</f>
        <v>370260</v>
      </c>
    </row>
    <row r="137" customFormat="false" ht="15" hidden="false" customHeight="false" outlineLevel="0" collapsed="false">
      <c r="A137" s="136" t="n">
        <v>4</v>
      </c>
      <c r="B137" s="154" t="s">
        <v>127</v>
      </c>
      <c r="C137" s="130" t="n">
        <v>4540156</v>
      </c>
      <c r="D137" s="130" t="n">
        <v>6428752</v>
      </c>
      <c r="E137" s="137" t="n">
        <f aca="false">C137/D137*100</f>
        <v>70.6226651766937</v>
      </c>
      <c r="F137" s="136" t="n">
        <v>251168</v>
      </c>
      <c r="G137" s="136" t="n">
        <v>439300</v>
      </c>
      <c r="H137" s="137" t="n">
        <f aca="false">F137/G137*100</f>
        <v>57.1745959480993</v>
      </c>
      <c r="I137" s="136" t="n">
        <v>4354761</v>
      </c>
      <c r="J137" s="136" t="n">
        <v>5903994</v>
      </c>
      <c r="K137" s="137" t="n">
        <f aca="false">I137/J137*100</f>
        <v>73.75957699144</v>
      </c>
      <c r="L137" s="136" t="n">
        <v>4354761</v>
      </c>
      <c r="M137" s="136" t="n">
        <v>5903994</v>
      </c>
      <c r="N137" s="137" t="n">
        <f aca="false">L137/M137*100</f>
        <v>73.75957699144</v>
      </c>
      <c r="O137" s="136" t="n">
        <v>556</v>
      </c>
      <c r="P137" s="130" t="n">
        <v>150</v>
      </c>
      <c r="Q137" s="136" t="n">
        <v>555</v>
      </c>
      <c r="R137" s="128" t="n">
        <f aca="false">O137*P137</f>
        <v>83400</v>
      </c>
    </row>
    <row r="138" customFormat="false" ht="15" hidden="false" customHeight="false" outlineLevel="0" collapsed="false">
      <c r="A138" s="136" t="n">
        <v>5</v>
      </c>
      <c r="B138" s="154" t="s">
        <v>209</v>
      </c>
      <c r="C138" s="136" t="n">
        <v>4505071</v>
      </c>
      <c r="D138" s="136" t="n">
        <v>0</v>
      </c>
      <c r="E138" s="137" t="e">
        <f aca="false">C138/D138*100</f>
        <v>#DIV/0!</v>
      </c>
      <c r="F138" s="136" t="n">
        <v>4327108</v>
      </c>
      <c r="G138" s="136" t="n">
        <v>0</v>
      </c>
      <c r="H138" s="137" t="e">
        <f aca="false">F138/G138*100</f>
        <v>#DIV/0!</v>
      </c>
      <c r="I138" s="136" t="n">
        <v>3888869</v>
      </c>
      <c r="J138" s="136" t="n">
        <v>0</v>
      </c>
      <c r="K138" s="137" t="e">
        <f aca="false">I138/J138*100</f>
        <v>#DIV/0!</v>
      </c>
      <c r="L138" s="136" t="n">
        <v>3888869</v>
      </c>
      <c r="M138" s="136" t="n">
        <v>0</v>
      </c>
      <c r="N138" s="137" t="e">
        <f aca="false">L138/M138*100</f>
        <v>#DIV/0!</v>
      </c>
      <c r="O138" s="136" t="n">
        <v>386</v>
      </c>
      <c r="P138" s="134" t="n">
        <v>191</v>
      </c>
      <c r="Q138" s="136" t="n">
        <v>386</v>
      </c>
      <c r="R138" s="128" t="n">
        <f aca="false">O138*P138</f>
        <v>73726</v>
      </c>
    </row>
    <row r="139" customFormat="false" ht="15" hidden="false" customHeight="false" outlineLevel="0" collapsed="false">
      <c r="A139" s="140" t="s">
        <v>210</v>
      </c>
      <c r="B139" s="140" t="s">
        <v>140</v>
      </c>
      <c r="C139" s="152" t="n">
        <f aca="false">SUM(C134:C138)</f>
        <v>163201240</v>
      </c>
      <c r="D139" s="152" t="n">
        <f aca="false">SUM(D134:D138)</f>
        <v>145631074</v>
      </c>
      <c r="E139" s="141" t="n">
        <f aca="false">C139/D139*100</f>
        <v>112.064846819711</v>
      </c>
      <c r="F139" s="152" t="n">
        <f aca="false">SUM(F134:F138)</f>
        <v>18887003</v>
      </c>
      <c r="G139" s="152" t="n">
        <f aca="false">SUM(G134:G138)</f>
        <v>12608700</v>
      </c>
      <c r="H139" s="141" t="n">
        <f aca="false">F139/G139*100</f>
        <v>149.793420416062</v>
      </c>
      <c r="I139" s="152" t="n">
        <f aca="false">SUM(I134:I138)</f>
        <v>152570530</v>
      </c>
      <c r="J139" s="152" t="n">
        <f aca="false">SUM(J134:J138)</f>
        <v>136758904</v>
      </c>
      <c r="K139" s="141" t="n">
        <f aca="false">I139/J139*100</f>
        <v>111.561679377015</v>
      </c>
      <c r="L139" s="152" t="n">
        <f aca="false">SUM(L134:L138)</f>
        <v>96545925</v>
      </c>
      <c r="M139" s="152" t="n">
        <f aca="false">SUM(M134:M138)</f>
        <v>88534348</v>
      </c>
      <c r="N139" s="141" t="n">
        <f aca="false">L139/M139*100</f>
        <v>109.04911729852</v>
      </c>
      <c r="O139" s="152" t="n">
        <f aca="false">SUM(O134:O138)</f>
        <v>6057</v>
      </c>
      <c r="P139" s="152" t="n">
        <f aca="false">R139/O139</f>
        <v>176.603268945022</v>
      </c>
      <c r="Q139" s="152" t="n">
        <f aca="false">SUM(Q134:Q138)</f>
        <v>6054</v>
      </c>
      <c r="R139" s="152" t="n">
        <f aca="false">SUM(R134:R138)</f>
        <v>1069686</v>
      </c>
    </row>
    <row r="140" customFormat="false" ht="15" hidden="false" customHeight="false" outlineLevel="0" collapsed="false">
      <c r="A140" s="204"/>
      <c r="B140" s="204"/>
      <c r="C140" s="205"/>
      <c r="D140" s="205"/>
      <c r="E140" s="206"/>
      <c r="F140" s="204"/>
      <c r="G140" s="204"/>
      <c r="H140" s="206"/>
      <c r="I140" s="204"/>
      <c r="J140" s="204"/>
      <c r="K140" s="206"/>
      <c r="L140" s="204"/>
      <c r="M140" s="204"/>
      <c r="N140" s="206"/>
      <c r="O140" s="204"/>
      <c r="P140" s="205"/>
      <c r="Q140" s="204"/>
      <c r="R140" s="207"/>
    </row>
    <row r="141" customFormat="false" ht="15" hidden="false" customHeight="false" outlineLevel="0" collapsed="false">
      <c r="A141" s="204"/>
      <c r="B141" s="204" t="s">
        <v>211</v>
      </c>
      <c r="C141" s="129" t="n">
        <v>3</v>
      </c>
      <c r="D141" s="129" t="n">
        <v>4</v>
      </c>
      <c r="E141" s="131" t="n">
        <v>5</v>
      </c>
      <c r="F141" s="129" t="n">
        <v>6</v>
      </c>
      <c r="G141" s="129" t="n">
        <v>7</v>
      </c>
      <c r="H141" s="129" t="n">
        <v>8</v>
      </c>
      <c r="I141" s="129" t="n">
        <v>9</v>
      </c>
      <c r="J141" s="129" t="n">
        <v>10</v>
      </c>
      <c r="K141" s="129" t="n">
        <v>11</v>
      </c>
      <c r="L141" s="129" t="n">
        <v>12</v>
      </c>
      <c r="M141" s="129" t="n">
        <v>13</v>
      </c>
      <c r="N141" s="129" t="n">
        <v>14</v>
      </c>
      <c r="O141" s="129" t="n">
        <v>15</v>
      </c>
      <c r="P141" s="131" t="n">
        <v>16</v>
      </c>
      <c r="Q141" s="129" t="n">
        <v>15</v>
      </c>
      <c r="R141" s="207"/>
    </row>
    <row r="142" customFormat="false" ht="15" hidden="false" customHeight="false" outlineLevel="0" collapsed="false">
      <c r="A142" s="136" t="n">
        <v>6</v>
      </c>
      <c r="B142" s="154" t="s">
        <v>129</v>
      </c>
      <c r="C142" s="130" t="n">
        <v>18972185</v>
      </c>
      <c r="D142" s="130" t="n">
        <v>20256398</v>
      </c>
      <c r="E142" s="137" t="n">
        <f aca="false">C142/D142*100</f>
        <v>93.6602104678235</v>
      </c>
      <c r="F142" s="130" t="n">
        <v>1701811</v>
      </c>
      <c r="G142" s="130" t="n">
        <v>1306053</v>
      </c>
      <c r="H142" s="137" t="n">
        <f aca="false">F142/G142*100</f>
        <v>130.301833080281</v>
      </c>
      <c r="I142" s="136" t="n">
        <v>18562751</v>
      </c>
      <c r="J142" s="136" t="n">
        <v>19591239</v>
      </c>
      <c r="K142" s="137" t="n">
        <f aca="false">I142/J142*100</f>
        <v>94.7502656672199</v>
      </c>
      <c r="L142" s="136" t="n">
        <v>18562751</v>
      </c>
      <c r="M142" s="136" t="n">
        <v>19591239</v>
      </c>
      <c r="N142" s="137" t="n">
        <f aca="false">L142/M142*100</f>
        <v>94.7502656672199</v>
      </c>
      <c r="O142" s="136" t="n">
        <v>478</v>
      </c>
      <c r="P142" s="130" t="n">
        <v>150</v>
      </c>
      <c r="Q142" s="136" t="n">
        <v>478</v>
      </c>
      <c r="R142" s="128" t="n">
        <f aca="false">O142*P142</f>
        <v>71700</v>
      </c>
    </row>
    <row r="143" customFormat="false" ht="15" hidden="false" customHeight="false" outlineLevel="0" collapsed="false">
      <c r="A143" s="136" t="n">
        <v>10</v>
      </c>
      <c r="B143" s="154" t="s">
        <v>133</v>
      </c>
      <c r="C143" s="130" t="n">
        <v>38869984</v>
      </c>
      <c r="D143" s="130" t="n">
        <v>39592304</v>
      </c>
      <c r="E143" s="137" t="n">
        <f aca="false">C143/D143*100</f>
        <v>98.1756050367769</v>
      </c>
      <c r="F143" s="130" t="n">
        <v>3654468</v>
      </c>
      <c r="G143" s="130" t="n">
        <v>3680376</v>
      </c>
      <c r="H143" s="137" t="n">
        <f aca="false">F143/G143*100</f>
        <v>99.2960501861766</v>
      </c>
      <c r="I143" s="136" t="n">
        <v>38685849</v>
      </c>
      <c r="J143" s="136" t="n">
        <v>42030286</v>
      </c>
      <c r="K143" s="137" t="n">
        <f aca="false">I143/J143*100</f>
        <v>92.0427926662217</v>
      </c>
      <c r="L143" s="136" t="n">
        <v>38555190</v>
      </c>
      <c r="M143" s="136" t="n">
        <v>41967685</v>
      </c>
      <c r="N143" s="137" t="n">
        <f aca="false">L143/M143*100</f>
        <v>91.868755686667</v>
      </c>
      <c r="O143" s="136" t="n">
        <v>676</v>
      </c>
      <c r="P143" s="130" t="n">
        <v>134</v>
      </c>
      <c r="Q143" s="136" t="n">
        <v>676</v>
      </c>
      <c r="R143" s="128" t="n">
        <f aca="false">O143*P143</f>
        <v>90584</v>
      </c>
    </row>
    <row r="144" customFormat="false" ht="15" hidden="false" customHeight="false" outlineLevel="0" collapsed="false">
      <c r="A144" s="136" t="n">
        <v>11</v>
      </c>
      <c r="B144" s="154" t="s">
        <v>134</v>
      </c>
      <c r="C144" s="130" t="n">
        <v>27268921</v>
      </c>
      <c r="D144" s="130" t="n">
        <v>27621840</v>
      </c>
      <c r="E144" s="137" t="n">
        <f aca="false">C144/D144*100</f>
        <v>98.7223190055406</v>
      </c>
      <c r="F144" s="136" t="n">
        <v>2419352</v>
      </c>
      <c r="G144" s="136" t="n">
        <v>2105894</v>
      </c>
      <c r="H144" s="137" t="n">
        <f aca="false">F144/G144*100</f>
        <v>114.884794771247</v>
      </c>
      <c r="I144" s="136" t="n">
        <v>26685199</v>
      </c>
      <c r="J144" s="136" t="n">
        <v>26755680</v>
      </c>
      <c r="K144" s="137" t="n">
        <f aca="false">I144/J144*100</f>
        <v>99.7365755607781</v>
      </c>
      <c r="L144" s="136" t="n">
        <v>26685199</v>
      </c>
      <c r="M144" s="136" t="n">
        <v>26755680</v>
      </c>
      <c r="N144" s="137" t="n">
        <f aca="false">L144/M144*100</f>
        <v>99.7365755607781</v>
      </c>
      <c r="O144" s="136" t="n">
        <v>561</v>
      </c>
      <c r="P144" s="130" t="n">
        <v>180</v>
      </c>
      <c r="Q144" s="136" t="n">
        <v>561</v>
      </c>
      <c r="R144" s="128" t="n">
        <f aca="false">O144*P144</f>
        <v>100980</v>
      </c>
    </row>
    <row r="145" customFormat="false" ht="15" hidden="false" customHeight="false" outlineLevel="0" collapsed="false">
      <c r="A145" s="136" t="n">
        <v>14</v>
      </c>
      <c r="B145" s="154" t="s">
        <v>137</v>
      </c>
      <c r="C145" s="130" t="n">
        <v>3766203</v>
      </c>
      <c r="D145" s="130" t="n">
        <v>2539095</v>
      </c>
      <c r="E145" s="137" t="n">
        <f aca="false">C145/D145*100</f>
        <v>148.328558009842</v>
      </c>
      <c r="F145" s="136" t="n">
        <v>369983</v>
      </c>
      <c r="G145" s="136" t="n">
        <v>263620</v>
      </c>
      <c r="H145" s="137" t="n">
        <f aca="false">F145/G145*100</f>
        <v>140.347090509066</v>
      </c>
      <c r="I145" s="136" t="n">
        <v>3858377</v>
      </c>
      <c r="J145" s="136" t="n">
        <v>2558921</v>
      </c>
      <c r="K145" s="137" t="n">
        <f aca="false">I145/J145*100</f>
        <v>150.781403568145</v>
      </c>
      <c r="L145" s="136" t="n">
        <v>0</v>
      </c>
      <c r="M145" s="136" t="n">
        <v>0</v>
      </c>
      <c r="N145" s="137" t="n">
        <v>0</v>
      </c>
      <c r="O145" s="136" t="n">
        <v>314</v>
      </c>
      <c r="P145" s="130" t="n">
        <v>58</v>
      </c>
      <c r="Q145" s="136" t="n">
        <v>314</v>
      </c>
      <c r="R145" s="128" t="n">
        <f aca="false">O145*P145</f>
        <v>18212</v>
      </c>
    </row>
    <row r="146" customFormat="false" ht="15" hidden="false" customHeight="false" outlineLevel="0" collapsed="false">
      <c r="A146" s="136" t="n">
        <v>9</v>
      </c>
      <c r="B146" s="154" t="s">
        <v>132</v>
      </c>
      <c r="C146" s="130" t="n">
        <v>27656019</v>
      </c>
      <c r="D146" s="130" t="n">
        <v>21805968</v>
      </c>
      <c r="E146" s="137" t="n">
        <f aca="false">C146/D146*100</f>
        <v>126.827751925528</v>
      </c>
      <c r="F146" s="136" t="n">
        <v>2840006</v>
      </c>
      <c r="G146" s="136" t="n">
        <v>2887201</v>
      </c>
      <c r="H146" s="137" t="n">
        <f aca="false">F146/G146*100</f>
        <v>98.3653718601511</v>
      </c>
      <c r="I146" s="136" t="n">
        <v>29099704</v>
      </c>
      <c r="J146" s="136" t="n">
        <v>21786057</v>
      </c>
      <c r="K146" s="137" t="n">
        <f aca="false">I146/J146*100</f>
        <v>133.570310589016</v>
      </c>
      <c r="L146" s="136" t="n">
        <v>29099704</v>
      </c>
      <c r="M146" s="136" t="n">
        <v>21786057</v>
      </c>
      <c r="N146" s="137" t="n">
        <f aca="false">L146/M146*100</f>
        <v>133.570310589016</v>
      </c>
      <c r="O146" s="136" t="n">
        <v>910</v>
      </c>
      <c r="P146" s="130" t="n">
        <v>100</v>
      </c>
      <c r="Q146" s="136" t="n">
        <v>910</v>
      </c>
      <c r="R146" s="128" t="n">
        <f aca="false">O146*P146</f>
        <v>91000</v>
      </c>
    </row>
    <row r="147" customFormat="false" ht="15" hidden="false" customHeight="false" outlineLevel="0" collapsed="false">
      <c r="A147" s="136" t="n">
        <v>15</v>
      </c>
      <c r="B147" s="154" t="s">
        <v>138</v>
      </c>
      <c r="C147" s="130" t="n">
        <v>29966406</v>
      </c>
      <c r="D147" s="130" t="n">
        <v>29996447</v>
      </c>
      <c r="E147" s="137" t="n">
        <f aca="false">C147/D147*100</f>
        <v>99.8998514724094</v>
      </c>
      <c r="F147" s="136" t="n">
        <v>2880583</v>
      </c>
      <c r="G147" s="136" t="n">
        <v>2744640</v>
      </c>
      <c r="H147" s="137" t="n">
        <f aca="false">F147/G147*100</f>
        <v>104.953035735106</v>
      </c>
      <c r="I147" s="136" t="n">
        <v>28982998</v>
      </c>
      <c r="J147" s="136" t="n">
        <v>29753080</v>
      </c>
      <c r="K147" s="137" t="n">
        <f aca="false">I147/J147*100</f>
        <v>97.4117570349019</v>
      </c>
      <c r="L147" s="136" t="n">
        <v>28895898</v>
      </c>
      <c r="M147" s="136" t="n">
        <v>29650320</v>
      </c>
      <c r="N147" s="137" t="n">
        <f aca="false">L147/M147*100</f>
        <v>97.4556025027723</v>
      </c>
      <c r="O147" s="136" t="n">
        <v>646</v>
      </c>
      <c r="P147" s="130" t="n">
        <v>130</v>
      </c>
      <c r="Q147" s="136" t="n">
        <v>646</v>
      </c>
      <c r="R147" s="128" t="n">
        <f aca="false">O147*P147</f>
        <v>83980</v>
      </c>
    </row>
    <row r="148" customFormat="false" ht="15" hidden="false" customHeight="false" outlineLevel="0" collapsed="false">
      <c r="A148" s="136" t="n">
        <v>13</v>
      </c>
      <c r="B148" s="154" t="s">
        <v>136</v>
      </c>
      <c r="C148" s="136" t="n">
        <v>0</v>
      </c>
      <c r="D148" s="136" t="n">
        <v>0</v>
      </c>
      <c r="E148" s="137" t="n">
        <v>0</v>
      </c>
      <c r="F148" s="136" t="n">
        <v>0</v>
      </c>
      <c r="G148" s="136" t="n">
        <v>0</v>
      </c>
      <c r="H148" s="135" t="n">
        <v>0</v>
      </c>
      <c r="I148" s="136" t="n">
        <v>0</v>
      </c>
      <c r="J148" s="136" t="n">
        <v>0</v>
      </c>
      <c r="K148" s="135" t="n">
        <v>0</v>
      </c>
      <c r="L148" s="136" t="n">
        <v>0</v>
      </c>
      <c r="M148" s="136" t="n">
        <v>0</v>
      </c>
      <c r="N148" s="137" t="n">
        <v>0</v>
      </c>
      <c r="O148" s="136" t="n">
        <v>0</v>
      </c>
      <c r="P148" s="134" t="n">
        <v>0</v>
      </c>
      <c r="Q148" s="136" t="n">
        <v>0</v>
      </c>
      <c r="R148" s="128" t="n">
        <f aca="false">O148*P148</f>
        <v>0</v>
      </c>
    </row>
    <row r="149" customFormat="false" ht="15" hidden="false" customHeight="false" outlineLevel="0" collapsed="false">
      <c r="A149" s="140" t="s">
        <v>212</v>
      </c>
      <c r="B149" s="140" t="s">
        <v>140</v>
      </c>
      <c r="C149" s="152" t="n">
        <f aca="false">SUM(C142:C148)</f>
        <v>146499718</v>
      </c>
      <c r="D149" s="152" t="n">
        <f aca="false">SUM(D142:D148)</f>
        <v>141812052</v>
      </c>
      <c r="E149" s="141" t="n">
        <f aca="false">C149/D149*100</f>
        <v>103.305548388793</v>
      </c>
      <c r="F149" s="152" t="n">
        <f aca="false">SUM(F142:F148)</f>
        <v>13866203</v>
      </c>
      <c r="G149" s="152" t="n">
        <f aca="false">SUM(G142:G148)</f>
        <v>12987784</v>
      </c>
      <c r="H149" s="141" t="n">
        <f aca="false">F149/G149*100</f>
        <v>106.763424768998</v>
      </c>
      <c r="I149" s="152" t="n">
        <f aca="false">SUM(I142:I148)</f>
        <v>145874878</v>
      </c>
      <c r="J149" s="152" t="n">
        <f aca="false">SUM(J142:J148)</f>
        <v>142475263</v>
      </c>
      <c r="K149" s="141" t="n">
        <f aca="false">I149/J149*100</f>
        <v>102.386108948611</v>
      </c>
      <c r="L149" s="152" t="n">
        <f aca="false">SUM(L142:L148)</f>
        <v>141798742</v>
      </c>
      <c r="M149" s="152" t="n">
        <f aca="false">SUM(M142:M148)</f>
        <v>139750981</v>
      </c>
      <c r="N149" s="141" t="n">
        <f aca="false">L149/M149*100</f>
        <v>101.465292755262</v>
      </c>
      <c r="O149" s="140" t="n">
        <f aca="false">SUM(O142:O148)</f>
        <v>3585</v>
      </c>
      <c r="P149" s="152" t="n">
        <f aca="false">R149/O149</f>
        <v>127.323849372385</v>
      </c>
      <c r="Q149" s="140" t="n">
        <f aca="false">SUM(Q142:Q148)</f>
        <v>3585</v>
      </c>
      <c r="R149" s="149" t="n">
        <f aca="false">SUM(R142:R148)</f>
        <v>456456</v>
      </c>
    </row>
    <row r="150" customFormat="false" ht="15" hidden="false" customHeight="false" outlineLevel="0" collapsed="false">
      <c r="A150" s="209" t="s">
        <v>213</v>
      </c>
      <c r="B150" s="209" t="s">
        <v>75</v>
      </c>
      <c r="C150" s="210" t="n">
        <f aca="false">C139+C149</f>
        <v>309700958</v>
      </c>
      <c r="D150" s="210" t="n">
        <f aca="false">D139+D149</f>
        <v>287443126</v>
      </c>
      <c r="E150" s="201" t="n">
        <f aca="false">C150/D150*100</f>
        <v>107.743386425599</v>
      </c>
      <c r="F150" s="210" t="n">
        <f aca="false">F139+F149</f>
        <v>32753206</v>
      </c>
      <c r="G150" s="210" t="n">
        <f aca="false">G139+G149</f>
        <v>25596484</v>
      </c>
      <c r="H150" s="201" t="n">
        <f aca="false">F150/G150*100</f>
        <v>127.959785414278</v>
      </c>
      <c r="I150" s="210" t="n">
        <f aca="false">I139+I149</f>
        <v>298445408</v>
      </c>
      <c r="J150" s="210" t="n">
        <f aca="false">J139+J149</f>
        <v>279234167</v>
      </c>
      <c r="K150" s="201" t="n">
        <f aca="false">I150/J150*100</f>
        <v>106.879975042596</v>
      </c>
      <c r="L150" s="210" t="n">
        <f aca="false">L139+L149</f>
        <v>238344667</v>
      </c>
      <c r="M150" s="210" t="n">
        <f aca="false">M139+M149</f>
        <v>228285329</v>
      </c>
      <c r="N150" s="201" t="n">
        <f aca="false">L150/M150*100</f>
        <v>104.406475897538</v>
      </c>
      <c r="O150" s="210" t="n">
        <f aca="false">O139+O149</f>
        <v>9642</v>
      </c>
      <c r="P150" s="201" t="n">
        <f aca="false">R150/O150</f>
        <v>158.280647168637</v>
      </c>
      <c r="Q150" s="210" t="n">
        <f aca="false">Q139+Q149</f>
        <v>9639</v>
      </c>
      <c r="R150" s="210" t="n">
        <f aca="false">R139+R149</f>
        <v>1526142</v>
      </c>
    </row>
    <row r="151" customFormat="false" ht="15" hidden="false" customHeight="false" outlineLevel="0" collapsed="false">
      <c r="A151" s="204"/>
      <c r="B151" s="204"/>
      <c r="C151" s="205"/>
      <c r="D151" s="205"/>
      <c r="E151" s="206"/>
      <c r="F151" s="204"/>
      <c r="G151" s="204"/>
      <c r="H151" s="206"/>
      <c r="I151" s="204"/>
      <c r="J151" s="204"/>
      <c r="K151" s="206"/>
      <c r="L151" s="204"/>
      <c r="M151" s="204"/>
      <c r="N151" s="206"/>
      <c r="O151" s="204"/>
      <c r="P151" s="205"/>
      <c r="Q151" s="204"/>
      <c r="R151" s="207"/>
    </row>
    <row r="152" customFormat="false" ht="15" hidden="false" customHeight="false" outlineLevel="0" collapsed="false">
      <c r="A152" s="118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128"/>
    </row>
    <row r="153" customFormat="false" ht="15" hidden="false" customHeight="false" outlineLevel="0" collapsed="false">
      <c r="A153" s="171"/>
      <c r="B153" s="171" t="s">
        <v>15</v>
      </c>
      <c r="C153" s="129" t="n">
        <v>3</v>
      </c>
      <c r="D153" s="129" t="n">
        <v>4</v>
      </c>
      <c r="E153" s="131" t="n">
        <v>5</v>
      </c>
      <c r="F153" s="129" t="n">
        <v>6</v>
      </c>
      <c r="G153" s="129" t="n">
        <v>7</v>
      </c>
      <c r="H153" s="129" t="n">
        <v>8</v>
      </c>
      <c r="I153" s="129" t="n">
        <v>9</v>
      </c>
      <c r="J153" s="129" t="n">
        <v>10</v>
      </c>
      <c r="K153" s="129" t="n">
        <v>11</v>
      </c>
      <c r="L153" s="129" t="n">
        <v>12</v>
      </c>
      <c r="M153" s="129" t="n">
        <v>13</v>
      </c>
      <c r="N153" s="129" t="n">
        <v>14</v>
      </c>
      <c r="O153" s="129" t="n">
        <v>15</v>
      </c>
      <c r="P153" s="131" t="n">
        <v>16</v>
      </c>
      <c r="Q153" s="129" t="n">
        <v>15</v>
      </c>
      <c r="R153" s="172"/>
    </row>
    <row r="154" customFormat="false" ht="15" hidden="false" customHeight="false" outlineLevel="0" collapsed="false">
      <c r="A154" s="136" t="n">
        <v>1</v>
      </c>
      <c r="B154" s="154" t="s">
        <v>141</v>
      </c>
      <c r="C154" s="136" t="n">
        <v>62905</v>
      </c>
      <c r="D154" s="136" t="n">
        <v>112368</v>
      </c>
      <c r="E154" s="137" t="n">
        <f aca="false">C154/D154*100</f>
        <v>55.9812402107361</v>
      </c>
      <c r="F154" s="130" t="n">
        <v>5416</v>
      </c>
      <c r="G154" s="136" t="n">
        <v>12774</v>
      </c>
      <c r="H154" s="137" t="n">
        <f aca="false">F154/G154*100</f>
        <v>42.3986222013465</v>
      </c>
      <c r="I154" s="136" t="n">
        <v>62905</v>
      </c>
      <c r="J154" s="136" t="n">
        <v>112368</v>
      </c>
      <c r="K154" s="137" t="n">
        <f aca="false">I154/J154*100</f>
        <v>55.9812402107361</v>
      </c>
      <c r="L154" s="136" t="n">
        <v>0</v>
      </c>
      <c r="M154" s="136" t="n">
        <v>0</v>
      </c>
      <c r="N154" s="137" t="n">
        <v>0</v>
      </c>
      <c r="O154" s="136" t="n">
        <v>57</v>
      </c>
      <c r="P154" s="130" t="n">
        <v>72</v>
      </c>
      <c r="Q154" s="136" t="n">
        <v>58</v>
      </c>
      <c r="R154" s="128" t="n">
        <f aca="false">O154*P154</f>
        <v>4104</v>
      </c>
    </row>
    <row r="155" customFormat="false" ht="15" hidden="false" customHeight="false" outlineLevel="0" collapsed="false">
      <c r="A155" s="136" t="n">
        <v>2</v>
      </c>
      <c r="B155" s="154" t="s">
        <v>142</v>
      </c>
      <c r="C155" s="130" t="n">
        <v>5411058</v>
      </c>
      <c r="D155" s="130" t="n">
        <v>5928297</v>
      </c>
      <c r="E155" s="137" t="n">
        <f aca="false">C155/D155*100</f>
        <v>91.2750828779327</v>
      </c>
      <c r="F155" s="130" t="n">
        <v>686171</v>
      </c>
      <c r="G155" s="130" t="n">
        <v>688336</v>
      </c>
      <c r="H155" s="137" t="n">
        <f aca="false">F155/G155*100</f>
        <v>99.6854733734688</v>
      </c>
      <c r="I155" s="130" t="n">
        <v>5665902</v>
      </c>
      <c r="J155" s="130" t="n">
        <v>6050968</v>
      </c>
      <c r="K155" s="137" t="n">
        <f aca="false">I155/J155*100</f>
        <v>93.6362909207254</v>
      </c>
      <c r="L155" s="130" t="n">
        <v>1709706</v>
      </c>
      <c r="M155" s="130" t="n">
        <v>2365988</v>
      </c>
      <c r="N155" s="137" t="n">
        <f aca="false">L155/M155*100</f>
        <v>72.2618204318872</v>
      </c>
      <c r="O155" s="136" t="n">
        <v>520</v>
      </c>
      <c r="P155" s="130" t="n">
        <v>110</v>
      </c>
      <c r="Q155" s="136" t="n">
        <v>520</v>
      </c>
      <c r="R155" s="128" t="n">
        <f aca="false">O155*P155</f>
        <v>57200</v>
      </c>
    </row>
    <row r="156" customFormat="false" ht="15" hidden="false" customHeight="false" outlineLevel="0" collapsed="false">
      <c r="A156" s="136" t="n">
        <v>3</v>
      </c>
      <c r="B156" s="154" t="s">
        <v>143</v>
      </c>
      <c r="C156" s="136" t="n">
        <v>0</v>
      </c>
      <c r="D156" s="136" t="n">
        <v>0</v>
      </c>
      <c r="E156" s="137" t="n">
        <v>0</v>
      </c>
      <c r="F156" s="136" t="n">
        <v>0</v>
      </c>
      <c r="G156" s="136" t="n">
        <v>0</v>
      </c>
      <c r="H156" s="135" t="n">
        <v>0</v>
      </c>
      <c r="I156" s="136" t="n">
        <v>0</v>
      </c>
      <c r="J156" s="136" t="n">
        <v>0</v>
      </c>
      <c r="K156" s="135" t="n">
        <v>0</v>
      </c>
      <c r="L156" s="136" t="n">
        <v>0</v>
      </c>
      <c r="M156" s="136" t="n">
        <v>0</v>
      </c>
      <c r="N156" s="137" t="n">
        <v>0</v>
      </c>
      <c r="O156" s="136" t="n">
        <v>0</v>
      </c>
      <c r="P156" s="134" t="n">
        <v>0</v>
      </c>
      <c r="Q156" s="136" t="n">
        <v>0</v>
      </c>
      <c r="R156" s="128" t="n">
        <f aca="false">O156*P156</f>
        <v>0</v>
      </c>
    </row>
    <row r="157" customFormat="false" ht="15" hidden="false" customHeight="false" outlineLevel="0" collapsed="false">
      <c r="A157" s="136" t="n">
        <v>4</v>
      </c>
      <c r="B157" s="154" t="s">
        <v>144</v>
      </c>
      <c r="C157" s="136" t="n">
        <v>2855537</v>
      </c>
      <c r="D157" s="136" t="n">
        <v>3271816</v>
      </c>
      <c r="E157" s="137" t="n">
        <f aca="false">C157/D157*100</f>
        <v>87.2768211904337</v>
      </c>
      <c r="F157" s="136" t="n">
        <v>217488</v>
      </c>
      <c r="G157" s="132" t="n">
        <v>325110</v>
      </c>
      <c r="H157" s="137" t="n">
        <f aca="false">F157/G157*100</f>
        <v>66.8967426409523</v>
      </c>
      <c r="I157" s="132" t="n">
        <v>3152716</v>
      </c>
      <c r="J157" s="132" t="n">
        <v>2729446</v>
      </c>
      <c r="K157" s="137" t="n">
        <f aca="false">I157/J157*100</f>
        <v>115.507542556255</v>
      </c>
      <c r="L157" s="132" t="n">
        <v>1953429</v>
      </c>
      <c r="M157" s="132" t="n">
        <v>713406</v>
      </c>
      <c r="N157" s="137" t="n">
        <f aca="false">L157/M157*100</f>
        <v>273.817293378525</v>
      </c>
      <c r="O157" s="136" t="n">
        <v>310</v>
      </c>
      <c r="P157" s="130" t="n">
        <v>80</v>
      </c>
      <c r="Q157" s="136" t="n">
        <v>289</v>
      </c>
      <c r="R157" s="128" t="n">
        <f aca="false">O157*P157</f>
        <v>24800</v>
      </c>
    </row>
    <row r="158" customFormat="false" ht="15" hidden="false" customHeight="false" outlineLevel="0" collapsed="false">
      <c r="A158" s="136" t="n">
        <v>5</v>
      </c>
      <c r="B158" s="154" t="s">
        <v>145</v>
      </c>
      <c r="C158" s="136" t="n">
        <v>2360611</v>
      </c>
      <c r="D158" s="136" t="n">
        <v>3644434</v>
      </c>
      <c r="E158" s="137" t="n">
        <f aca="false">C158/D158*100</f>
        <v>64.7730484349559</v>
      </c>
      <c r="F158" s="136" t="n">
        <v>0</v>
      </c>
      <c r="G158" s="136" t="n">
        <v>348722</v>
      </c>
      <c r="H158" s="137" t="n">
        <f aca="false">F158/G158*100</f>
        <v>0</v>
      </c>
      <c r="I158" s="136" t="n">
        <v>2347982</v>
      </c>
      <c r="J158" s="136" t="n">
        <v>3858444</v>
      </c>
      <c r="K158" s="137" t="n">
        <f aca="false">I158/J158*100</f>
        <v>60.8530796352105</v>
      </c>
      <c r="L158" s="136" t="n">
        <v>0</v>
      </c>
      <c r="M158" s="136" t="n">
        <v>0</v>
      </c>
      <c r="N158" s="137" t="n">
        <v>0</v>
      </c>
      <c r="O158" s="136" t="n">
        <v>422</v>
      </c>
      <c r="P158" s="130" t="n">
        <v>51</v>
      </c>
      <c r="Q158" s="136" t="n">
        <v>422</v>
      </c>
      <c r="R158" s="128" t="n">
        <f aca="false">O158*P158</f>
        <v>21522</v>
      </c>
    </row>
    <row r="159" customFormat="false" ht="15" hidden="false" customHeight="false" outlineLevel="0" collapsed="false">
      <c r="A159" s="140" t="s">
        <v>146</v>
      </c>
      <c r="B159" s="140" t="s">
        <v>147</v>
      </c>
      <c r="C159" s="140" t="n">
        <f aca="false">SUM(C154:C158)</f>
        <v>10690111</v>
      </c>
      <c r="D159" s="140" t="n">
        <f aca="false">SUM(D154:D158)</f>
        <v>12956915</v>
      </c>
      <c r="E159" s="141" t="n">
        <f aca="false">C159/D159*100</f>
        <v>82.5050638983122</v>
      </c>
      <c r="F159" s="140" t="n">
        <f aca="false">SUM(F154:F158)</f>
        <v>909075</v>
      </c>
      <c r="G159" s="140" t="n">
        <f aca="false">SUM(G154:G158)</f>
        <v>1374942</v>
      </c>
      <c r="H159" s="141" t="n">
        <f aca="false">F159/G159*100</f>
        <v>66.1173344039239</v>
      </c>
      <c r="I159" s="140" t="n">
        <f aca="false">SUM(I154:I158)</f>
        <v>11229505</v>
      </c>
      <c r="J159" s="140" t="n">
        <f aca="false">SUM(J154:J158)</f>
        <v>12751226</v>
      </c>
      <c r="K159" s="141" t="n">
        <f aca="false">I159/J159*100</f>
        <v>88.0660808615579</v>
      </c>
      <c r="L159" s="140" t="n">
        <f aca="false">SUM(L154:L158)</f>
        <v>3663135</v>
      </c>
      <c r="M159" s="140" t="n">
        <f aca="false">SUM(M154:M158)</f>
        <v>3079394</v>
      </c>
      <c r="N159" s="141" t="n">
        <f aca="false">L159/M159*100</f>
        <v>118.956359595427</v>
      </c>
      <c r="O159" s="140" t="n">
        <f aca="false">SUM(O154:O158)</f>
        <v>1309</v>
      </c>
      <c r="P159" s="141" t="n">
        <f aca="false">R159/O159</f>
        <v>82.2200152788388</v>
      </c>
      <c r="Q159" s="140" t="n">
        <f aca="false">SUM(Q154:Q158)</f>
        <v>1289</v>
      </c>
      <c r="R159" s="149" t="n">
        <f aca="false">SUM(R154:R158)</f>
        <v>107626</v>
      </c>
    </row>
    <row r="160" customFormat="false" ht="15" hidden="false" customHeight="false" outlineLevel="0" collapsed="false">
      <c r="A160" s="136"/>
      <c r="B160" s="129"/>
      <c r="C160" s="130"/>
      <c r="D160" s="130"/>
      <c r="E160" s="137"/>
      <c r="F160" s="130"/>
      <c r="G160" s="130"/>
      <c r="H160" s="137"/>
      <c r="I160" s="130"/>
      <c r="J160" s="130"/>
      <c r="K160" s="137"/>
      <c r="L160" s="130"/>
      <c r="M160" s="188"/>
      <c r="N160" s="189"/>
      <c r="O160" s="188"/>
      <c r="P160" s="130"/>
      <c r="Q160" s="188"/>
      <c r="R160" s="151"/>
    </row>
    <row r="161" customFormat="false" ht="15" hidden="false" customHeight="false" outlineLevel="0" collapsed="false">
      <c r="A161" s="164" t="s">
        <v>183</v>
      </c>
      <c r="B161" s="164"/>
      <c r="C161" s="129" t="n">
        <v>3</v>
      </c>
      <c r="D161" s="129" t="n">
        <v>4</v>
      </c>
      <c r="E161" s="131" t="n">
        <v>5</v>
      </c>
      <c r="F161" s="129" t="n">
        <v>6</v>
      </c>
      <c r="G161" s="129" t="n">
        <v>7</v>
      </c>
      <c r="H161" s="129" t="n">
        <v>8</v>
      </c>
      <c r="I161" s="129" t="n">
        <v>9</v>
      </c>
      <c r="J161" s="129" t="n">
        <v>10</v>
      </c>
      <c r="K161" s="129" t="n">
        <v>11</v>
      </c>
      <c r="L161" s="129" t="n">
        <v>12</v>
      </c>
      <c r="M161" s="129" t="n">
        <v>13</v>
      </c>
      <c r="N161" s="129" t="n">
        <v>14</v>
      </c>
      <c r="O161" s="129" t="n">
        <v>15</v>
      </c>
      <c r="P161" s="131" t="n">
        <v>16</v>
      </c>
      <c r="Q161" s="129" t="n">
        <v>15</v>
      </c>
      <c r="R161" s="128"/>
    </row>
    <row r="162" customFormat="false" ht="15" hidden="false" customHeight="false" outlineLevel="0" collapsed="false">
      <c r="A162" s="136" t="n">
        <v>1</v>
      </c>
      <c r="B162" s="154" t="s">
        <v>190</v>
      </c>
      <c r="C162" s="136" t="n">
        <v>1188421</v>
      </c>
      <c r="D162" s="136" t="n">
        <v>618459</v>
      </c>
      <c r="E162" s="137" t="n">
        <f aca="false">C162/D162*100</f>
        <v>192.158413088014</v>
      </c>
      <c r="F162" s="136" t="n">
        <v>133360</v>
      </c>
      <c r="G162" s="136" t="n">
        <v>61496</v>
      </c>
      <c r="H162" s="137" t="n">
        <f aca="false">F162/G162*100</f>
        <v>216.859633146871</v>
      </c>
      <c r="I162" s="136" t="n">
        <v>1077734</v>
      </c>
      <c r="J162" s="136" t="n">
        <v>530712</v>
      </c>
      <c r="K162" s="137" t="n">
        <f aca="false">I162/J162*100</f>
        <v>203.073229925082</v>
      </c>
      <c r="L162" s="136" t="n">
        <v>330618</v>
      </c>
      <c r="M162" s="136" t="n">
        <v>168397</v>
      </c>
      <c r="N162" s="137" t="n">
        <f aca="false">L162/M162*100</f>
        <v>196.332476231762</v>
      </c>
      <c r="O162" s="136" t="n">
        <v>53</v>
      </c>
      <c r="P162" s="136" t="n">
        <v>71</v>
      </c>
      <c r="Q162" s="136" t="n">
        <v>53</v>
      </c>
      <c r="R162" s="128" t="n">
        <f aca="false">O162*P162</f>
        <v>3763</v>
      </c>
    </row>
    <row r="163" customFormat="false" ht="15" hidden="false" customHeight="false" outlineLevel="0" collapsed="false">
      <c r="A163" s="136" t="n">
        <v>2</v>
      </c>
      <c r="B163" s="165" t="s">
        <v>191</v>
      </c>
      <c r="C163" s="136" t="n">
        <v>1306059</v>
      </c>
      <c r="D163" s="136" t="n">
        <v>0</v>
      </c>
      <c r="E163" s="137" t="n">
        <v>0</v>
      </c>
      <c r="F163" s="136" t="n">
        <v>196526</v>
      </c>
      <c r="G163" s="136" t="n">
        <v>0</v>
      </c>
      <c r="H163" s="137" t="n">
        <v>0</v>
      </c>
      <c r="I163" s="136" t="n">
        <v>1318850</v>
      </c>
      <c r="J163" s="136" t="n">
        <v>0</v>
      </c>
      <c r="K163" s="137" t="n">
        <v>0</v>
      </c>
      <c r="L163" s="136" t="n">
        <v>17776</v>
      </c>
      <c r="M163" s="136" t="n">
        <v>0</v>
      </c>
      <c r="N163" s="130" t="n">
        <v>0</v>
      </c>
      <c r="O163" s="136" t="n">
        <v>30</v>
      </c>
      <c r="P163" s="136" t="n">
        <v>85</v>
      </c>
      <c r="Q163" s="136" t="n">
        <v>30</v>
      </c>
      <c r="R163" s="128" t="n">
        <f aca="false">O163*P163</f>
        <v>2550</v>
      </c>
    </row>
    <row r="164" customFormat="false" ht="15" hidden="false" customHeight="false" outlineLevel="0" collapsed="false">
      <c r="A164" s="136" t="n">
        <v>3</v>
      </c>
      <c r="B164" s="165" t="s">
        <v>192</v>
      </c>
      <c r="C164" s="136" t="n">
        <v>2300167</v>
      </c>
      <c r="D164" s="136" t="n">
        <v>1758350</v>
      </c>
      <c r="E164" s="137" t="n">
        <f aca="false">C164/D164*100</f>
        <v>130.813944891518</v>
      </c>
      <c r="F164" s="136" t="n">
        <v>354972</v>
      </c>
      <c r="G164" s="136" t="n">
        <v>353710</v>
      </c>
      <c r="H164" s="137" t="n">
        <f aca="false">F164/G164*100</f>
        <v>100.356789460292</v>
      </c>
      <c r="I164" s="136" t="n">
        <v>2094507</v>
      </c>
      <c r="J164" s="136" t="n">
        <v>1644297</v>
      </c>
      <c r="K164" s="137" t="n">
        <f aca="false">I164/J164*100</f>
        <v>127.380090093213</v>
      </c>
      <c r="L164" s="136" t="n">
        <v>0</v>
      </c>
      <c r="M164" s="136" t="n">
        <v>0</v>
      </c>
      <c r="N164" s="130" t="n">
        <v>0</v>
      </c>
      <c r="O164" s="136" t="n">
        <v>481</v>
      </c>
      <c r="P164" s="136" t="n">
        <v>100</v>
      </c>
      <c r="Q164" s="136" t="n">
        <v>481</v>
      </c>
      <c r="R164" s="128" t="n">
        <f aca="false">O164*P164</f>
        <v>48100</v>
      </c>
    </row>
    <row r="165" customFormat="false" ht="15" hidden="false" customHeight="false" outlineLevel="0" collapsed="false">
      <c r="A165" s="140" t="s">
        <v>193</v>
      </c>
      <c r="B165" s="140" t="s">
        <v>114</v>
      </c>
      <c r="C165" s="140" t="n">
        <f aca="false">SUM(C162:C164)</f>
        <v>4794647</v>
      </c>
      <c r="D165" s="140" t="n">
        <f aca="false">SUM(D162:D164)</f>
        <v>2376809</v>
      </c>
      <c r="E165" s="141" t="n">
        <f aca="false">C165/D165*100</f>
        <v>201.726222006059</v>
      </c>
      <c r="F165" s="140" t="n">
        <f aca="false">SUM(F162:F164)</f>
        <v>684858</v>
      </c>
      <c r="G165" s="140" t="n">
        <f aca="false">SUM(G162:G164)</f>
        <v>415206</v>
      </c>
      <c r="H165" s="141" t="n">
        <f aca="false">F165/G165*100</f>
        <v>164.944148205951</v>
      </c>
      <c r="I165" s="140" t="n">
        <f aca="false">SUM(I162:I164)</f>
        <v>4491091</v>
      </c>
      <c r="J165" s="140" t="n">
        <f aca="false">SUM(J162:J164)</f>
        <v>2175009</v>
      </c>
      <c r="K165" s="141" t="n">
        <f aca="false">I165/J165*100</f>
        <v>206.486088103543</v>
      </c>
      <c r="L165" s="140" t="n">
        <f aca="false">SUM(L162:L164)</f>
        <v>348394</v>
      </c>
      <c r="M165" s="140" t="n">
        <f aca="false">SUM(M162:M164)</f>
        <v>168397</v>
      </c>
      <c r="N165" s="141" t="n">
        <v>0</v>
      </c>
      <c r="O165" s="140" t="n">
        <f aca="false">SUM(O162:O164)</f>
        <v>564</v>
      </c>
      <c r="P165" s="152" t="n">
        <f aca="false">R165/O165</f>
        <v>96.4769503546099</v>
      </c>
      <c r="Q165" s="140" t="n">
        <f aca="false">SUM(Q162:Q164)</f>
        <v>564</v>
      </c>
      <c r="R165" s="149" t="n">
        <f aca="false">SUM(R162:R164)</f>
        <v>54413</v>
      </c>
    </row>
    <row r="166" customFormat="false" ht="15" hidden="false" customHeight="false" outlineLevel="0" collapsed="false">
      <c r="A166" s="136"/>
      <c r="B166" s="129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51"/>
    </row>
    <row r="167" customFormat="false" ht="15" hidden="false" customHeight="false" outlineLevel="0" collapsed="false">
      <c r="A167" s="129" t="s">
        <v>148</v>
      </c>
      <c r="B167" s="129"/>
      <c r="C167" s="129" t="n">
        <v>3</v>
      </c>
      <c r="D167" s="129" t="n">
        <v>4</v>
      </c>
      <c r="E167" s="131" t="n">
        <v>5</v>
      </c>
      <c r="F167" s="129" t="n">
        <v>6</v>
      </c>
      <c r="G167" s="129" t="n">
        <v>7</v>
      </c>
      <c r="H167" s="129" t="n">
        <v>8</v>
      </c>
      <c r="I167" s="129" t="n">
        <v>9</v>
      </c>
      <c r="J167" s="129" t="n">
        <v>10</v>
      </c>
      <c r="K167" s="129" t="n">
        <v>11</v>
      </c>
      <c r="L167" s="129" t="n">
        <v>12</v>
      </c>
      <c r="M167" s="123" t="n">
        <v>13</v>
      </c>
      <c r="N167" s="123" t="n">
        <v>14</v>
      </c>
      <c r="O167" s="123" t="n">
        <v>15</v>
      </c>
      <c r="P167" s="131" t="n">
        <v>16</v>
      </c>
      <c r="Q167" s="123" t="n">
        <v>15</v>
      </c>
      <c r="R167" s="118"/>
    </row>
    <row r="168" customFormat="false" ht="15" hidden="false" customHeight="false" outlineLevel="0" collapsed="false">
      <c r="A168" s="136" t="n">
        <v>1</v>
      </c>
      <c r="B168" s="133" t="s">
        <v>149</v>
      </c>
      <c r="C168" s="136" t="n">
        <v>703</v>
      </c>
      <c r="D168" s="136" t="n">
        <v>9109</v>
      </c>
      <c r="E168" s="137" t="n">
        <f aca="false">C168/D168*100</f>
        <v>7.71764189263366</v>
      </c>
      <c r="F168" s="136" t="n">
        <v>229</v>
      </c>
      <c r="G168" s="136" t="n">
        <v>245</v>
      </c>
      <c r="H168" s="137" t="n">
        <f aca="false">F168/G168*100</f>
        <v>93.469387755102</v>
      </c>
      <c r="I168" s="136" t="n">
        <v>40661</v>
      </c>
      <c r="J168" s="136" t="n">
        <v>30956</v>
      </c>
      <c r="K168" s="137" t="n">
        <f aca="false">I168/J168*100</f>
        <v>131.350949735108</v>
      </c>
      <c r="L168" s="136" t="n">
        <v>0</v>
      </c>
      <c r="M168" s="136" t="n">
        <v>0</v>
      </c>
      <c r="N168" s="136" t="n">
        <v>0</v>
      </c>
      <c r="O168" s="136" t="n">
        <v>89</v>
      </c>
      <c r="P168" s="136" t="n">
        <v>100</v>
      </c>
      <c r="Q168" s="136" t="n">
        <v>89</v>
      </c>
      <c r="R168" s="128" t="n">
        <f aca="false">O168*P168</f>
        <v>8900</v>
      </c>
    </row>
    <row r="169" customFormat="false" ht="15" hidden="false" customHeight="false" outlineLevel="0" collapsed="false">
      <c r="A169" s="136" t="n">
        <v>2</v>
      </c>
      <c r="B169" s="133" t="s">
        <v>150</v>
      </c>
      <c r="C169" s="136" t="n">
        <v>1049651</v>
      </c>
      <c r="D169" s="136" t="n">
        <v>994032</v>
      </c>
      <c r="E169" s="137" t="n">
        <f aca="false">C169/D169*100</f>
        <v>105.595292706875</v>
      </c>
      <c r="F169" s="136" t="n">
        <v>53703</v>
      </c>
      <c r="G169" s="136" t="n">
        <v>268363</v>
      </c>
      <c r="H169" s="137" t="n">
        <f aca="false">F169/G169*100</f>
        <v>20.0113279401408</v>
      </c>
      <c r="I169" s="136" t="n">
        <v>1049651</v>
      </c>
      <c r="J169" s="136" t="n">
        <v>994032</v>
      </c>
      <c r="K169" s="136" t="n">
        <f aca="false">I169/J169*100</f>
        <v>105.595292706875</v>
      </c>
      <c r="L169" s="136" t="n">
        <v>1049651</v>
      </c>
      <c r="M169" s="136" t="n">
        <v>994032</v>
      </c>
      <c r="N169" s="136" t="n">
        <f aca="false">L169/M169*100</f>
        <v>105.595292706875</v>
      </c>
      <c r="O169" s="136" t="n">
        <v>125</v>
      </c>
      <c r="P169" s="136" t="n">
        <v>115</v>
      </c>
      <c r="Q169" s="136" t="n">
        <v>125</v>
      </c>
      <c r="R169" s="128" t="n">
        <f aca="false">O169*P169</f>
        <v>14375</v>
      </c>
    </row>
    <row r="170" customFormat="false" ht="15" hidden="false" customHeight="false" outlineLevel="0" collapsed="false">
      <c r="A170" s="136" t="n">
        <v>3</v>
      </c>
      <c r="B170" s="133" t="s">
        <v>151</v>
      </c>
      <c r="C170" s="136" t="n">
        <v>0</v>
      </c>
      <c r="D170" s="136" t="n">
        <v>122150</v>
      </c>
      <c r="E170" s="137" t="n">
        <f aca="false">C170/D170*100</f>
        <v>0</v>
      </c>
      <c r="F170" s="136" t="n">
        <v>0</v>
      </c>
      <c r="G170" s="136" t="n">
        <v>17952</v>
      </c>
      <c r="H170" s="137" t="n">
        <v>0</v>
      </c>
      <c r="I170" s="136" t="n">
        <v>0</v>
      </c>
      <c r="J170" s="136" t="n">
        <v>116068</v>
      </c>
      <c r="K170" s="137" t="n">
        <f aca="false">I170/J170*100</f>
        <v>0</v>
      </c>
      <c r="L170" s="136" t="n">
        <v>0</v>
      </c>
      <c r="M170" s="136" t="n">
        <v>108978</v>
      </c>
      <c r="N170" s="137" t="n">
        <f aca="false">L170/M170*100</f>
        <v>0</v>
      </c>
      <c r="O170" s="136" t="n">
        <v>10</v>
      </c>
      <c r="P170" s="136" t="n">
        <v>46</v>
      </c>
      <c r="Q170" s="136" t="n">
        <v>10</v>
      </c>
      <c r="R170" s="128" t="n">
        <f aca="false">O170*P170</f>
        <v>460</v>
      </c>
    </row>
    <row r="171" customFormat="false" ht="15" hidden="false" customHeight="false" outlineLevel="0" collapsed="false">
      <c r="A171" s="136" t="n">
        <v>4</v>
      </c>
      <c r="B171" s="133" t="s">
        <v>152</v>
      </c>
      <c r="C171" s="136" t="n">
        <v>4651497</v>
      </c>
      <c r="D171" s="136" t="n">
        <v>5157925</v>
      </c>
      <c r="E171" s="177" t="n">
        <f aca="false">C171/D171*100</f>
        <v>90.1815555674036</v>
      </c>
      <c r="F171" s="136" t="n">
        <v>376165</v>
      </c>
      <c r="G171" s="136" t="n">
        <v>943210</v>
      </c>
      <c r="H171" s="177" t="n">
        <f aca="false">F171/G171*100</f>
        <v>39.8813625809735</v>
      </c>
      <c r="I171" s="136" t="n">
        <v>4651497</v>
      </c>
      <c r="J171" s="136" t="n">
        <v>5157925</v>
      </c>
      <c r="K171" s="177" t="n">
        <f aca="false">I171/J171*100</f>
        <v>90.1815555674036</v>
      </c>
      <c r="L171" s="136" t="n">
        <v>4651497</v>
      </c>
      <c r="M171" s="136" t="n">
        <v>5157925</v>
      </c>
      <c r="N171" s="137" t="n">
        <f aca="false">L171/M171*100</f>
        <v>90.1815555674036</v>
      </c>
      <c r="O171" s="136" t="n">
        <v>143</v>
      </c>
      <c r="P171" s="155" t="n">
        <v>134</v>
      </c>
      <c r="Q171" s="136" t="n">
        <v>140</v>
      </c>
      <c r="R171" s="128" t="n">
        <f aca="false">O171*P171</f>
        <v>19162</v>
      </c>
    </row>
    <row r="172" customFormat="false" ht="15" hidden="false" customHeight="false" outlineLevel="0" collapsed="false">
      <c r="A172" s="136" t="n">
        <v>5</v>
      </c>
      <c r="B172" s="133" t="s">
        <v>153</v>
      </c>
      <c r="C172" s="136" t="n">
        <v>727362</v>
      </c>
      <c r="D172" s="136" t="n">
        <v>1700133</v>
      </c>
      <c r="E172" s="177" t="n">
        <f aca="false">C172/D172*100</f>
        <v>42.7826528865683</v>
      </c>
      <c r="F172" s="136" t="n">
        <v>22877</v>
      </c>
      <c r="G172" s="136" t="n">
        <v>66352</v>
      </c>
      <c r="H172" s="177" t="n">
        <f aca="false">F172/G172*100</f>
        <v>34.4782372799614</v>
      </c>
      <c r="I172" s="136" t="n">
        <v>942752</v>
      </c>
      <c r="J172" s="136" t="n">
        <v>1700133</v>
      </c>
      <c r="K172" s="177" t="n">
        <f aca="false">I172/J172*100</f>
        <v>55.4516617229358</v>
      </c>
      <c r="L172" s="136" t="n">
        <v>942752</v>
      </c>
      <c r="M172" s="136" t="n">
        <v>1700133</v>
      </c>
      <c r="N172" s="137" t="n">
        <f aca="false">L172/M172*100</f>
        <v>55.4516617229358</v>
      </c>
      <c r="O172" s="136" t="n">
        <v>47</v>
      </c>
      <c r="P172" s="136" t="n">
        <v>54</v>
      </c>
      <c r="Q172" s="136" t="n">
        <v>48</v>
      </c>
      <c r="R172" s="128" t="n">
        <f aca="false">O172*P172</f>
        <v>2538</v>
      </c>
    </row>
    <row r="173" customFormat="false" ht="15" hidden="false" customHeight="false" outlineLevel="0" collapsed="false">
      <c r="A173" s="136" t="n">
        <v>6</v>
      </c>
      <c r="B173" s="133" t="s">
        <v>154</v>
      </c>
      <c r="C173" s="136" t="n">
        <v>0</v>
      </c>
      <c r="D173" s="136" t="n">
        <v>0</v>
      </c>
      <c r="E173" s="137" t="n">
        <v>0</v>
      </c>
      <c r="F173" s="136" t="n">
        <v>0</v>
      </c>
      <c r="G173" s="136" t="n">
        <v>0</v>
      </c>
      <c r="H173" s="135" t="n">
        <v>0</v>
      </c>
      <c r="I173" s="136" t="n">
        <v>0</v>
      </c>
      <c r="J173" s="136" t="n">
        <v>0</v>
      </c>
      <c r="K173" s="135" t="n">
        <v>0</v>
      </c>
      <c r="L173" s="136" t="n">
        <v>0</v>
      </c>
      <c r="M173" s="136" t="n">
        <v>0</v>
      </c>
      <c r="N173" s="137" t="n">
        <v>0</v>
      </c>
      <c r="O173" s="136" t="n">
        <v>0</v>
      </c>
      <c r="P173" s="134" t="n">
        <v>0</v>
      </c>
      <c r="Q173" s="136" t="n">
        <v>0</v>
      </c>
      <c r="R173" s="128" t="n">
        <f aca="false">O173*P173</f>
        <v>0</v>
      </c>
    </row>
    <row r="174" customFormat="false" ht="15" hidden="false" customHeight="false" outlineLevel="0" collapsed="false">
      <c r="A174" s="136" t="n">
        <v>7</v>
      </c>
      <c r="B174" s="133" t="s">
        <v>155</v>
      </c>
      <c r="C174" s="136" t="n">
        <v>2626260</v>
      </c>
      <c r="D174" s="136" t="n">
        <v>3786384</v>
      </c>
      <c r="E174" s="177" t="n">
        <f aca="false">C174/D174*100</f>
        <v>69.3606353713728</v>
      </c>
      <c r="F174" s="136" t="n">
        <v>453053</v>
      </c>
      <c r="G174" s="136" t="n">
        <v>105336</v>
      </c>
      <c r="H174" s="137" t="n">
        <f aca="false">F174/G174*100</f>
        <v>430.102718918508</v>
      </c>
      <c r="I174" s="136" t="n">
        <v>2643181</v>
      </c>
      <c r="J174" s="136" t="n">
        <v>3722401</v>
      </c>
      <c r="K174" s="137" t="n">
        <f aca="false">I174/J174*100</f>
        <v>71.0074223599231</v>
      </c>
      <c r="L174" s="136" t="n">
        <v>2626733</v>
      </c>
      <c r="M174" s="136" t="n">
        <v>3721774</v>
      </c>
      <c r="N174" s="137" t="n">
        <f aca="false">L174/M174*100</f>
        <v>70.5774450571152</v>
      </c>
      <c r="O174" s="136" t="n">
        <v>43</v>
      </c>
      <c r="P174" s="136" t="n">
        <v>98</v>
      </c>
      <c r="Q174" s="136" t="n">
        <v>51</v>
      </c>
      <c r="R174" s="128" t="n">
        <f aca="false">O174*P174</f>
        <v>4214</v>
      </c>
    </row>
    <row r="175" customFormat="false" ht="15" hidden="false" customHeight="false" outlineLevel="0" collapsed="false">
      <c r="A175" s="136" t="n">
        <v>8</v>
      </c>
      <c r="B175" s="133" t="s">
        <v>156</v>
      </c>
      <c r="C175" s="136" t="n">
        <v>754767</v>
      </c>
      <c r="D175" s="136" t="n">
        <v>1436160</v>
      </c>
      <c r="E175" s="130" t="n">
        <f aca="false">C175/D175*100</f>
        <v>52.5545203877005</v>
      </c>
      <c r="F175" s="136" t="n">
        <v>25413</v>
      </c>
      <c r="G175" s="136" t="n">
        <v>364686</v>
      </c>
      <c r="H175" s="130" t="n">
        <f aca="false">F175/G175*100</f>
        <v>6.96846053865517</v>
      </c>
      <c r="I175" s="136" t="n">
        <v>754767</v>
      </c>
      <c r="J175" s="136" t="n">
        <v>1436160</v>
      </c>
      <c r="K175" s="130" t="n">
        <f aca="false">I175/J175*100</f>
        <v>52.5545203877005</v>
      </c>
      <c r="L175" s="136" t="n">
        <v>754767</v>
      </c>
      <c r="M175" s="136" t="n">
        <v>1436160</v>
      </c>
      <c r="N175" s="130" t="n">
        <f aca="false">L175/M175*100</f>
        <v>52.5545203877005</v>
      </c>
      <c r="O175" s="130" t="n">
        <v>38</v>
      </c>
      <c r="P175" s="130" t="n">
        <v>102</v>
      </c>
      <c r="Q175" s="130" t="n">
        <v>38</v>
      </c>
      <c r="R175" s="128" t="n">
        <f aca="false">O175*P175</f>
        <v>3876</v>
      </c>
    </row>
    <row r="176" customFormat="false" ht="15" hidden="false" customHeight="false" outlineLevel="0" collapsed="false">
      <c r="A176" s="136" t="n">
        <v>9</v>
      </c>
      <c r="B176" s="133" t="s">
        <v>157</v>
      </c>
      <c r="C176" s="136" t="n">
        <v>223410</v>
      </c>
      <c r="D176" s="136" t="n">
        <v>210139</v>
      </c>
      <c r="E176" s="137" t="n">
        <f aca="false">C176/D176*100</f>
        <v>106.315343653487</v>
      </c>
      <c r="F176" s="136" t="n">
        <v>0</v>
      </c>
      <c r="G176" s="136" t="n">
        <v>37997</v>
      </c>
      <c r="H176" s="137" t="n">
        <f aca="false">F176/G176*100</f>
        <v>0</v>
      </c>
      <c r="I176" s="136" t="n">
        <v>223410</v>
      </c>
      <c r="J176" s="136" t="n">
        <v>210139</v>
      </c>
      <c r="K176" s="137" t="n">
        <f aca="false">I176/J176*100</f>
        <v>106.315343653487</v>
      </c>
      <c r="L176" s="136" t="n">
        <v>223410</v>
      </c>
      <c r="M176" s="136" t="n">
        <v>210139</v>
      </c>
      <c r="N176" s="137" t="n">
        <f aca="false">L176/M176*100</f>
        <v>106.315343653487</v>
      </c>
      <c r="O176" s="136" t="n">
        <v>2</v>
      </c>
      <c r="P176" s="136" t="n">
        <v>85</v>
      </c>
      <c r="Q176" s="136" t="n">
        <v>2</v>
      </c>
      <c r="R176" s="128" t="n">
        <f aca="false">O176*P176</f>
        <v>170</v>
      </c>
    </row>
    <row r="177" customFormat="false" ht="15" hidden="false" customHeight="false" outlineLevel="0" collapsed="false">
      <c r="A177" s="136" t="n">
        <v>10</v>
      </c>
      <c r="B177" s="133" t="s">
        <v>158</v>
      </c>
      <c r="C177" s="136" t="n">
        <v>482389</v>
      </c>
      <c r="D177" s="136" t="n">
        <v>392747</v>
      </c>
      <c r="E177" s="137" t="n">
        <f aca="false">C177/D177*100</f>
        <v>122.824362757704</v>
      </c>
      <c r="F177" s="136" t="n">
        <v>116952</v>
      </c>
      <c r="G177" s="136" t="n">
        <v>17007</v>
      </c>
      <c r="H177" s="137" t="n">
        <f aca="false">F177/G177*100</f>
        <v>687.669783030517</v>
      </c>
      <c r="I177" s="136" t="n">
        <v>482389</v>
      </c>
      <c r="J177" s="136" t="n">
        <v>392747</v>
      </c>
      <c r="K177" s="137" t="n">
        <f aca="false">I177/J177*100</f>
        <v>122.824362757704</v>
      </c>
      <c r="L177" s="136" t="n">
        <v>482389</v>
      </c>
      <c r="M177" s="136" t="n">
        <v>392747</v>
      </c>
      <c r="N177" s="137" t="n">
        <f aca="false">L177/M177*100</f>
        <v>122.824362757704</v>
      </c>
      <c r="O177" s="136" t="n">
        <v>24</v>
      </c>
      <c r="P177" s="136" t="n">
        <v>50</v>
      </c>
      <c r="Q177" s="136" t="n">
        <v>24</v>
      </c>
      <c r="R177" s="128" t="n">
        <f aca="false">O177*P177</f>
        <v>1200</v>
      </c>
    </row>
    <row r="178" customFormat="false" ht="15" hidden="false" customHeight="false" outlineLevel="0" collapsed="false">
      <c r="A178" s="140" t="s">
        <v>159</v>
      </c>
      <c r="B178" s="140" t="s">
        <v>147</v>
      </c>
      <c r="C178" s="152" t="n">
        <f aca="false">SUM(C168:C177)</f>
        <v>10516039</v>
      </c>
      <c r="D178" s="152" t="n">
        <f aca="false">SUM(D168:D177)</f>
        <v>13808779</v>
      </c>
      <c r="E178" s="141" t="n">
        <f aca="false">C178/D178*100</f>
        <v>76.1547346076</v>
      </c>
      <c r="F178" s="152" t="n">
        <f aca="false">SUM(F168:F177)</f>
        <v>1048392</v>
      </c>
      <c r="G178" s="152" t="n">
        <f aca="false">SUM(G168:G177)</f>
        <v>1821148</v>
      </c>
      <c r="H178" s="141" t="n">
        <f aca="false">F178/G178*100</f>
        <v>57.5676441453413</v>
      </c>
      <c r="I178" s="152" t="n">
        <f aca="false">SUM(I168:I177)</f>
        <v>10788308</v>
      </c>
      <c r="J178" s="152" t="n">
        <f aca="false">SUM(J168:J177)</f>
        <v>13760561</v>
      </c>
      <c r="K178" s="141" t="n">
        <f aca="false">I178/J178*100</f>
        <v>78.4002047590938</v>
      </c>
      <c r="L178" s="152" t="n">
        <f aca="false">SUM(L168:L177)</f>
        <v>10731199</v>
      </c>
      <c r="M178" s="140" t="n">
        <f aca="false">SUM(M168:M177)</f>
        <v>13721888</v>
      </c>
      <c r="N178" s="141" t="n">
        <f aca="false">L178/M178*100</f>
        <v>78.2049744175146</v>
      </c>
      <c r="O178" s="152" t="n">
        <f aca="false">SUM(O168:O177)</f>
        <v>521</v>
      </c>
      <c r="P178" s="141" t="n">
        <f aca="false">R178/O178</f>
        <v>105.364683301344</v>
      </c>
      <c r="Q178" s="152" t="n">
        <f aca="false">SUM(Q168:Q177)</f>
        <v>527</v>
      </c>
      <c r="R178" s="149" t="n">
        <f aca="false">SUM(R168:R177)</f>
        <v>54895</v>
      </c>
    </row>
    <row r="179" customFormat="false" ht="15" hidden="false" customHeight="false" outlineLevel="0" collapsed="false">
      <c r="A179" s="129"/>
      <c r="B179" s="129"/>
      <c r="C179" s="130"/>
      <c r="D179" s="130"/>
      <c r="E179" s="137"/>
      <c r="F179" s="136"/>
      <c r="G179" s="136"/>
      <c r="H179" s="137"/>
      <c r="I179" s="136"/>
      <c r="J179" s="136"/>
      <c r="K179" s="137"/>
      <c r="L179" s="136"/>
      <c r="M179" s="136"/>
      <c r="N179" s="136"/>
      <c r="O179" s="136"/>
      <c r="P179" s="130"/>
      <c r="Q179" s="136"/>
      <c r="R179" s="128"/>
    </row>
    <row r="180" customFormat="false" ht="15" hidden="false" customHeight="false" outlineLevel="0" collapsed="false">
      <c r="A180" s="171" t="s">
        <v>160</v>
      </c>
      <c r="B180" s="171"/>
      <c r="C180" s="129" t="n">
        <v>3</v>
      </c>
      <c r="D180" s="129" t="n">
        <v>4</v>
      </c>
      <c r="E180" s="131" t="n">
        <v>5</v>
      </c>
      <c r="F180" s="129" t="n">
        <v>6</v>
      </c>
      <c r="G180" s="129" t="n">
        <v>7</v>
      </c>
      <c r="H180" s="129" t="n">
        <v>8</v>
      </c>
      <c r="I180" s="129" t="n">
        <v>9</v>
      </c>
      <c r="J180" s="129" t="n">
        <v>10</v>
      </c>
      <c r="K180" s="129" t="n">
        <v>11</v>
      </c>
      <c r="L180" s="129" t="n">
        <v>12</v>
      </c>
      <c r="M180" s="129" t="n">
        <v>13</v>
      </c>
      <c r="N180" s="129" t="n">
        <v>14</v>
      </c>
      <c r="O180" s="129" t="n">
        <v>15</v>
      </c>
      <c r="P180" s="131" t="n">
        <v>16</v>
      </c>
      <c r="Q180" s="129" t="n">
        <v>15</v>
      </c>
      <c r="R180" s="128"/>
    </row>
    <row r="181" customFormat="false" ht="15" hidden="false" customHeight="false" outlineLevel="0" collapsed="false">
      <c r="A181" s="136" t="n">
        <v>1</v>
      </c>
      <c r="B181" s="179" t="s">
        <v>161</v>
      </c>
      <c r="C181" s="136" t="n">
        <v>770294</v>
      </c>
      <c r="D181" s="136" t="n">
        <v>672005.7</v>
      </c>
      <c r="E181" s="135" t="n">
        <f aca="false">IF(OR(C181=0,D181=0),0,C181/D181*100)</f>
        <v>114.626111058284</v>
      </c>
      <c r="F181" s="136" t="n">
        <v>72660</v>
      </c>
      <c r="G181" s="136" t="n">
        <v>49218</v>
      </c>
      <c r="H181" s="135" t="n">
        <f aca="false">IF(OR(F181=0,G181=0),0,F181/G181*100)</f>
        <v>147.628916250152</v>
      </c>
      <c r="I181" s="136" t="n">
        <v>576175.1</v>
      </c>
      <c r="J181" s="136" t="n">
        <v>657455.3</v>
      </c>
      <c r="K181" s="135" t="n">
        <f aca="false">IF(OR(I181=0,J181=0),0,I181/J181*100)</f>
        <v>87.6371519097952</v>
      </c>
      <c r="L181" s="136" t="n">
        <v>0</v>
      </c>
      <c r="M181" s="136" t="n">
        <v>0</v>
      </c>
      <c r="N181" s="134" t="n">
        <f aca="false">IF(OR(L181=0,M181=0),0,L181/M181*100)</f>
        <v>0</v>
      </c>
      <c r="O181" s="130" t="n">
        <v>327</v>
      </c>
      <c r="P181" s="130" t="n">
        <v>241.2</v>
      </c>
      <c r="Q181" s="130" t="n">
        <v>327</v>
      </c>
      <c r="R181" s="151" t="n">
        <f aca="false">O181*P181</f>
        <v>78872.4</v>
      </c>
    </row>
    <row r="182" customFormat="false" ht="15" hidden="false" customHeight="false" outlineLevel="0" collapsed="false">
      <c r="A182" s="136" t="n">
        <v>2</v>
      </c>
      <c r="B182" s="179" t="s">
        <v>163</v>
      </c>
      <c r="C182" s="136" t="n">
        <v>102318</v>
      </c>
      <c r="D182" s="136" t="n">
        <v>404188</v>
      </c>
      <c r="E182" s="135" t="n">
        <f aca="false">IF(OR(C182=0,D182=0),0,C182/D182*100)</f>
        <v>25.3144576286283</v>
      </c>
      <c r="F182" s="136" t="n">
        <v>1167</v>
      </c>
      <c r="G182" s="136" t="n">
        <v>4664</v>
      </c>
      <c r="H182" s="135" t="n">
        <f aca="false">IF(OR(F182=0,G182=0),0,F182/G182*100)</f>
        <v>25.0214408233276</v>
      </c>
      <c r="I182" s="136" t="n">
        <v>106796</v>
      </c>
      <c r="J182" s="136" t="n">
        <v>371225</v>
      </c>
      <c r="K182" s="135" t="n">
        <f aca="false">IF(OR(I182=0,J182=0),0,I182/J182*100)</f>
        <v>28.7685366017914</v>
      </c>
      <c r="L182" s="136" t="n">
        <v>106796</v>
      </c>
      <c r="M182" s="136" t="n">
        <v>371225</v>
      </c>
      <c r="N182" s="135" t="n">
        <f aca="false">IF(OR(L182=0,M182=0),0,L182/M182*100)</f>
        <v>28.7685366017914</v>
      </c>
      <c r="O182" s="130" t="n">
        <v>38</v>
      </c>
      <c r="P182" s="136" t="n">
        <v>130</v>
      </c>
      <c r="Q182" s="130" t="n">
        <v>38</v>
      </c>
      <c r="R182" s="151" t="n">
        <f aca="false">O182*P182</f>
        <v>4940</v>
      </c>
    </row>
    <row r="183" customFormat="false" ht="15" hidden="false" customHeight="false" outlineLevel="0" collapsed="false">
      <c r="A183" s="247" t="n">
        <v>3</v>
      </c>
      <c r="B183" s="248" t="s">
        <v>164</v>
      </c>
      <c r="C183" s="136"/>
      <c r="D183" s="136"/>
      <c r="E183" s="249"/>
      <c r="F183" s="136"/>
      <c r="G183" s="136"/>
      <c r="H183" s="249"/>
      <c r="I183" s="136"/>
      <c r="J183" s="136"/>
      <c r="K183" s="249"/>
      <c r="L183" s="136"/>
      <c r="M183" s="136"/>
      <c r="N183" s="250"/>
      <c r="O183" s="251"/>
      <c r="P183" s="247"/>
      <c r="Q183" s="251"/>
      <c r="R183" s="253" t="n">
        <f aca="false">O183*P183</f>
        <v>0</v>
      </c>
    </row>
    <row r="184" customFormat="false" ht="34.5" hidden="false" customHeight="true" outlineLevel="0" collapsed="false">
      <c r="A184" s="136" t="n">
        <v>4</v>
      </c>
      <c r="B184" s="180" t="s">
        <v>220</v>
      </c>
      <c r="C184" s="134" t="n">
        <v>128095</v>
      </c>
      <c r="D184" s="134" t="n">
        <v>122391</v>
      </c>
      <c r="E184" s="135" t="n">
        <f aca="false">IF(OR(C184=0,D184=0),0,C184/D184*100)</f>
        <v>104.660473400822</v>
      </c>
      <c r="F184" s="134" t="n">
        <v>14183</v>
      </c>
      <c r="G184" s="134" t="n">
        <v>14119</v>
      </c>
      <c r="H184" s="135" t="n">
        <f aca="false">IF(OR(F184=0,G184=0),0,F184/G184*100)</f>
        <v>100.453289893052</v>
      </c>
      <c r="I184" s="134" t="n">
        <v>0</v>
      </c>
      <c r="J184" s="134" t="n">
        <v>0</v>
      </c>
      <c r="K184" s="134" t="n">
        <f aca="false">IF(OR(I184=0,J184=0),0,I184/J184*100)</f>
        <v>0</v>
      </c>
      <c r="L184" s="134" t="n">
        <v>0</v>
      </c>
      <c r="M184" s="134" t="n">
        <v>0</v>
      </c>
      <c r="N184" s="134" t="n">
        <f aca="false">IF(OR(L184=0,M184=0),0,L184/M184*100)</f>
        <v>0</v>
      </c>
      <c r="O184" s="138" t="n">
        <v>85</v>
      </c>
      <c r="P184" s="134" t="n">
        <v>87</v>
      </c>
      <c r="Q184" s="130" t="n">
        <v>85</v>
      </c>
      <c r="R184" s="128" t="n">
        <f aca="false">O184*P184</f>
        <v>7395</v>
      </c>
    </row>
    <row r="185" customFormat="false" ht="15" hidden="false" customHeight="false" outlineLevel="0" collapsed="false">
      <c r="A185" s="136" t="n">
        <v>5</v>
      </c>
      <c r="B185" s="181" t="s">
        <v>166</v>
      </c>
      <c r="C185" s="136" t="n">
        <v>1039</v>
      </c>
      <c r="D185" s="136" t="n">
        <v>7186</v>
      </c>
      <c r="E185" s="135" t="n">
        <f aca="false">IF(OR(C185=0,D185=0),0,C185/D185*100)</f>
        <v>14.4586696354022</v>
      </c>
      <c r="F185" s="136" t="n">
        <v>0</v>
      </c>
      <c r="G185" s="136" t="n">
        <v>6707</v>
      </c>
      <c r="H185" s="134" t="n">
        <f aca="false">IF(OR(F185=0,G185=0),0,F185/G185*100)</f>
        <v>0</v>
      </c>
      <c r="I185" s="136" t="n">
        <v>1039</v>
      </c>
      <c r="J185" s="136" t="n">
        <v>7186</v>
      </c>
      <c r="K185" s="134" t="n">
        <f aca="false">IF(OR(I185=0,J185=0),0,I185/J185*100)</f>
        <v>14.4586696354022</v>
      </c>
      <c r="L185" s="136" t="n">
        <v>0</v>
      </c>
      <c r="M185" s="136" t="n">
        <v>0</v>
      </c>
      <c r="N185" s="134" t="n">
        <f aca="false">IF(OR(L185=0,M185=0),0,L185/M185*100)</f>
        <v>0</v>
      </c>
      <c r="O185" s="130" t="n">
        <v>30</v>
      </c>
      <c r="P185" s="130" t="n">
        <v>15.8</v>
      </c>
      <c r="Q185" s="130" t="n">
        <v>30</v>
      </c>
      <c r="R185" s="128" t="n">
        <f aca="false">O185*P185</f>
        <v>474</v>
      </c>
    </row>
    <row r="186" customFormat="false" ht="15" hidden="false" customHeight="false" outlineLevel="0" collapsed="false">
      <c r="A186" s="136" t="n">
        <v>6</v>
      </c>
      <c r="B186" s="179" t="s">
        <v>167</v>
      </c>
      <c r="C186" s="136" t="n">
        <v>18634</v>
      </c>
      <c r="D186" s="136" t="n">
        <v>20295</v>
      </c>
      <c r="E186" s="135" t="n">
        <f aca="false">IF(OR(C186=0,D186=0),0,C186/D186*100)</f>
        <v>91.8157181571816</v>
      </c>
      <c r="F186" s="136" t="n">
        <v>5608</v>
      </c>
      <c r="G186" s="136" t="n">
        <v>0</v>
      </c>
      <c r="H186" s="135" t="n">
        <f aca="false">IF(OR(F186=0,G186=0),0,F186/G186*100)</f>
        <v>0</v>
      </c>
      <c r="I186" s="136" t="n">
        <v>18634</v>
      </c>
      <c r="J186" s="136" t="n">
        <v>20295</v>
      </c>
      <c r="K186" s="135" t="n">
        <f aca="false">IF(OR(I186=0,J186=0),0,I186/J186*100)</f>
        <v>91.8157181571816</v>
      </c>
      <c r="L186" s="136" t="n">
        <v>0</v>
      </c>
      <c r="M186" s="136" t="n">
        <v>0</v>
      </c>
      <c r="N186" s="134" t="n">
        <f aca="false">IF(OR(L186=0,M186=0),0,L186/M186*100)</f>
        <v>0</v>
      </c>
      <c r="O186" s="130" t="n">
        <v>15</v>
      </c>
      <c r="P186" s="130" t="n">
        <v>34.1</v>
      </c>
      <c r="Q186" s="130" t="n">
        <v>15</v>
      </c>
      <c r="R186" s="128" t="n">
        <f aca="false">O186*P186</f>
        <v>511.5</v>
      </c>
    </row>
    <row r="187" customFormat="false" ht="15" hidden="false" customHeight="false" outlineLevel="0" collapsed="false">
      <c r="A187" s="247" t="n">
        <v>7</v>
      </c>
      <c r="B187" s="248" t="s">
        <v>168</v>
      </c>
      <c r="C187" s="136"/>
      <c r="D187" s="136"/>
      <c r="E187" s="249"/>
      <c r="F187" s="136"/>
      <c r="G187" s="136"/>
      <c r="H187" s="249"/>
      <c r="I187" s="136"/>
      <c r="J187" s="136"/>
      <c r="K187" s="249"/>
      <c r="L187" s="136"/>
      <c r="M187" s="136"/>
      <c r="N187" s="250"/>
      <c r="O187" s="251"/>
      <c r="P187" s="251"/>
      <c r="Q187" s="251"/>
      <c r="R187" s="253" t="n">
        <f aca="false">O187*P187</f>
        <v>0</v>
      </c>
    </row>
    <row r="188" customFormat="false" ht="15" hidden="false" customHeight="false" outlineLevel="0" collapsed="false">
      <c r="A188" s="136" t="n">
        <v>8</v>
      </c>
      <c r="B188" s="179" t="s">
        <v>169</v>
      </c>
      <c r="C188" s="136" t="n">
        <v>11170</v>
      </c>
      <c r="D188" s="136" t="n">
        <v>9145</v>
      </c>
      <c r="E188" s="135" t="n">
        <f aca="false">IF(OR(C188=0,D188=0),0,C188/D188*100)</f>
        <v>122.143247676326</v>
      </c>
      <c r="F188" s="136" t="n">
        <v>1010</v>
      </c>
      <c r="G188" s="136" t="n">
        <v>1025</v>
      </c>
      <c r="H188" s="135" t="n">
        <f aca="false">IF(OR(F188=0,G188=0),0,F188/G188*100)</f>
        <v>98.5365853658537</v>
      </c>
      <c r="I188" s="136" t="n">
        <v>0</v>
      </c>
      <c r="J188" s="136" t="n">
        <v>0</v>
      </c>
      <c r="K188" s="134" t="n">
        <f aca="false">IF(OR(I188=0,J188=0),0,I188/J188*100)</f>
        <v>0</v>
      </c>
      <c r="L188" s="136" t="n">
        <v>0</v>
      </c>
      <c r="M188" s="136" t="n">
        <v>0</v>
      </c>
      <c r="N188" s="134" t="n">
        <f aca="false">IF(OR(L188=0,M188=0),0,L188/M188*100)</f>
        <v>0</v>
      </c>
      <c r="O188" s="130" t="n">
        <v>12</v>
      </c>
      <c r="P188" s="130" t="n">
        <v>69.5</v>
      </c>
      <c r="Q188" s="130" t="n">
        <v>12</v>
      </c>
      <c r="R188" s="128" t="n">
        <f aca="false">O188*P188</f>
        <v>834</v>
      </c>
    </row>
    <row r="189" customFormat="false" ht="15" hidden="false" customHeight="false" outlineLevel="0" collapsed="false">
      <c r="A189" s="136" t="n">
        <v>9</v>
      </c>
      <c r="B189" s="179" t="s">
        <v>170</v>
      </c>
      <c r="C189" s="136" t="n">
        <v>52430</v>
      </c>
      <c r="D189" s="136" t="n">
        <v>85600</v>
      </c>
      <c r="E189" s="135" t="n">
        <f aca="false">IF(OR(C189=0,D189=0),0,C189/D189*100)</f>
        <v>61.25</v>
      </c>
      <c r="F189" s="136" t="n">
        <v>4000</v>
      </c>
      <c r="G189" s="136" t="n">
        <v>10700</v>
      </c>
      <c r="H189" s="135" t="n">
        <f aca="false">IF(OR(F189=0,G189=0),0,F189/G189*100)</f>
        <v>37.3831775700935</v>
      </c>
      <c r="I189" s="136" t="n">
        <v>31254</v>
      </c>
      <c r="J189" s="136" t="n">
        <v>88475</v>
      </c>
      <c r="K189" s="135" t="n">
        <f aca="false">IF(OR(I189=0,J189=0),0,I189/J189*100)</f>
        <v>35.3252331166996</v>
      </c>
      <c r="L189" s="136" t="n">
        <v>0</v>
      </c>
      <c r="M189" s="136" t="n">
        <v>0</v>
      </c>
      <c r="N189" s="134" t="n">
        <f aca="false">IF(OR(L189=0,M189=0),0,L189/M189*100)</f>
        <v>0</v>
      </c>
      <c r="O189" s="130" t="n">
        <v>23</v>
      </c>
      <c r="P189" s="130" t="n">
        <v>79.8</v>
      </c>
      <c r="Q189" s="130" t="n">
        <v>23</v>
      </c>
      <c r="R189" s="128" t="n">
        <f aca="false">O189*P189</f>
        <v>1835.4</v>
      </c>
    </row>
    <row r="190" customFormat="false" ht="15" hidden="false" customHeight="false" outlineLevel="0" collapsed="false">
      <c r="A190" s="136" t="n">
        <v>10</v>
      </c>
      <c r="B190" s="179" t="s">
        <v>171</v>
      </c>
      <c r="C190" s="136" t="n">
        <v>20720</v>
      </c>
      <c r="D190" s="136" t="n">
        <v>22264</v>
      </c>
      <c r="E190" s="135" t="n">
        <f aca="false">IF(OR(C190=0,D190=0),0,C190/D190*100)</f>
        <v>93.0650377290693</v>
      </c>
      <c r="F190" s="136" t="n">
        <v>1748</v>
      </c>
      <c r="G190" s="136" t="n">
        <v>1313</v>
      </c>
      <c r="H190" s="135" t="n">
        <f aca="false">IF(OR(F190=0,G190=0),0,F190/G190*100)</f>
        <v>133.130236100533</v>
      </c>
      <c r="I190" s="136" t="n">
        <v>20720</v>
      </c>
      <c r="J190" s="136" t="n">
        <v>22264</v>
      </c>
      <c r="K190" s="134" t="n">
        <f aca="false">IF(OR(I190=0,J190=0),0,I190/J190*100)</f>
        <v>93.0650377290693</v>
      </c>
      <c r="L190" s="136" t="n">
        <v>0</v>
      </c>
      <c r="M190" s="136" t="n">
        <v>0</v>
      </c>
      <c r="N190" s="134" t="n">
        <f aca="false">IF(OR(L190=0,M190=0),0,L190/M190*100)</f>
        <v>0</v>
      </c>
      <c r="O190" s="130" t="n">
        <v>23</v>
      </c>
      <c r="P190" s="130" t="n">
        <v>52.4</v>
      </c>
      <c r="Q190" s="130" t="n">
        <v>23</v>
      </c>
      <c r="R190" s="151" t="n">
        <f aca="false">O190*P190</f>
        <v>1205.2</v>
      </c>
    </row>
    <row r="191" customFormat="false" ht="15" hidden="false" customHeight="false" outlineLevel="0" collapsed="false">
      <c r="A191" s="136" t="n">
        <v>11</v>
      </c>
      <c r="B191" s="133" t="s">
        <v>172</v>
      </c>
      <c r="C191" s="136" t="n">
        <v>6756</v>
      </c>
      <c r="D191" s="136" t="n">
        <v>7045</v>
      </c>
      <c r="E191" s="135" t="n">
        <f aca="false">IF(OR(C191=0,D191=0),0,C191/D191*100)</f>
        <v>95.8977998580554</v>
      </c>
      <c r="F191" s="136" t="n">
        <v>637</v>
      </c>
      <c r="G191" s="136" t="n">
        <v>780</v>
      </c>
      <c r="H191" s="135" t="n">
        <f aca="false">IF(OR(F191=0,G191=0),0,F191/G191*100)</f>
        <v>81.6666666666667</v>
      </c>
      <c r="I191" s="136" t="n">
        <v>5897</v>
      </c>
      <c r="J191" s="136" t="n">
        <v>6753</v>
      </c>
      <c r="K191" s="135" t="n">
        <f aca="false">IF(OR(I191=0,J191=0),0,I191/J191*100)</f>
        <v>87.3241522286391</v>
      </c>
      <c r="L191" s="136" t="n">
        <v>0</v>
      </c>
      <c r="M191" s="136" t="n">
        <v>0</v>
      </c>
      <c r="N191" s="134" t="n">
        <f aca="false">IF(OR(L191=0,M191=0),0,L191/M191*100)</f>
        <v>0</v>
      </c>
      <c r="O191" s="130" t="n">
        <v>26</v>
      </c>
      <c r="P191" s="136" t="n">
        <v>54</v>
      </c>
      <c r="Q191" s="130" t="n">
        <v>26</v>
      </c>
      <c r="R191" s="128" t="n">
        <f aca="false">O191*P191</f>
        <v>1404</v>
      </c>
    </row>
    <row r="192" customFormat="false" ht="15" hidden="false" customHeight="false" outlineLevel="0" collapsed="false">
      <c r="A192" s="140" t="s">
        <v>159</v>
      </c>
      <c r="B192" s="140" t="s">
        <v>147</v>
      </c>
      <c r="C192" s="152" t="n">
        <f aca="false">SUM(C181:C191)</f>
        <v>1111456</v>
      </c>
      <c r="D192" s="152" t="n">
        <f aca="false">SUM(D181:D191)</f>
        <v>1350119.7</v>
      </c>
      <c r="E192" s="141" t="n">
        <f aca="false">C192/D192*100</f>
        <v>82.3227747880429</v>
      </c>
      <c r="F192" s="152" t="n">
        <f aca="false">SUM(F181:F191)</f>
        <v>101013</v>
      </c>
      <c r="G192" s="152" t="n">
        <f aca="false">SUM(G181:G191)</f>
        <v>88526</v>
      </c>
      <c r="H192" s="141" t="n">
        <f aca="false">F192/G192*100</f>
        <v>114.105460542665</v>
      </c>
      <c r="I192" s="152" t="n">
        <f aca="false">SUM(I181:I191)</f>
        <v>760515.1</v>
      </c>
      <c r="J192" s="152" t="n">
        <f aca="false">SUM(J181:J191)</f>
        <v>1173653.3</v>
      </c>
      <c r="K192" s="141" t="n">
        <f aca="false">I192/J192*100</f>
        <v>64.7989572389052</v>
      </c>
      <c r="L192" s="152" t="n">
        <f aca="false">SUM(L181:L191)</f>
        <v>106796</v>
      </c>
      <c r="M192" s="152" t="n">
        <f aca="false">SUM(M181:M191)</f>
        <v>371225</v>
      </c>
      <c r="N192" s="141" t="n">
        <f aca="false">L192/M192*100</f>
        <v>28.7685366017914</v>
      </c>
      <c r="O192" s="152" t="n">
        <f aca="false">SUM(O181:O191)</f>
        <v>579</v>
      </c>
      <c r="P192" s="141" t="n">
        <f aca="false">R192/O192</f>
        <v>168.344559585492</v>
      </c>
      <c r="Q192" s="152" t="n">
        <f aca="false">SUM(Q181:Q191)</f>
        <v>579</v>
      </c>
      <c r="R192" s="149" t="n">
        <f aca="false">SUM(R181:R191)</f>
        <v>97471.5</v>
      </c>
    </row>
    <row r="193" customFormat="false" ht="15" hidden="false" customHeight="false" outlineLevel="0" collapsed="false">
      <c r="A193" s="182"/>
      <c r="B193" s="129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3"/>
    </row>
    <row r="194" customFormat="false" ht="15" hidden="false" customHeight="false" outlineLevel="0" collapsed="false">
      <c r="A194" s="184" t="s">
        <v>24</v>
      </c>
      <c r="B194" s="184"/>
      <c r="C194" s="129" t="n">
        <v>3</v>
      </c>
      <c r="D194" s="129" t="n">
        <v>4</v>
      </c>
      <c r="E194" s="131" t="n">
        <v>5</v>
      </c>
      <c r="F194" s="129" t="n">
        <v>6</v>
      </c>
      <c r="G194" s="129" t="n">
        <v>7</v>
      </c>
      <c r="H194" s="129" t="n">
        <v>8</v>
      </c>
      <c r="I194" s="129" t="n">
        <v>9</v>
      </c>
      <c r="J194" s="129" t="n">
        <v>10</v>
      </c>
      <c r="K194" s="129" t="n">
        <v>11</v>
      </c>
      <c r="L194" s="129" t="n">
        <v>12</v>
      </c>
      <c r="M194" s="129" t="n">
        <v>13</v>
      </c>
      <c r="N194" s="129" t="n">
        <v>14</v>
      </c>
      <c r="O194" s="129" t="n">
        <v>15</v>
      </c>
      <c r="P194" s="131" t="n">
        <v>16</v>
      </c>
      <c r="Q194" s="129" t="n">
        <v>15</v>
      </c>
      <c r="R194" s="118"/>
    </row>
    <row r="195" customFormat="false" ht="15" hidden="false" customHeight="false" outlineLevel="0" collapsed="false">
      <c r="A195" s="136" t="n">
        <v>1</v>
      </c>
      <c r="B195" s="133" t="s">
        <v>173</v>
      </c>
      <c r="C195" s="134" t="n">
        <v>97146</v>
      </c>
      <c r="D195" s="134" t="n">
        <v>108912</v>
      </c>
      <c r="E195" s="137" t="n">
        <f aca="false">C195/D195*100</f>
        <v>89.1967827236668</v>
      </c>
      <c r="F195" s="134" t="n">
        <v>8944</v>
      </c>
      <c r="G195" s="134" t="n">
        <v>6010</v>
      </c>
      <c r="H195" s="137" t="n">
        <f aca="false">F195/G195*100</f>
        <v>148.818635607321</v>
      </c>
      <c r="I195" s="134" t="n">
        <v>97146</v>
      </c>
      <c r="J195" s="134" t="n">
        <v>108912</v>
      </c>
      <c r="K195" s="137" t="n">
        <f aca="false">IF(OR(I195=0,J195=0),0,I195/J195*100)</f>
        <v>89.1967827236668</v>
      </c>
      <c r="L195" s="134" t="n">
        <v>97146</v>
      </c>
      <c r="M195" s="134" t="n">
        <v>108912</v>
      </c>
      <c r="N195" s="137" t="n">
        <f aca="false">L195/M195*100</f>
        <v>89.1967827236668</v>
      </c>
      <c r="O195" s="130" t="n">
        <v>49</v>
      </c>
      <c r="P195" s="136" t="n">
        <v>45</v>
      </c>
      <c r="Q195" s="130" t="n">
        <v>49</v>
      </c>
      <c r="R195" s="151" t="n">
        <f aca="false">O195*P195</f>
        <v>2205</v>
      </c>
    </row>
    <row r="196" customFormat="false" ht="15" hidden="false" customHeight="false" outlineLevel="0" collapsed="false">
      <c r="A196" s="136" t="n">
        <v>2</v>
      </c>
      <c r="B196" s="133" t="s">
        <v>174</v>
      </c>
      <c r="C196" s="134" t="n">
        <v>301113</v>
      </c>
      <c r="D196" s="134" t="n">
        <v>441746</v>
      </c>
      <c r="E196" s="137" t="n">
        <f aca="false">C196/D196*100</f>
        <v>68.1642844530567</v>
      </c>
      <c r="F196" s="134" t="n">
        <v>31895</v>
      </c>
      <c r="G196" s="134" t="n">
        <v>92788</v>
      </c>
      <c r="H196" s="137" t="n">
        <f aca="false">F196/G196*100</f>
        <v>34.374056990128</v>
      </c>
      <c r="I196" s="134" t="n">
        <v>299147</v>
      </c>
      <c r="J196" s="134" t="n">
        <v>417637</v>
      </c>
      <c r="K196" s="137" t="n">
        <f aca="false">IF(OR(I196=0,J196=0),0,I196/J196*100)</f>
        <v>71.6284716153023</v>
      </c>
      <c r="L196" s="134" t="n">
        <v>6831</v>
      </c>
      <c r="M196" s="134" t="n">
        <v>7811</v>
      </c>
      <c r="N196" s="137" t="n">
        <f aca="false">L196/M196*100</f>
        <v>87.4535910894892</v>
      </c>
      <c r="O196" s="130" t="n">
        <v>187</v>
      </c>
      <c r="P196" s="136" t="n">
        <v>60</v>
      </c>
      <c r="Q196" s="130" t="n">
        <v>187</v>
      </c>
      <c r="R196" s="151" t="n">
        <f aca="false">O196*P196</f>
        <v>11220</v>
      </c>
    </row>
    <row r="197" customFormat="false" ht="15" hidden="false" customHeight="false" outlineLevel="0" collapsed="false">
      <c r="A197" s="140" t="s">
        <v>159</v>
      </c>
      <c r="B197" s="140" t="s">
        <v>147</v>
      </c>
      <c r="C197" s="140" t="n">
        <f aca="false">SUM(C195:C196)</f>
        <v>398259</v>
      </c>
      <c r="D197" s="140" t="n">
        <f aca="false">SUM(D195:D196)</f>
        <v>550658</v>
      </c>
      <c r="E197" s="141" t="n">
        <f aca="false">C197/D197*100</f>
        <v>72.3242012283486</v>
      </c>
      <c r="F197" s="140" t="n">
        <f aca="false">SUM(F195:F196)</f>
        <v>40839</v>
      </c>
      <c r="G197" s="140" t="n">
        <f aca="false">SUM(G195:G196)</f>
        <v>98798</v>
      </c>
      <c r="H197" s="141" t="n">
        <f aca="false">F197/G197*100</f>
        <v>41.3358570011539</v>
      </c>
      <c r="I197" s="141" t="n">
        <f aca="false">SUM(I195:I196)</f>
        <v>396293</v>
      </c>
      <c r="J197" s="140" t="n">
        <f aca="false">SUM(J195:J196)</f>
        <v>526549</v>
      </c>
      <c r="K197" s="141" t="n">
        <f aca="false">I197/J197*100</f>
        <v>75.2623212654473</v>
      </c>
      <c r="L197" s="152" t="n">
        <f aca="false">SUM(L195:L196)</f>
        <v>103977</v>
      </c>
      <c r="M197" s="140" t="n">
        <f aca="false">SUM(M195:M196)</f>
        <v>116723</v>
      </c>
      <c r="N197" s="141" t="n">
        <f aca="false">L197/M197*100</f>
        <v>89.0801298801436</v>
      </c>
      <c r="O197" s="152" t="n">
        <f aca="false">SUM(O195:O196)</f>
        <v>236</v>
      </c>
      <c r="P197" s="152" t="n">
        <f aca="false">R197/O197</f>
        <v>56.885593220339</v>
      </c>
      <c r="Q197" s="152" t="n">
        <f aca="false">SUM(Q195:Q196)</f>
        <v>236</v>
      </c>
      <c r="R197" s="149" t="n">
        <f aca="false">SUM(R195:R196)</f>
        <v>13425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2:B192"/>
    <mergeCell ref="A194:B194"/>
    <mergeCell ref="A197:B197"/>
  </mergeCells>
  <printOptions headings="false" gridLines="false" gridLinesSet="true" horizontalCentered="true" verticalCentered="false"/>
  <pageMargins left="0.25" right="0.25" top="0.25" bottom="0.2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52" activeCellId="0" sqref="C52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22.71"/>
    <col collapsed="false" customWidth="true" hidden="false" outlineLevel="0" max="3" min="3" style="0" width="11.57"/>
    <col collapsed="false" customWidth="true" hidden="false" outlineLevel="0" max="4" min="4" style="0" width="12.14"/>
    <col collapsed="false" customWidth="true" hidden="false" outlineLevel="0" max="5" min="5" style="0" width="6.43"/>
    <col collapsed="false" customWidth="true" hidden="false" outlineLevel="0" max="6" min="6" style="0" width="10.43"/>
    <col collapsed="false" customWidth="true" hidden="false" outlineLevel="0" max="7" min="7" style="0" width="10.57"/>
    <col collapsed="false" customWidth="true" hidden="false" outlineLevel="0" max="8" min="8" style="0" width="6.7"/>
    <col collapsed="false" customWidth="true" hidden="false" outlineLevel="0" max="9" min="9" style="0" width="11.57"/>
    <col collapsed="false" customWidth="false" hidden="false" outlineLevel="0" max="10" min="10" style="0" width="11.43"/>
    <col collapsed="false" customWidth="true" hidden="false" outlineLevel="0" max="11" min="11" style="0" width="6.28"/>
    <col collapsed="false" customWidth="true" hidden="false" outlineLevel="0" max="12" min="12" style="0" width="11.28"/>
    <col collapsed="false" customWidth="true" hidden="false" outlineLevel="0" max="13" min="13" style="0" width="12.43"/>
    <col collapsed="false" customWidth="true" hidden="false" outlineLevel="0" max="14" min="14" style="0" width="6"/>
    <col collapsed="false" customWidth="true" hidden="false" outlineLevel="0" max="15" min="15" style="0" width="8.28"/>
    <col collapsed="false" customWidth="true" hidden="false" outlineLevel="0" max="16" min="16" style="0" width="6.85"/>
    <col collapsed="false" customWidth="true" hidden="false" outlineLevel="0" max="17" min="17" style="0" width="7.5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93" t="s">
        <v>227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customFormat="false" ht="15" hidden="false" customHeight="false" outlineLevel="0" collapsed="false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customFormat="false" ht="15" hidden="false" customHeight="true" outlineLevel="0" collapsed="false">
      <c r="A3" s="95" t="s">
        <v>1</v>
      </c>
      <c r="B3" s="96" t="s">
        <v>2</v>
      </c>
      <c r="C3" s="95" t="s">
        <v>3</v>
      </c>
      <c r="D3" s="95"/>
      <c r="E3" s="95"/>
      <c r="F3" s="95"/>
      <c r="G3" s="95"/>
      <c r="H3" s="95"/>
      <c r="I3" s="97" t="s">
        <v>4</v>
      </c>
      <c r="J3" s="97"/>
      <c r="K3" s="97"/>
      <c r="L3" s="95" t="s">
        <v>5</v>
      </c>
      <c r="M3" s="95"/>
      <c r="N3" s="95"/>
      <c r="O3" s="96" t="s">
        <v>6</v>
      </c>
      <c r="P3" s="98" t="s">
        <v>7</v>
      </c>
      <c r="Q3" s="96" t="s">
        <v>8</v>
      </c>
      <c r="R3" s="99"/>
    </row>
    <row r="4" customFormat="false" ht="15" hidden="false" customHeight="true" outlineLevel="0" collapsed="false">
      <c r="A4" s="95"/>
      <c r="B4" s="96"/>
      <c r="C4" s="96" t="s">
        <v>9</v>
      </c>
      <c r="D4" s="96" t="s">
        <v>10</v>
      </c>
      <c r="E4" s="100" t="s">
        <v>11</v>
      </c>
      <c r="F4" s="96" t="s">
        <v>12</v>
      </c>
      <c r="G4" s="96" t="s">
        <v>10</v>
      </c>
      <c r="H4" s="100" t="s">
        <v>11</v>
      </c>
      <c r="I4" s="96" t="s">
        <v>13</v>
      </c>
      <c r="J4" s="96" t="s">
        <v>10</v>
      </c>
      <c r="K4" s="100" t="s">
        <v>11</v>
      </c>
      <c r="L4" s="96" t="s">
        <v>13</v>
      </c>
      <c r="M4" s="96" t="s">
        <v>10</v>
      </c>
      <c r="N4" s="100" t="s">
        <v>11</v>
      </c>
      <c r="O4" s="96"/>
      <c r="P4" s="98"/>
      <c r="Q4" s="96"/>
      <c r="R4" s="99"/>
    </row>
    <row r="5" customFormat="false" ht="15" hidden="false" customHeight="false" outlineLevel="0" collapsed="false">
      <c r="A5" s="95"/>
      <c r="B5" s="96"/>
      <c r="C5" s="96"/>
      <c r="D5" s="96"/>
      <c r="E5" s="100"/>
      <c r="F5" s="96"/>
      <c r="G5" s="96"/>
      <c r="H5" s="100"/>
      <c r="I5" s="96"/>
      <c r="J5" s="96"/>
      <c r="K5" s="100"/>
      <c r="L5" s="96"/>
      <c r="M5" s="96"/>
      <c r="N5" s="100"/>
      <c r="O5" s="96"/>
      <c r="P5" s="98"/>
      <c r="Q5" s="96"/>
      <c r="R5" s="99"/>
    </row>
    <row r="6" customFormat="false" ht="15" hidden="false" customHeight="false" outlineLevel="0" collapsed="false">
      <c r="A6" s="95"/>
      <c r="B6" s="96"/>
      <c r="C6" s="96"/>
      <c r="D6" s="96"/>
      <c r="E6" s="100"/>
      <c r="F6" s="96"/>
      <c r="G6" s="96"/>
      <c r="H6" s="100"/>
      <c r="I6" s="96"/>
      <c r="J6" s="96"/>
      <c r="K6" s="100"/>
      <c r="L6" s="96"/>
      <c r="M6" s="96"/>
      <c r="N6" s="100"/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 t="n">
        <v>1</v>
      </c>
      <c r="B9" s="95" t="n">
        <v>2</v>
      </c>
      <c r="C9" s="95" t="n">
        <v>3</v>
      </c>
      <c r="D9" s="95" t="n">
        <v>4</v>
      </c>
      <c r="E9" s="101" t="n">
        <v>5</v>
      </c>
      <c r="F9" s="95" t="n">
        <v>6</v>
      </c>
      <c r="G9" s="95" t="n">
        <v>7</v>
      </c>
      <c r="H9" s="95" t="n">
        <v>8</v>
      </c>
      <c r="I9" s="95" t="n">
        <v>11</v>
      </c>
      <c r="J9" s="95" t="n">
        <v>12</v>
      </c>
      <c r="K9" s="95" t="n">
        <v>13</v>
      </c>
      <c r="L9" s="95" t="n">
        <v>17</v>
      </c>
      <c r="M9" s="95" t="n">
        <v>18</v>
      </c>
      <c r="N9" s="95" t="n">
        <v>19</v>
      </c>
      <c r="O9" s="95" t="n">
        <v>20</v>
      </c>
      <c r="P9" s="101" t="n">
        <v>21</v>
      </c>
      <c r="Q9" s="95" t="n">
        <v>22</v>
      </c>
      <c r="R9" s="102"/>
    </row>
    <row r="10" customFormat="false" ht="28.5" hidden="false" customHeight="true" outlineLevel="0" collapsed="false">
      <c r="A10" s="103" t="n">
        <v>1</v>
      </c>
      <c r="B10" s="255" t="s">
        <v>228</v>
      </c>
      <c r="C10" s="101" t="n">
        <f aca="false">C139</f>
        <v>178508469</v>
      </c>
      <c r="D10" s="101" t="n">
        <f aca="false">D139</f>
        <v>158839008</v>
      </c>
      <c r="E10" s="105" t="n">
        <f aca="false">E139</f>
        <v>112.383268598605</v>
      </c>
      <c r="F10" s="101" t="n">
        <f aca="false">F139</f>
        <v>15484993</v>
      </c>
      <c r="G10" s="101" t="n">
        <f aca="false">G139</f>
        <v>13206762</v>
      </c>
      <c r="H10" s="105" t="n">
        <f aca="false">H139</f>
        <v>117.25048880263</v>
      </c>
      <c r="I10" s="101" t="n">
        <f aca="false">I139</f>
        <v>151666354</v>
      </c>
      <c r="J10" s="101" t="n">
        <f aca="false">J139</f>
        <v>148981698</v>
      </c>
      <c r="K10" s="105" t="n">
        <f aca="false">K139</f>
        <v>101.802003894465</v>
      </c>
      <c r="L10" s="101" t="n">
        <f aca="false">L139</f>
        <v>85298751</v>
      </c>
      <c r="M10" s="101" t="n">
        <f aca="false">M139</f>
        <v>98607073</v>
      </c>
      <c r="N10" s="105" t="n">
        <f aca="false">N139</f>
        <v>86.5036841728382</v>
      </c>
      <c r="O10" s="101" t="n">
        <f aca="false">O139</f>
        <v>6077</v>
      </c>
      <c r="P10" s="105" t="n">
        <f aca="false">P139</f>
        <v>175.851077834458</v>
      </c>
      <c r="Q10" s="101" t="n">
        <f aca="false">Q139</f>
        <v>6057</v>
      </c>
      <c r="R10" s="102" t="n">
        <f aca="false">O10*P10</f>
        <v>1068647</v>
      </c>
    </row>
    <row r="11" customFormat="false" ht="33.75" hidden="false" customHeight="true" outlineLevel="0" collapsed="false">
      <c r="A11" s="103"/>
      <c r="B11" s="255" t="s">
        <v>204</v>
      </c>
      <c r="C11" s="101" t="n">
        <f aca="false">C149</f>
        <v>160162997</v>
      </c>
      <c r="D11" s="101" t="n">
        <f aca="false">D149</f>
        <v>153808030</v>
      </c>
      <c r="E11" s="105" t="n">
        <f aca="false">E149</f>
        <v>104.131752418908</v>
      </c>
      <c r="F11" s="101" t="n">
        <f aca="false">F149</f>
        <v>13663278</v>
      </c>
      <c r="G11" s="101" t="n">
        <f aca="false">G149</f>
        <v>13302031</v>
      </c>
      <c r="H11" s="105" t="n">
        <f aca="false">H149</f>
        <v>102.715728147078</v>
      </c>
      <c r="I11" s="101" t="n">
        <f aca="false">I149</f>
        <v>159845997</v>
      </c>
      <c r="J11" s="101" t="n">
        <f aca="false">J149</f>
        <v>152576685</v>
      </c>
      <c r="K11" s="105" t="n">
        <f aca="false">K149</f>
        <v>104.764366193957</v>
      </c>
      <c r="L11" s="101" t="n">
        <f aca="false">L149</f>
        <v>155258407</v>
      </c>
      <c r="M11" s="101" t="n">
        <f aca="false">M149</f>
        <v>149608424</v>
      </c>
      <c r="N11" s="105" t="n">
        <f aca="false">N149</f>
        <v>103.776513948172</v>
      </c>
      <c r="O11" s="101" t="n">
        <f aca="false">O149</f>
        <v>3622</v>
      </c>
      <c r="P11" s="101" t="n">
        <f aca="false">P149</f>
        <v>126.779679734953</v>
      </c>
      <c r="Q11" s="101" t="n">
        <f aca="false">Q149</f>
        <v>3585</v>
      </c>
      <c r="R11" s="102" t="n">
        <f aca="false">O11*P11</f>
        <v>459196</v>
      </c>
    </row>
    <row r="12" customFormat="false" ht="30.75" hidden="false" customHeight="true" outlineLevel="0" collapsed="false">
      <c r="A12" s="103" t="n">
        <v>2</v>
      </c>
      <c r="B12" s="255" t="s">
        <v>205</v>
      </c>
      <c r="C12" s="101" t="n">
        <f aca="false">C159</f>
        <v>11737973</v>
      </c>
      <c r="D12" s="101" t="n">
        <f aca="false">D159</f>
        <v>13940022</v>
      </c>
      <c r="E12" s="105" t="n">
        <f aca="false">E159</f>
        <v>84.2034036962065</v>
      </c>
      <c r="F12" s="101" t="n">
        <f aca="false">F159</f>
        <v>1047867</v>
      </c>
      <c r="G12" s="101" t="n">
        <f aca="false">G159</f>
        <v>983107</v>
      </c>
      <c r="H12" s="105" t="n">
        <f aca="false">H159</f>
        <v>106.5872789025</v>
      </c>
      <c r="I12" s="101" t="n">
        <f aca="false">I159</f>
        <v>12126185</v>
      </c>
      <c r="J12" s="101" t="n">
        <f aca="false">J159</f>
        <v>13946967</v>
      </c>
      <c r="K12" s="105" t="n">
        <f aca="false">K159</f>
        <v>86.944960864968</v>
      </c>
      <c r="L12" s="101" t="n">
        <f aca="false">L159</f>
        <v>3938098</v>
      </c>
      <c r="M12" s="101" t="n">
        <f aca="false">M159</f>
        <v>3343162</v>
      </c>
      <c r="N12" s="105" t="n">
        <f aca="false">N159</f>
        <v>117.795607870633</v>
      </c>
      <c r="O12" s="101" t="n">
        <f aca="false">O159</f>
        <v>1331</v>
      </c>
      <c r="P12" s="105" t="n">
        <f aca="false">P159</f>
        <v>82.679188580015</v>
      </c>
      <c r="Q12" s="101" t="n">
        <f aca="false">Q159</f>
        <v>1309</v>
      </c>
      <c r="R12" s="102" t="n">
        <f aca="false">O12*P12</f>
        <v>110046</v>
      </c>
    </row>
    <row r="13" customFormat="false" ht="39.75" hidden="false" customHeight="true" outlineLevel="0" collapsed="false">
      <c r="A13" s="103" t="n">
        <v>3</v>
      </c>
      <c r="B13" s="255" t="s">
        <v>178</v>
      </c>
      <c r="C13" s="101" t="n">
        <f aca="false">C178</f>
        <v>11859476</v>
      </c>
      <c r="D13" s="101" t="n">
        <f aca="false">D178</f>
        <v>14303896</v>
      </c>
      <c r="E13" s="105" t="n">
        <f aca="false">E178</f>
        <v>82.9108097542096</v>
      </c>
      <c r="F13" s="101" t="n">
        <f aca="false">F178</f>
        <v>1513732</v>
      </c>
      <c r="G13" s="101" t="n">
        <f aca="false">G178</f>
        <v>569680</v>
      </c>
      <c r="H13" s="105" t="n">
        <f aca="false">H178</f>
        <v>265.716191546131</v>
      </c>
      <c r="I13" s="101" t="n">
        <f aca="false">I178</f>
        <v>12115193</v>
      </c>
      <c r="J13" s="101" t="n">
        <f aca="false">J178</f>
        <v>14575157</v>
      </c>
      <c r="K13" s="105" t="n">
        <f aca="false">K178</f>
        <v>83.1222126801104</v>
      </c>
      <c r="L13" s="101" t="n">
        <f aca="false">L178</f>
        <v>12058320</v>
      </c>
      <c r="M13" s="101" t="n">
        <f aca="false">M178</f>
        <v>14546572</v>
      </c>
      <c r="N13" s="105" t="n">
        <f aca="false">N178</f>
        <v>82.8945816237668</v>
      </c>
      <c r="O13" s="101" t="n">
        <f aca="false">O178</f>
        <v>462</v>
      </c>
      <c r="P13" s="105" t="n">
        <f aca="false">P178</f>
        <v>104.367965367965</v>
      </c>
      <c r="Q13" s="101" t="n">
        <f aca="false">Q178</f>
        <v>521</v>
      </c>
      <c r="R13" s="102" t="n">
        <f aca="false">O13*P13</f>
        <v>48218</v>
      </c>
    </row>
    <row r="14" customFormat="false" ht="45" hidden="false" customHeight="true" outlineLevel="0" collapsed="false">
      <c r="A14" s="103" t="n">
        <v>4</v>
      </c>
      <c r="B14" s="255" t="s">
        <v>229</v>
      </c>
      <c r="C14" s="101" t="n">
        <f aca="false">C54</f>
        <v>4216953</v>
      </c>
      <c r="D14" s="101" t="n">
        <f aca="false">D54</f>
        <v>2723320</v>
      </c>
      <c r="E14" s="105" t="n">
        <f aca="false">E54</f>
        <v>154.846033517912</v>
      </c>
      <c r="F14" s="101" t="n">
        <f aca="false">F54</f>
        <v>536494</v>
      </c>
      <c r="G14" s="101" t="n">
        <f aca="false">G54</f>
        <v>193424</v>
      </c>
      <c r="H14" s="105" t="n">
        <f aca="false">H54</f>
        <v>277.366821077012</v>
      </c>
      <c r="I14" s="101" t="n">
        <f aca="false">I54</f>
        <v>3339597</v>
      </c>
      <c r="J14" s="101" t="n">
        <f aca="false">J54</f>
        <v>2851777</v>
      </c>
      <c r="K14" s="105" t="n">
        <f aca="false">K54</f>
        <v>117.10582559576</v>
      </c>
      <c r="L14" s="101" t="n">
        <f aca="false">L54</f>
        <v>1815550</v>
      </c>
      <c r="M14" s="101" t="n">
        <f aca="false">M54</f>
        <v>1415820</v>
      </c>
      <c r="N14" s="105" t="n">
        <f aca="false">N54</f>
        <v>128.233108728511</v>
      </c>
      <c r="O14" s="101" t="n">
        <f aca="false">O54</f>
        <v>906</v>
      </c>
      <c r="P14" s="105" t="n">
        <f aca="false">P54</f>
        <v>92.0077262693157</v>
      </c>
      <c r="Q14" s="101" t="n">
        <f aca="false">Q54</f>
        <v>894</v>
      </c>
      <c r="R14" s="102" t="n">
        <f aca="false">O14*P14</f>
        <v>83359</v>
      </c>
    </row>
    <row r="15" customFormat="false" ht="34.5" hidden="false" customHeight="true" outlineLevel="0" collapsed="false">
      <c r="A15" s="103" t="n">
        <v>5</v>
      </c>
      <c r="B15" s="255" t="s">
        <v>180</v>
      </c>
      <c r="C15" s="101" t="n">
        <f aca="false">C66</f>
        <v>1699595</v>
      </c>
      <c r="D15" s="101" t="n">
        <f aca="false">D66</f>
        <v>1911441</v>
      </c>
      <c r="E15" s="105" t="n">
        <f aca="false">E66</f>
        <v>88.9169479989181</v>
      </c>
      <c r="F15" s="101" t="n">
        <f aca="false">F66</f>
        <v>112636</v>
      </c>
      <c r="G15" s="101" t="n">
        <f aca="false">G66</f>
        <v>139790</v>
      </c>
      <c r="H15" s="105" t="n">
        <f aca="false">H66</f>
        <v>80.5751484369411</v>
      </c>
      <c r="I15" s="101" t="n">
        <f aca="false">I66</f>
        <v>1846737</v>
      </c>
      <c r="J15" s="101" t="n">
        <f aca="false">J66</f>
        <v>1943991</v>
      </c>
      <c r="K15" s="105" t="n">
        <f aca="false">K66</f>
        <v>94.9971990611068</v>
      </c>
      <c r="L15" s="101" t="n">
        <f aca="false">L66</f>
        <v>1204362</v>
      </c>
      <c r="M15" s="101" t="n">
        <f aca="false">M66</f>
        <v>1173899</v>
      </c>
      <c r="N15" s="105" t="n">
        <f aca="false">N66</f>
        <v>102.595027340512</v>
      </c>
      <c r="O15" s="101" t="n">
        <f aca="false">O66</f>
        <v>511</v>
      </c>
      <c r="P15" s="105" t="n">
        <f aca="false">P66</f>
        <v>75.9354207436399</v>
      </c>
      <c r="Q15" s="101" t="n">
        <f aca="false">Q66</f>
        <v>583</v>
      </c>
      <c r="R15" s="102" t="n">
        <f aca="false">O15*P15</f>
        <v>38803</v>
      </c>
    </row>
    <row r="16" customFormat="false" ht="36.75" hidden="false" customHeight="true" outlineLevel="0" collapsed="false">
      <c r="A16" s="103" t="n">
        <v>6</v>
      </c>
      <c r="B16" s="255" t="s">
        <v>181</v>
      </c>
      <c r="C16" s="101" t="n">
        <f aca="false">C77</f>
        <v>1899066</v>
      </c>
      <c r="D16" s="101" t="n">
        <f aca="false">D77</f>
        <v>1555641</v>
      </c>
      <c r="E16" s="105" t="n">
        <f aca="false">E77</f>
        <v>122.076108819451</v>
      </c>
      <c r="F16" s="101" t="n">
        <f aca="false">F77</f>
        <v>136012</v>
      </c>
      <c r="G16" s="101" t="n">
        <f aca="false">G77</f>
        <v>123408</v>
      </c>
      <c r="H16" s="105" t="n">
        <f aca="false">H77</f>
        <v>110.213276286789</v>
      </c>
      <c r="I16" s="101" t="n">
        <f aca="false">I77</f>
        <v>2045045</v>
      </c>
      <c r="J16" s="101" t="n">
        <f aca="false">J77</f>
        <v>1713005</v>
      </c>
      <c r="K16" s="105" t="n">
        <f aca="false">K77</f>
        <v>119.383481075654</v>
      </c>
      <c r="L16" s="101" t="n">
        <f aca="false">L77</f>
        <v>1007325</v>
      </c>
      <c r="M16" s="101" t="n">
        <f aca="false">M77</f>
        <v>665328</v>
      </c>
      <c r="N16" s="105" t="n">
        <f aca="false">N77</f>
        <v>151.402766755645</v>
      </c>
      <c r="O16" s="101" t="n">
        <f aca="false">O77</f>
        <v>536</v>
      </c>
      <c r="P16" s="105" t="n">
        <f aca="false">P77</f>
        <v>96.3861940298508</v>
      </c>
      <c r="Q16" s="101" t="n">
        <f aca="false">Q77</f>
        <v>558</v>
      </c>
      <c r="R16" s="102" t="n">
        <f aca="false">O16*P16</f>
        <v>51663</v>
      </c>
    </row>
    <row r="17" customFormat="false" ht="40.5" hidden="false" customHeight="true" outlineLevel="0" collapsed="false">
      <c r="A17" s="103" t="n">
        <v>7</v>
      </c>
      <c r="B17" s="255" t="s">
        <v>182</v>
      </c>
      <c r="C17" s="101" t="n">
        <f aca="false">C92</f>
        <v>7852722</v>
      </c>
      <c r="D17" s="101" t="n">
        <f aca="false">D92</f>
        <v>7386948</v>
      </c>
      <c r="E17" s="105" t="n">
        <f aca="false">E92</f>
        <v>106.305364542975</v>
      </c>
      <c r="F17" s="101" t="n">
        <f aca="false">F92</f>
        <v>624388</v>
      </c>
      <c r="G17" s="101" t="n">
        <f aca="false">G92</f>
        <v>607791</v>
      </c>
      <c r="H17" s="105" t="n">
        <f aca="false">H92</f>
        <v>102.730708417861</v>
      </c>
      <c r="I17" s="101" t="n">
        <f aca="false">I92</f>
        <v>12164920</v>
      </c>
      <c r="J17" s="101" t="n">
        <f aca="false">J92</f>
        <v>11019641</v>
      </c>
      <c r="K17" s="105" t="n">
        <f aca="false">K92</f>
        <v>110.393069973877</v>
      </c>
      <c r="L17" s="101" t="n">
        <f aca="false">L92</f>
        <v>3235832</v>
      </c>
      <c r="M17" s="101" t="n">
        <f aca="false">M92</f>
        <v>1712366</v>
      </c>
      <c r="N17" s="105" t="n">
        <f aca="false">N92</f>
        <v>188.968479869374</v>
      </c>
      <c r="O17" s="101" t="n">
        <f aca="false">O92</f>
        <v>4164</v>
      </c>
      <c r="P17" s="105" t="n">
        <f aca="false">P92</f>
        <v>113.330211335255</v>
      </c>
      <c r="Q17" s="101" t="n">
        <f aca="false">Q92</f>
        <v>4088</v>
      </c>
      <c r="R17" s="102" t="n">
        <f aca="false">O17*P17</f>
        <v>471907</v>
      </c>
    </row>
    <row r="18" customFormat="false" ht="42.75" hidden="false" customHeight="true" outlineLevel="0" collapsed="false">
      <c r="A18" s="103" t="n">
        <v>8</v>
      </c>
      <c r="B18" s="255" t="s">
        <v>183</v>
      </c>
      <c r="C18" s="101" t="n">
        <f aca="false">C165</f>
        <v>5618661</v>
      </c>
      <c r="D18" s="101" t="n">
        <f aca="false">D165</f>
        <v>2623218</v>
      </c>
      <c r="E18" s="105" t="n">
        <f aca="false">E165</f>
        <v>214.189632733536</v>
      </c>
      <c r="F18" s="101" t="n">
        <f aca="false">F165</f>
        <v>824014</v>
      </c>
      <c r="G18" s="101" t="n">
        <f aca="false">G165</f>
        <v>353000</v>
      </c>
      <c r="H18" s="105" t="n">
        <f aca="false">H165</f>
        <v>233.431728045326</v>
      </c>
      <c r="I18" s="101" t="n">
        <f aca="false">I165</f>
        <v>5299887</v>
      </c>
      <c r="J18" s="101" t="n">
        <f aca="false">J165</f>
        <v>3367533</v>
      </c>
      <c r="K18" s="105" t="n">
        <f aca="false">K165</f>
        <v>157.381887571703</v>
      </c>
      <c r="L18" s="101" t="n">
        <f aca="false">L165</f>
        <v>393485</v>
      </c>
      <c r="M18" s="101" t="n">
        <f aca="false">M165</f>
        <v>176296</v>
      </c>
      <c r="N18" s="105" t="n">
        <f aca="false">N165</f>
        <v>0</v>
      </c>
      <c r="O18" s="101" t="n">
        <f aca="false">O165</f>
        <v>565</v>
      </c>
      <c r="P18" s="105" t="n">
        <f aca="false">P165</f>
        <v>96.5858407079646</v>
      </c>
      <c r="Q18" s="101" t="n">
        <f aca="false">Q165</f>
        <v>564</v>
      </c>
      <c r="R18" s="102" t="n">
        <f aca="false">O18*P18</f>
        <v>54571</v>
      </c>
    </row>
    <row r="19" customFormat="false" ht="43.5" hidden="false" customHeight="true" outlineLevel="0" collapsed="false">
      <c r="A19" s="103" t="n">
        <v>9</v>
      </c>
      <c r="B19" s="255" t="s">
        <v>184</v>
      </c>
      <c r="C19" s="101" t="n">
        <f aca="false">C120</f>
        <v>3625835</v>
      </c>
      <c r="D19" s="101" t="n">
        <f aca="false">D120</f>
        <v>3861570</v>
      </c>
      <c r="E19" s="105" t="n">
        <f aca="false">E120</f>
        <v>93.895358623565</v>
      </c>
      <c r="F19" s="101" t="n">
        <f aca="false">F120</f>
        <v>290531</v>
      </c>
      <c r="G19" s="101" t="n">
        <f aca="false">G120</f>
        <v>279886</v>
      </c>
      <c r="H19" s="105" t="n">
        <f aca="false">H120</f>
        <v>103.803334214645</v>
      </c>
      <c r="I19" s="101" t="n">
        <f aca="false">I120</f>
        <v>3833163</v>
      </c>
      <c r="J19" s="101" t="n">
        <f aca="false">J120</f>
        <v>3939886</v>
      </c>
      <c r="K19" s="105" t="n">
        <f aca="false">K120</f>
        <v>97.2912160402611</v>
      </c>
      <c r="L19" s="101" t="n">
        <f aca="false">L120</f>
        <v>1787521</v>
      </c>
      <c r="M19" s="101" t="n">
        <f aca="false">M120</f>
        <v>1868165</v>
      </c>
      <c r="N19" s="105" t="n">
        <f aca="false">N120</f>
        <v>95.6832506764659</v>
      </c>
      <c r="O19" s="101" t="n">
        <f aca="false">O120</f>
        <v>1811</v>
      </c>
      <c r="P19" s="105" t="n">
        <f aca="false">P120</f>
        <v>54.0077305356157</v>
      </c>
      <c r="Q19" s="101" t="n">
        <f aca="false">Q120</f>
        <v>1781</v>
      </c>
      <c r="R19" s="102" t="n">
        <f aca="false">O19*P19</f>
        <v>97808</v>
      </c>
    </row>
    <row r="20" customFormat="false" ht="23.25" hidden="false" customHeight="true" outlineLevel="0" collapsed="false">
      <c r="A20" s="103" t="n">
        <v>10</v>
      </c>
      <c r="B20" s="255" t="s">
        <v>185</v>
      </c>
      <c r="C20" s="101" t="n">
        <f aca="false">C131</f>
        <v>223668</v>
      </c>
      <c r="D20" s="101" t="n">
        <f aca="false">D131</f>
        <v>276653</v>
      </c>
      <c r="E20" s="105" t="n">
        <f aca="false">E131</f>
        <v>80.8478491106187</v>
      </c>
      <c r="F20" s="101" t="n">
        <f aca="false">F131</f>
        <v>34029</v>
      </c>
      <c r="G20" s="101" t="n">
        <f aca="false">G131</f>
        <v>51361</v>
      </c>
      <c r="H20" s="105" t="n">
        <f aca="false">H131</f>
        <v>66.254551118553</v>
      </c>
      <c r="I20" s="101" t="n">
        <f aca="false">I131</f>
        <v>203199</v>
      </c>
      <c r="J20" s="101" t="n">
        <f aca="false">J131</f>
        <v>247826</v>
      </c>
      <c r="K20" s="105" t="n">
        <f aca="false">K131</f>
        <v>81.9926077167045</v>
      </c>
      <c r="L20" s="101" t="n">
        <f aca="false">L131</f>
        <v>0</v>
      </c>
      <c r="M20" s="101" t="n">
        <f aca="false">M131</f>
        <v>112893</v>
      </c>
      <c r="N20" s="105" t="n">
        <f aca="false">N131</f>
        <v>0</v>
      </c>
      <c r="O20" s="101" t="n">
        <f aca="false">O131</f>
        <v>99</v>
      </c>
      <c r="P20" s="105" t="n">
        <f aca="false">P131</f>
        <v>75.2525252525252</v>
      </c>
      <c r="Q20" s="101" t="n">
        <f aca="false">Q131</f>
        <v>100</v>
      </c>
      <c r="R20" s="102" t="n">
        <f aca="false">O20*P20</f>
        <v>7450</v>
      </c>
    </row>
    <row r="21" customFormat="false" ht="39" hidden="false" customHeight="true" outlineLevel="0" collapsed="false">
      <c r="A21" s="103" t="n">
        <v>11</v>
      </c>
      <c r="B21" s="255" t="s">
        <v>186</v>
      </c>
      <c r="C21" s="101" t="n">
        <f aca="false">C190</f>
        <v>1177317</v>
      </c>
      <c r="D21" s="101" t="n">
        <f aca="false">D190</f>
        <v>1433376.9</v>
      </c>
      <c r="E21" s="101" t="n">
        <f aca="false">E190</f>
        <v>82.1358987995411</v>
      </c>
      <c r="F21" s="101" t="n">
        <f aca="false">F190</f>
        <v>86119</v>
      </c>
      <c r="G21" s="101" t="n">
        <f aca="false">G190</f>
        <v>93466.2</v>
      </c>
      <c r="H21" s="101" t="n">
        <f aca="false">H190</f>
        <v>92.139190423918</v>
      </c>
      <c r="I21" s="101" t="n">
        <f aca="false">I190</f>
        <v>810491.8</v>
      </c>
      <c r="J21" s="101" t="n">
        <f aca="false">J190</f>
        <v>1216967.7</v>
      </c>
      <c r="K21" s="101" t="n">
        <f aca="false">K190</f>
        <v>66.5992860780118</v>
      </c>
      <c r="L21" s="101" t="n">
        <f aca="false">L190</f>
        <v>106796</v>
      </c>
      <c r="M21" s="101" t="n">
        <f aca="false">M190</f>
        <v>375815</v>
      </c>
      <c r="N21" s="101" t="n">
        <f aca="false">N190</f>
        <v>28.4171733432673</v>
      </c>
      <c r="O21" s="101" t="n">
        <f aca="false">O190</f>
        <v>544</v>
      </c>
      <c r="P21" s="101" t="n">
        <f aca="false">P190</f>
        <v>197.434558823529</v>
      </c>
      <c r="Q21" s="101" t="n">
        <f aca="false">Q190</f>
        <v>547</v>
      </c>
      <c r="R21" s="101" t="n">
        <f aca="false">R190</f>
        <v>107404.4</v>
      </c>
    </row>
    <row r="22" customFormat="false" ht="39.75" hidden="false" customHeight="true" outlineLevel="0" collapsed="false">
      <c r="A22" s="103" t="n">
        <v>12</v>
      </c>
      <c r="B22" s="255" t="s">
        <v>187</v>
      </c>
      <c r="C22" s="101" t="n">
        <f aca="false">C195</f>
        <v>436601</v>
      </c>
      <c r="D22" s="101" t="n">
        <f aca="false">D195</f>
        <v>594753</v>
      </c>
      <c r="E22" s="105" t="n">
        <f aca="false">E195</f>
        <v>73.4087932301308</v>
      </c>
      <c r="F22" s="101" t="n">
        <f aca="false">F195</f>
        <v>38342</v>
      </c>
      <c r="G22" s="101" t="n">
        <f aca="false">G195</f>
        <v>23962</v>
      </c>
      <c r="H22" s="105" t="n">
        <f aca="false">H195</f>
        <v>160.011685168183</v>
      </c>
      <c r="I22" s="101" t="n">
        <f aca="false">I195</f>
        <v>434665</v>
      </c>
      <c r="J22" s="101" t="n">
        <f aca="false">J195</f>
        <v>602129</v>
      </c>
      <c r="K22" s="105" t="n">
        <f aca="false">K195</f>
        <v>72.1880195107693</v>
      </c>
      <c r="L22" s="101" t="n">
        <f aca="false">L195</f>
        <v>116770</v>
      </c>
      <c r="M22" s="101" t="n">
        <f aca="false">M195</f>
        <v>139093</v>
      </c>
      <c r="N22" s="105" t="n">
        <f aca="false">N195</f>
        <v>83.9510255728182</v>
      </c>
      <c r="O22" s="101" t="n">
        <f aca="false">O195</f>
        <v>64</v>
      </c>
      <c r="P22" s="105" t="n">
        <f aca="false">P195</f>
        <v>185</v>
      </c>
      <c r="Q22" s="101" t="n">
        <f aca="false">Q195</f>
        <v>236</v>
      </c>
      <c r="R22" s="102" t="n">
        <f aca="false">O22*P22</f>
        <v>11840</v>
      </c>
    </row>
    <row r="23" customFormat="false" ht="15" hidden="false" customHeight="false" outlineLevel="0" collapsed="false">
      <c r="A23" s="193"/>
      <c r="B23" s="193" t="s">
        <v>188</v>
      </c>
      <c r="C23" s="194" t="n">
        <f aca="false">SUM(C10:C22)</f>
        <v>389019333</v>
      </c>
      <c r="D23" s="194" t="n">
        <f aca="false">SUM(D10:D22)</f>
        <v>363257876.9</v>
      </c>
      <c r="E23" s="195" t="n">
        <f aca="false">C23/D23*100</f>
        <v>107.091781827237</v>
      </c>
      <c r="F23" s="194" t="n">
        <f aca="false">SUM(F10:F22)</f>
        <v>34392435</v>
      </c>
      <c r="G23" s="194" t="n">
        <f aca="false">SUM(G10:G22)</f>
        <v>29927668.2</v>
      </c>
      <c r="H23" s="195" t="n">
        <f aca="false">F23/G23*100</f>
        <v>114.918525459996</v>
      </c>
      <c r="I23" s="194" t="n">
        <f aca="false">SUM(I10:I22)</f>
        <v>365731433.8</v>
      </c>
      <c r="J23" s="194" t="n">
        <f aca="false">SUM(J10:J22)</f>
        <v>356983262.7</v>
      </c>
      <c r="K23" s="195" t="n">
        <f aca="false">I23/J23*100</f>
        <v>102.450582986394</v>
      </c>
      <c r="L23" s="194" t="n">
        <f aca="false">SUM(L10:L22)</f>
        <v>266221217</v>
      </c>
      <c r="M23" s="194" t="n">
        <f aca="false">SUM(M10:M22)</f>
        <v>273744906</v>
      </c>
      <c r="N23" s="195" t="n">
        <f aca="false">L23/M23*100</f>
        <v>97.2515693132204</v>
      </c>
      <c r="O23" s="194" t="n">
        <f aca="false">SUM(O10:O22)</f>
        <v>20692</v>
      </c>
      <c r="P23" s="195" t="n">
        <f aca="false">R23/O23</f>
        <v>126.179798956118</v>
      </c>
      <c r="Q23" s="194" t="n">
        <f aca="false">SUM(Q10:Q22)</f>
        <v>20823</v>
      </c>
      <c r="R23" s="196" t="n">
        <f aca="false">SUM(R10:R22)</f>
        <v>2610912.4</v>
      </c>
    </row>
    <row r="24" customFormat="false" ht="15" hidden="false" customHeight="false" outlineLevel="0" collapsed="false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1"/>
      <c r="Q24" s="111"/>
      <c r="R24" s="112"/>
    </row>
    <row r="25" customFormat="false" ht="15.75" hidden="false" customHeight="true" outlineLevel="0" collapsed="false">
      <c r="A25" s="113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4"/>
      <c r="Q25" s="114"/>
      <c r="R25" s="115"/>
    </row>
    <row r="26" customFormat="false" ht="15" hidden="true" customHeight="false" outlineLevel="0" collapsed="false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customFormat="false" ht="78.75" hidden="false" customHeight="tru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5" hidden="true" customHeight="fals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0.75" hidden="false" customHeight="tru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true" outlineLevel="0" collapsed="false">
      <c r="A30" s="117" t="s">
        <v>230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/>
    </row>
    <row r="31" customFormat="false" ht="15" hidden="false" customHeight="false" outlineLevel="0" collapsed="false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</row>
    <row r="32" customFormat="false" ht="15.75" hidden="false" customHeight="false" outlineLevel="0" collapsed="false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20"/>
    </row>
    <row r="33" customFormat="false" ht="15" hidden="false" customHeight="true" outlineLevel="0" collapsed="false">
      <c r="A33" s="121" t="s">
        <v>1</v>
      </c>
      <c r="B33" s="122" t="s">
        <v>27</v>
      </c>
      <c r="C33" s="121" t="s">
        <v>3</v>
      </c>
      <c r="D33" s="121"/>
      <c r="E33" s="121"/>
      <c r="F33" s="121"/>
      <c r="G33" s="121"/>
      <c r="H33" s="121" t="s">
        <v>4</v>
      </c>
      <c r="I33" s="121"/>
      <c r="J33" s="121"/>
      <c r="K33" s="121"/>
      <c r="L33" s="121"/>
      <c r="M33" s="121" t="s">
        <v>5</v>
      </c>
      <c r="N33" s="123"/>
      <c r="O33" s="122" t="s">
        <v>28</v>
      </c>
      <c r="P33" s="124" t="s">
        <v>29</v>
      </c>
      <c r="Q33" s="122" t="s">
        <v>30</v>
      </c>
      <c r="R33" s="125"/>
    </row>
    <row r="34" customFormat="false" ht="60" hidden="false" customHeight="false" outlineLevel="0" collapsed="false">
      <c r="A34" s="121"/>
      <c r="B34" s="122"/>
      <c r="C34" s="126" t="s">
        <v>9</v>
      </c>
      <c r="D34" s="126" t="s">
        <v>31</v>
      </c>
      <c r="E34" s="127" t="s">
        <v>32</v>
      </c>
      <c r="F34" s="126" t="s">
        <v>12</v>
      </c>
      <c r="G34" s="126" t="s">
        <v>33</v>
      </c>
      <c r="H34" s="127" t="s">
        <v>32</v>
      </c>
      <c r="I34" s="126" t="s">
        <v>13</v>
      </c>
      <c r="J34" s="126" t="s">
        <v>31</v>
      </c>
      <c r="K34" s="127" t="s">
        <v>32</v>
      </c>
      <c r="L34" s="126" t="s">
        <v>13</v>
      </c>
      <c r="M34" s="126" t="s">
        <v>31</v>
      </c>
      <c r="N34" s="127" t="s">
        <v>32</v>
      </c>
      <c r="O34" s="122"/>
      <c r="P34" s="124"/>
      <c r="Q34" s="122"/>
      <c r="R34" s="128"/>
    </row>
    <row r="35" customFormat="false" ht="15" hidden="false" customHeight="false" outlineLevel="0" collapsed="false">
      <c r="A35" s="129"/>
      <c r="B35" s="36" t="s">
        <v>34</v>
      </c>
      <c r="C35" s="129"/>
      <c r="D35" s="129"/>
      <c r="E35" s="129"/>
      <c r="F35" s="129"/>
      <c r="G35" s="129"/>
      <c r="H35" s="129"/>
      <c r="I35" s="129"/>
      <c r="J35" s="129"/>
      <c r="K35" s="130"/>
      <c r="L35" s="129"/>
      <c r="M35" s="129"/>
      <c r="N35" s="129"/>
      <c r="O35" s="129"/>
      <c r="P35" s="131"/>
      <c r="Q35" s="131"/>
      <c r="R35" s="118"/>
    </row>
    <row r="36" customFormat="false" ht="15" hidden="false" customHeight="false" outlineLevel="0" collapsed="false">
      <c r="A36" s="129" t="s">
        <v>35</v>
      </c>
      <c r="B36" s="129"/>
      <c r="C36" s="129" t="n">
        <v>3</v>
      </c>
      <c r="D36" s="129" t="n">
        <v>4</v>
      </c>
      <c r="E36" s="131" t="n">
        <v>5</v>
      </c>
      <c r="F36" s="129" t="n">
        <v>6</v>
      </c>
      <c r="G36" s="129" t="n">
        <v>7</v>
      </c>
      <c r="H36" s="129" t="n">
        <v>8</v>
      </c>
      <c r="I36" s="129" t="n">
        <v>9</v>
      </c>
      <c r="J36" s="129" t="n">
        <v>10</v>
      </c>
      <c r="K36" s="129" t="n">
        <v>11</v>
      </c>
      <c r="L36" s="129" t="n">
        <v>12</v>
      </c>
      <c r="M36" s="129" t="n">
        <v>13</v>
      </c>
      <c r="N36" s="129" t="n">
        <v>14</v>
      </c>
      <c r="O36" s="129" t="n">
        <v>15</v>
      </c>
      <c r="P36" s="131" t="n">
        <v>16</v>
      </c>
      <c r="Q36" s="129" t="n">
        <v>17</v>
      </c>
      <c r="R36" s="128"/>
    </row>
    <row r="37" customFormat="false" ht="15" hidden="false" customHeight="false" outlineLevel="0" collapsed="false">
      <c r="A37" s="132" t="n">
        <v>1</v>
      </c>
      <c r="B37" s="133" t="s">
        <v>36</v>
      </c>
      <c r="C37" s="134" t="n">
        <v>165436</v>
      </c>
      <c r="D37" s="134" t="n">
        <v>168007</v>
      </c>
      <c r="E37" s="135" t="n">
        <f aca="false">C37/D37*100</f>
        <v>98.4697066193671</v>
      </c>
      <c r="F37" s="134" t="n">
        <v>17334</v>
      </c>
      <c r="G37" s="134" t="n">
        <v>11498</v>
      </c>
      <c r="H37" s="135" t="n">
        <f aca="false">F37/G37*100</f>
        <v>150.756653331014</v>
      </c>
      <c r="I37" s="134" t="n">
        <v>165436</v>
      </c>
      <c r="J37" s="134" t="n">
        <v>166840</v>
      </c>
      <c r="K37" s="135" t="n">
        <f aca="false">I37/J37*100</f>
        <v>99.1584751858068</v>
      </c>
      <c r="L37" s="134" t="n">
        <v>10302</v>
      </c>
      <c r="M37" s="134" t="n">
        <v>548</v>
      </c>
      <c r="N37" s="138" t="n">
        <f aca="false">L37/M37*100</f>
        <v>1879.92700729927</v>
      </c>
      <c r="O37" s="134" t="n">
        <v>90</v>
      </c>
      <c r="P37" s="134" t="n">
        <v>75</v>
      </c>
      <c r="Q37" s="134" t="n">
        <v>86</v>
      </c>
      <c r="R37" s="128" t="n">
        <f aca="false">O37*P37</f>
        <v>6750</v>
      </c>
    </row>
    <row r="38" customFormat="false" ht="15" hidden="false" customHeight="false" outlineLevel="0" collapsed="false">
      <c r="A38" s="132" t="n">
        <v>2</v>
      </c>
      <c r="B38" s="133" t="s">
        <v>223</v>
      </c>
      <c r="C38" s="134" t="n">
        <v>395918</v>
      </c>
      <c r="D38" s="134" t="n">
        <v>186444</v>
      </c>
      <c r="E38" s="135" t="n">
        <f aca="false">C38/D38*100</f>
        <v>212.352234451095</v>
      </c>
      <c r="F38" s="134" t="n">
        <v>51674</v>
      </c>
      <c r="G38" s="134" t="n">
        <v>47635</v>
      </c>
      <c r="H38" s="135" t="n">
        <f aca="false">F38/G38*100</f>
        <v>108.479059515062</v>
      </c>
      <c r="I38" s="134" t="n">
        <v>395918</v>
      </c>
      <c r="J38" s="134" t="n">
        <v>186444</v>
      </c>
      <c r="K38" s="135" t="n">
        <f aca="false">I38/J38*100</f>
        <v>212.352234451095</v>
      </c>
      <c r="L38" s="134" t="n">
        <f aca="false">222886+16361</f>
        <v>239247</v>
      </c>
      <c r="M38" s="134" t="n">
        <v>54454</v>
      </c>
      <c r="N38" s="135" t="n">
        <f aca="false">L38/M38*100</f>
        <v>439.356153817901</v>
      </c>
      <c r="O38" s="136" t="n">
        <v>95</v>
      </c>
      <c r="P38" s="134" t="n">
        <v>170</v>
      </c>
      <c r="Q38" s="136" t="n">
        <v>95</v>
      </c>
      <c r="R38" s="128" t="n">
        <f aca="false">O38*P38</f>
        <v>16150</v>
      </c>
    </row>
    <row r="39" customFormat="false" ht="15" hidden="false" customHeight="false" outlineLevel="0" collapsed="false">
      <c r="A39" s="132" t="n">
        <v>3</v>
      </c>
      <c r="B39" s="133" t="s">
        <v>38</v>
      </c>
      <c r="C39" s="134" t="n">
        <v>100167</v>
      </c>
      <c r="D39" s="134" t="n">
        <v>90326</v>
      </c>
      <c r="E39" s="135" t="n">
        <f aca="false">C39/D39*100</f>
        <v>110.894980404313</v>
      </c>
      <c r="F39" s="134" t="n">
        <v>10322</v>
      </c>
      <c r="G39" s="134" t="n">
        <v>21742</v>
      </c>
      <c r="H39" s="135" t="n">
        <f aca="false">F39/G39*100</f>
        <v>47.4749333088032</v>
      </c>
      <c r="I39" s="134" t="n">
        <v>146826</v>
      </c>
      <c r="J39" s="134" t="n">
        <v>121640</v>
      </c>
      <c r="K39" s="135" t="n">
        <f aca="false">I39/J39*100</f>
        <v>120.705360078921</v>
      </c>
      <c r="L39" s="134" t="n">
        <v>0</v>
      </c>
      <c r="M39" s="134" t="n">
        <v>17960</v>
      </c>
      <c r="N39" s="135" t="n">
        <f aca="false">L39/M39*100</f>
        <v>0</v>
      </c>
      <c r="O39" s="136" t="n">
        <v>34</v>
      </c>
      <c r="P39" s="134" t="n">
        <v>70</v>
      </c>
      <c r="Q39" s="136" t="n">
        <v>34</v>
      </c>
      <c r="R39" s="128" t="n">
        <f aca="false">O39*P39</f>
        <v>2380</v>
      </c>
    </row>
    <row r="40" customFormat="false" ht="15" hidden="false" customHeight="false" outlineLevel="0" collapsed="false">
      <c r="A40" s="132" t="n">
        <v>4</v>
      </c>
      <c r="B40" s="133" t="s">
        <v>39</v>
      </c>
      <c r="C40" s="134" t="n">
        <v>20750</v>
      </c>
      <c r="D40" s="134" t="n">
        <v>22190</v>
      </c>
      <c r="E40" s="135" t="n">
        <f aca="false">C40/D40*100</f>
        <v>93.5105903560162</v>
      </c>
      <c r="F40" s="134" t="n">
        <v>0</v>
      </c>
      <c r="G40" s="134" t="n">
        <v>2000</v>
      </c>
      <c r="H40" s="135" t="n">
        <f aca="false">F40/G40*100</f>
        <v>0</v>
      </c>
      <c r="I40" s="134" t="n">
        <v>30453</v>
      </c>
      <c r="J40" s="134" t="n">
        <v>34838</v>
      </c>
      <c r="K40" s="135" t="n">
        <f aca="false">I40/J40*100</f>
        <v>87.4131695275274</v>
      </c>
      <c r="L40" s="134" t="n">
        <v>30453</v>
      </c>
      <c r="M40" s="134" t="n">
        <f aca="false">33829+1009</f>
        <v>34838</v>
      </c>
      <c r="N40" s="135" t="n">
        <f aca="false">L40/M40*100</f>
        <v>87.4131695275274</v>
      </c>
      <c r="O40" s="136" t="n">
        <v>20</v>
      </c>
      <c r="P40" s="134" t="n">
        <v>60</v>
      </c>
      <c r="Q40" s="136" t="n">
        <v>20</v>
      </c>
      <c r="R40" s="128" t="n">
        <f aca="false">O40*P40</f>
        <v>1200</v>
      </c>
    </row>
    <row r="41" customFormat="false" ht="15" hidden="false" customHeight="false" outlineLevel="0" collapsed="false">
      <c r="A41" s="132" t="n">
        <v>5</v>
      </c>
      <c r="B41" s="133" t="s">
        <v>40</v>
      </c>
      <c r="C41" s="138" t="n">
        <v>50943</v>
      </c>
      <c r="D41" s="138" t="n">
        <v>136056</v>
      </c>
      <c r="E41" s="135" t="n">
        <f aca="false">C41/D41*100</f>
        <v>37.4426706650203</v>
      </c>
      <c r="F41" s="138" t="n">
        <v>2285</v>
      </c>
      <c r="G41" s="138" t="n">
        <v>22029</v>
      </c>
      <c r="H41" s="135" t="n">
        <f aca="false">F41/G41*100</f>
        <v>10.3726905442825</v>
      </c>
      <c r="I41" s="138" t="n">
        <v>58228</v>
      </c>
      <c r="J41" s="138" t="n">
        <v>159268</v>
      </c>
      <c r="K41" s="135" t="n">
        <f aca="false">I41/J41*100</f>
        <v>36.5597609061456</v>
      </c>
      <c r="L41" s="138" t="n">
        <f aca="false">7464+3284</f>
        <v>10748</v>
      </c>
      <c r="M41" s="138" t="n">
        <f aca="false">2535+7788</f>
        <v>10323</v>
      </c>
      <c r="N41" s="135" t="n">
        <f aca="false">L41/M41*100</f>
        <v>104.117020246053</v>
      </c>
      <c r="O41" s="136" t="n">
        <v>53</v>
      </c>
      <c r="P41" s="134" t="n">
        <v>55</v>
      </c>
      <c r="Q41" s="136" t="n">
        <v>53</v>
      </c>
      <c r="R41" s="128" t="n">
        <f aca="false">O41*P41</f>
        <v>2915</v>
      </c>
    </row>
    <row r="42" customFormat="false" ht="15" hidden="false" customHeight="false" outlineLevel="0" collapsed="false">
      <c r="A42" s="132" t="n">
        <v>6</v>
      </c>
      <c r="B42" s="133" t="s">
        <v>41</v>
      </c>
      <c r="C42" s="134" t="n">
        <v>104509</v>
      </c>
      <c r="D42" s="134" t="n">
        <v>148020</v>
      </c>
      <c r="E42" s="135" t="n">
        <f aca="false">C42/D42*100</f>
        <v>70.6046480205378</v>
      </c>
      <c r="F42" s="134" t="n">
        <v>7751</v>
      </c>
      <c r="G42" s="134" t="n">
        <v>10836</v>
      </c>
      <c r="H42" s="135" t="n">
        <f aca="false">F42/G42*100</f>
        <v>71.5300849021779</v>
      </c>
      <c r="I42" s="134" t="n">
        <v>101604</v>
      </c>
      <c r="J42" s="134" t="n">
        <v>135484</v>
      </c>
      <c r="K42" s="135" t="n">
        <f aca="false">I42/J42*100</f>
        <v>74.9933571491837</v>
      </c>
      <c r="L42" s="134" t="n">
        <v>1888</v>
      </c>
      <c r="M42" s="134" t="n">
        <v>42730</v>
      </c>
      <c r="N42" s="135" t="n">
        <f aca="false">L42/M42*100</f>
        <v>4.41844137608238</v>
      </c>
      <c r="O42" s="136" t="n">
        <v>64</v>
      </c>
      <c r="P42" s="134" t="n">
        <v>70</v>
      </c>
      <c r="Q42" s="136" t="n">
        <v>64</v>
      </c>
      <c r="R42" s="128" t="n">
        <f aca="false">O42*P42</f>
        <v>4480</v>
      </c>
    </row>
    <row r="43" customFormat="false" ht="15" hidden="false" customHeight="false" outlineLevel="0" collapsed="false">
      <c r="A43" s="132" t="n">
        <v>7</v>
      </c>
      <c r="B43" s="133" t="s">
        <v>42</v>
      </c>
      <c r="C43" s="134" t="n">
        <v>4649</v>
      </c>
      <c r="D43" s="134" t="n">
        <v>388</v>
      </c>
      <c r="E43" s="138" t="n">
        <f aca="false">C43/D43*100</f>
        <v>1198.19587628866</v>
      </c>
      <c r="F43" s="134" t="n">
        <v>0</v>
      </c>
      <c r="G43" s="134" t="n">
        <v>0</v>
      </c>
      <c r="H43" s="135" t="n">
        <v>0</v>
      </c>
      <c r="I43" s="134" t="n">
        <v>660</v>
      </c>
      <c r="J43" s="134" t="n">
        <v>388</v>
      </c>
      <c r="K43" s="135" t="n">
        <f aca="false">I43/J43*100</f>
        <v>170.103092783505</v>
      </c>
      <c r="L43" s="134" t="n">
        <v>0</v>
      </c>
      <c r="M43" s="134" t="n">
        <v>0</v>
      </c>
      <c r="N43" s="135" t="n">
        <v>0</v>
      </c>
      <c r="O43" s="136" t="n">
        <v>23</v>
      </c>
      <c r="P43" s="134" t="n">
        <v>70</v>
      </c>
      <c r="Q43" s="136" t="n">
        <v>23</v>
      </c>
      <c r="R43" s="128" t="n">
        <f aca="false">O43*P43</f>
        <v>1610</v>
      </c>
    </row>
    <row r="44" customFormat="false" ht="15" hidden="false" customHeight="false" outlineLevel="0" collapsed="false">
      <c r="A44" s="132" t="n">
        <v>8</v>
      </c>
      <c r="B44" s="133" t="s">
        <v>43</v>
      </c>
      <c r="C44" s="130" t="n">
        <v>119123</v>
      </c>
      <c r="D44" s="134" t="n">
        <v>113129</v>
      </c>
      <c r="E44" s="135" t="n">
        <f aca="false">C44/D44*100</f>
        <v>105.298376190013</v>
      </c>
      <c r="F44" s="134" t="n">
        <v>19465</v>
      </c>
      <c r="G44" s="134" t="n">
        <v>14245</v>
      </c>
      <c r="H44" s="135" t="n">
        <f aca="false">F44/G44*100</f>
        <v>136.644436644437</v>
      </c>
      <c r="I44" s="134" t="n">
        <v>122608</v>
      </c>
      <c r="J44" s="134" t="n">
        <v>111988</v>
      </c>
      <c r="K44" s="135" t="n">
        <f aca="false">I44/J44*100</f>
        <v>109.483158909883</v>
      </c>
      <c r="L44" s="134" t="n">
        <v>0</v>
      </c>
      <c r="M44" s="134" t="n">
        <v>0</v>
      </c>
      <c r="N44" s="135" t="n">
        <v>0</v>
      </c>
      <c r="O44" s="136" t="n">
        <v>47</v>
      </c>
      <c r="P44" s="134" t="n">
        <v>83</v>
      </c>
      <c r="Q44" s="136" t="n">
        <v>42</v>
      </c>
      <c r="R44" s="128" t="n">
        <f aca="false">O44*P44</f>
        <v>3901</v>
      </c>
    </row>
    <row r="45" customFormat="false" ht="15" hidden="false" customHeight="false" outlineLevel="0" collapsed="false">
      <c r="A45" s="132" t="n">
        <v>9</v>
      </c>
      <c r="B45" s="133" t="s">
        <v>44</v>
      </c>
      <c r="C45" s="130" t="n">
        <v>293989</v>
      </c>
      <c r="D45" s="134" t="n">
        <v>250483</v>
      </c>
      <c r="E45" s="135" t="n">
        <f aca="false">C45/D45*100</f>
        <v>117.368843394562</v>
      </c>
      <c r="F45" s="134" t="n">
        <v>14882</v>
      </c>
      <c r="G45" s="134" t="n">
        <v>27346</v>
      </c>
      <c r="H45" s="135" t="n">
        <f aca="false">F45/G45*100</f>
        <v>54.4211219191107</v>
      </c>
      <c r="I45" s="134" t="n">
        <v>298074</v>
      </c>
      <c r="J45" s="103" t="n">
        <v>238751</v>
      </c>
      <c r="K45" s="135" t="n">
        <f aca="false">I45/J45*100</f>
        <v>124.847225770782</v>
      </c>
      <c r="L45" s="134" t="n">
        <v>0</v>
      </c>
      <c r="M45" s="134" t="n">
        <v>0</v>
      </c>
      <c r="N45" s="135" t="n">
        <v>0</v>
      </c>
      <c r="O45" s="136" t="n">
        <v>68</v>
      </c>
      <c r="P45" s="134" t="n">
        <v>94</v>
      </c>
      <c r="Q45" s="136" t="n">
        <v>69</v>
      </c>
      <c r="R45" s="128" t="n">
        <f aca="false">O45*P45</f>
        <v>6392</v>
      </c>
    </row>
    <row r="46" customFormat="false" ht="15" hidden="false" customHeight="false" outlineLevel="0" collapsed="false">
      <c r="A46" s="132" t="n">
        <v>10</v>
      </c>
      <c r="B46" s="133" t="s">
        <v>45</v>
      </c>
      <c r="C46" s="130" t="n">
        <v>995114</v>
      </c>
      <c r="D46" s="134" t="n">
        <v>1064392</v>
      </c>
      <c r="E46" s="135" t="n">
        <f aca="false">C46/D46*100</f>
        <v>93.4913077136995</v>
      </c>
      <c r="F46" s="130" t="n">
        <v>0</v>
      </c>
      <c r="G46" s="134" t="n">
        <v>0</v>
      </c>
      <c r="H46" s="135" t="n">
        <v>0</v>
      </c>
      <c r="I46" s="134" t="n">
        <v>912611</v>
      </c>
      <c r="J46" s="134" t="n">
        <v>1051962</v>
      </c>
      <c r="K46" s="135" t="n">
        <f aca="false">I46/J46*100</f>
        <v>86.7532287287944</v>
      </c>
      <c r="L46" s="134" t="n">
        <v>906394</v>
      </c>
      <c r="M46" s="134" t="n">
        <v>1049807</v>
      </c>
      <c r="N46" s="135" t="n">
        <f aca="false">L46/M46*100</f>
        <v>86.3391080455741</v>
      </c>
      <c r="O46" s="136" t="n">
        <v>192</v>
      </c>
      <c r="P46" s="134" t="n">
        <v>84</v>
      </c>
      <c r="Q46" s="136" t="n">
        <v>198</v>
      </c>
      <c r="R46" s="128" t="n">
        <f aca="false">O46*P46</f>
        <v>16128</v>
      </c>
    </row>
    <row r="47" customFormat="false" ht="15" hidden="false" customHeight="false" outlineLevel="0" collapsed="false">
      <c r="A47" s="132" t="n">
        <v>11</v>
      </c>
      <c r="B47" s="133" t="s">
        <v>46</v>
      </c>
      <c r="C47" s="130" t="n">
        <v>45354</v>
      </c>
      <c r="D47" s="134" t="n">
        <v>22533</v>
      </c>
      <c r="E47" s="135" t="n">
        <f aca="false">C47/D47*100</f>
        <v>201.278125416056</v>
      </c>
      <c r="F47" s="134" t="n">
        <v>4103</v>
      </c>
      <c r="G47" s="134" t="n">
        <v>0</v>
      </c>
      <c r="H47" s="135" t="n">
        <v>0</v>
      </c>
      <c r="I47" s="134" t="n">
        <v>53210</v>
      </c>
      <c r="J47" s="134" t="n">
        <v>54925</v>
      </c>
      <c r="K47" s="135" t="n">
        <f aca="false">I47/J47*100</f>
        <v>96.877560309513</v>
      </c>
      <c r="L47" s="134" t="n">
        <v>53210</v>
      </c>
      <c r="M47" s="134" t="n">
        <v>54925</v>
      </c>
      <c r="N47" s="135" t="n">
        <f aca="false">L47/M47*100</f>
        <v>96.877560309513</v>
      </c>
      <c r="O47" s="136" t="n">
        <v>24</v>
      </c>
      <c r="P47" s="134" t="n">
        <v>67</v>
      </c>
      <c r="Q47" s="136" t="n">
        <v>24</v>
      </c>
      <c r="R47" s="128" t="n">
        <f aca="false">O47*P47</f>
        <v>1608</v>
      </c>
    </row>
    <row r="48" customFormat="false" ht="15" hidden="false" customHeight="false" outlineLevel="0" collapsed="false">
      <c r="A48" s="132" t="n">
        <v>12</v>
      </c>
      <c r="B48" s="133" t="s">
        <v>47</v>
      </c>
      <c r="C48" s="134" t="n">
        <v>88984</v>
      </c>
      <c r="D48" s="134" t="n">
        <v>73997</v>
      </c>
      <c r="E48" s="135" t="n">
        <f aca="false">C48/D48*100</f>
        <v>120.253523791505</v>
      </c>
      <c r="F48" s="139" t="n">
        <v>0</v>
      </c>
      <c r="G48" s="139" t="n">
        <v>0</v>
      </c>
      <c r="H48" s="135" t="n">
        <v>0</v>
      </c>
      <c r="I48" s="139" t="n">
        <v>99936</v>
      </c>
      <c r="J48" s="139" t="n">
        <v>85885</v>
      </c>
      <c r="K48" s="135" t="n">
        <f aca="false">I48/J48*100</f>
        <v>116.360249170402</v>
      </c>
      <c r="L48" s="138" t="n">
        <v>94375</v>
      </c>
      <c r="M48" s="139" t="n">
        <v>80453</v>
      </c>
      <c r="N48" s="135" t="n">
        <f aca="false">L48/M48*100</f>
        <v>117.304513194039</v>
      </c>
      <c r="O48" s="136" t="n">
        <v>27</v>
      </c>
      <c r="P48" s="134" t="n">
        <v>120</v>
      </c>
      <c r="Q48" s="136" t="n">
        <v>26</v>
      </c>
      <c r="R48" s="128" t="n">
        <f aca="false">O48*P48</f>
        <v>3240</v>
      </c>
    </row>
    <row r="49" customFormat="false" ht="15" hidden="false" customHeight="false" outlineLevel="0" collapsed="false">
      <c r="A49" s="132" t="n">
        <v>13</v>
      </c>
      <c r="B49" s="133" t="s">
        <v>48</v>
      </c>
      <c r="C49" s="134" t="n">
        <v>377565</v>
      </c>
      <c r="D49" s="134" t="n">
        <v>358934</v>
      </c>
      <c r="E49" s="135" t="n">
        <f aca="false">C49/D49*100</f>
        <v>105.190647862838</v>
      </c>
      <c r="F49" s="134" t="n">
        <v>36644</v>
      </c>
      <c r="G49" s="134" t="n">
        <v>28729</v>
      </c>
      <c r="H49" s="135" t="n">
        <f aca="false">F49/G49*100</f>
        <v>127.550558668941</v>
      </c>
      <c r="I49" s="134" t="n">
        <v>366413</v>
      </c>
      <c r="J49" s="134" t="n">
        <v>370460</v>
      </c>
      <c r="K49" s="135" t="n">
        <f aca="false">I49/J49*100</f>
        <v>98.9075743670032</v>
      </c>
      <c r="L49" s="134" t="n">
        <v>3429</v>
      </c>
      <c r="M49" s="134" t="n">
        <v>0</v>
      </c>
      <c r="N49" s="135" t="n">
        <v>0</v>
      </c>
      <c r="O49" s="136" t="n">
        <v>80</v>
      </c>
      <c r="P49" s="134" t="n">
        <v>118</v>
      </c>
      <c r="Q49" s="136" t="n">
        <v>78</v>
      </c>
      <c r="R49" s="128" t="n">
        <f aca="false">O49*P49</f>
        <v>9440</v>
      </c>
    </row>
    <row r="50" customFormat="false" ht="15" hidden="false" customHeight="false" outlineLevel="0" collapsed="false">
      <c r="A50" s="132" t="n">
        <v>14</v>
      </c>
      <c r="B50" s="133" t="s">
        <v>49</v>
      </c>
      <c r="C50" s="136" t="n">
        <v>17115</v>
      </c>
      <c r="D50" s="136" t="n">
        <v>34470</v>
      </c>
      <c r="E50" s="137" t="n">
        <f aca="false">C50/D50*100</f>
        <v>49.6518711923412</v>
      </c>
      <c r="F50" s="136" t="n">
        <v>1809</v>
      </c>
      <c r="G50" s="136" t="n">
        <v>2954</v>
      </c>
      <c r="H50" s="137" t="n">
        <f aca="false">F50/G50*100</f>
        <v>61.2389979688558</v>
      </c>
      <c r="I50" s="136" t="n">
        <v>19718</v>
      </c>
      <c r="J50" s="136" t="n">
        <v>30865</v>
      </c>
      <c r="K50" s="137" t="n">
        <f aca="false">I50/J50*100</f>
        <v>63.884658998866</v>
      </c>
      <c r="L50" s="136" t="n">
        <v>0</v>
      </c>
      <c r="M50" s="136" t="n">
        <v>8026</v>
      </c>
      <c r="N50" s="135" t="n">
        <v>0</v>
      </c>
      <c r="O50" s="136" t="n">
        <v>14</v>
      </c>
      <c r="P50" s="134" t="n">
        <v>80</v>
      </c>
      <c r="Q50" s="136" t="n">
        <v>13</v>
      </c>
      <c r="R50" s="128" t="n">
        <f aca="false">O50*P50</f>
        <v>1120</v>
      </c>
    </row>
    <row r="51" customFormat="false" ht="15" hidden="false" customHeight="false" outlineLevel="0" collapsed="false">
      <c r="A51" s="132" t="n">
        <v>15</v>
      </c>
      <c r="B51" s="133" t="s">
        <v>50</v>
      </c>
      <c r="C51" s="134" t="n">
        <v>338256</v>
      </c>
      <c r="D51" s="103" t="n">
        <v>50619</v>
      </c>
      <c r="E51" s="137" t="n">
        <f aca="false">C51/D51*100</f>
        <v>668.239198719848</v>
      </c>
      <c r="F51" s="134" t="n">
        <v>0</v>
      </c>
      <c r="G51" s="134" t="n">
        <v>4265</v>
      </c>
      <c r="H51" s="137" t="n">
        <f aca="false">F51/G51*100</f>
        <v>0</v>
      </c>
      <c r="I51" s="134" t="n">
        <v>476929</v>
      </c>
      <c r="J51" s="134" t="n">
        <v>99026</v>
      </c>
      <c r="K51" s="137" t="n">
        <f aca="false">I51/J51*100</f>
        <v>481.619978591481</v>
      </c>
      <c r="L51" s="134" t="n">
        <f aca="false">449031+16473</f>
        <v>465504</v>
      </c>
      <c r="M51" s="134" t="n">
        <v>61756</v>
      </c>
      <c r="N51" s="137" t="n">
        <f aca="false">L51/M51*100</f>
        <v>753.779389856856</v>
      </c>
      <c r="O51" s="136" t="n">
        <v>59</v>
      </c>
      <c r="P51" s="134" t="n">
        <v>85</v>
      </c>
      <c r="Q51" s="136" t="n">
        <v>53</v>
      </c>
      <c r="R51" s="128" t="n">
        <f aca="false">O51*P51</f>
        <v>5015</v>
      </c>
    </row>
    <row r="52" customFormat="false" ht="15" hidden="false" customHeight="false" outlineLevel="0" collapsed="false">
      <c r="A52" s="132" t="n">
        <v>16</v>
      </c>
      <c r="B52" s="133" t="s">
        <v>51</v>
      </c>
      <c r="C52" s="134" t="n">
        <v>3106</v>
      </c>
      <c r="D52" s="103" t="n">
        <v>3332</v>
      </c>
      <c r="E52" s="137" t="n">
        <f aca="false">C52/D52*100</f>
        <v>93.2172869147659</v>
      </c>
      <c r="F52" s="134" t="n">
        <v>0</v>
      </c>
      <c r="G52" s="134" t="n">
        <v>145</v>
      </c>
      <c r="H52" s="137" t="n">
        <v>0</v>
      </c>
      <c r="I52" s="134" t="n">
        <v>3106</v>
      </c>
      <c r="J52" s="134" t="n">
        <v>3013</v>
      </c>
      <c r="K52" s="137" t="n">
        <f aca="false">I52/J52*100</f>
        <v>103.086624626618</v>
      </c>
      <c r="L52" s="134" t="n">
        <v>0</v>
      </c>
      <c r="M52" s="134" t="n">
        <v>0</v>
      </c>
      <c r="N52" s="135" t="n">
        <v>0</v>
      </c>
      <c r="O52" s="136" t="n">
        <v>3</v>
      </c>
      <c r="P52" s="134" t="n">
        <v>40</v>
      </c>
      <c r="Q52" s="136" t="n">
        <v>3</v>
      </c>
      <c r="R52" s="128" t="n">
        <f aca="false">O52*P52</f>
        <v>120</v>
      </c>
    </row>
    <row r="53" customFormat="false" ht="15" hidden="false" customHeight="false" outlineLevel="0" collapsed="false">
      <c r="A53" s="132" t="n">
        <v>17</v>
      </c>
      <c r="B53" s="133" t="s">
        <v>52</v>
      </c>
      <c r="C53" s="136" t="n">
        <v>1095975</v>
      </c>
      <c r="D53" s="136" t="n">
        <v>0</v>
      </c>
      <c r="E53" s="137" t="n">
        <v>0</v>
      </c>
      <c r="F53" s="136" t="n">
        <v>370225</v>
      </c>
      <c r="G53" s="136" t="n">
        <v>0</v>
      </c>
      <c r="H53" s="137" t="n">
        <v>0</v>
      </c>
      <c r="I53" s="136" t="n">
        <v>87867</v>
      </c>
      <c r="J53" s="136" t="n">
        <v>0</v>
      </c>
      <c r="K53" s="135" t="n">
        <v>0</v>
      </c>
      <c r="L53" s="136" t="n">
        <v>0</v>
      </c>
      <c r="M53" s="136" t="n">
        <v>0</v>
      </c>
      <c r="N53" s="137" t="n">
        <v>0</v>
      </c>
      <c r="O53" s="136" t="n">
        <v>13</v>
      </c>
      <c r="P53" s="134" t="n">
        <v>70</v>
      </c>
      <c r="Q53" s="136" t="n">
        <v>13</v>
      </c>
      <c r="R53" s="128" t="n">
        <f aca="false">O53*P53</f>
        <v>910</v>
      </c>
    </row>
    <row r="54" customFormat="false" ht="15" hidden="false" customHeight="false" outlineLevel="0" collapsed="false">
      <c r="A54" s="140" t="s">
        <v>53</v>
      </c>
      <c r="B54" s="140"/>
      <c r="C54" s="140" t="n">
        <f aca="false">SUM(C37:C53)</f>
        <v>4216953</v>
      </c>
      <c r="D54" s="140" t="n">
        <f aca="false">SUM(D37:D53)</f>
        <v>2723320</v>
      </c>
      <c r="E54" s="141" t="n">
        <f aca="false">C54/D54*100</f>
        <v>154.846033517912</v>
      </c>
      <c r="F54" s="140" t="n">
        <f aca="false">SUM(F37:F53)</f>
        <v>536494</v>
      </c>
      <c r="G54" s="140" t="n">
        <f aca="false">SUM(G37:G52)</f>
        <v>193424</v>
      </c>
      <c r="H54" s="141" t="n">
        <f aca="false">F54/G54*100</f>
        <v>277.366821077012</v>
      </c>
      <c r="I54" s="140" t="n">
        <f aca="false">SUM(I37:I53)</f>
        <v>3339597</v>
      </c>
      <c r="J54" s="140" t="n">
        <f aca="false">SUM(J37:J53)</f>
        <v>2851777</v>
      </c>
      <c r="K54" s="141" t="n">
        <f aca="false">I54/J54*100</f>
        <v>117.10582559576</v>
      </c>
      <c r="L54" s="140" t="n">
        <f aca="false">SUM(L37:L53)</f>
        <v>1815550</v>
      </c>
      <c r="M54" s="140" t="n">
        <f aca="false">SUM(M37:M53)</f>
        <v>1415820</v>
      </c>
      <c r="N54" s="141" t="n">
        <f aca="false">L54/M54*100</f>
        <v>128.233108728511</v>
      </c>
      <c r="O54" s="140" t="n">
        <f aca="false">SUM(O37:O53)</f>
        <v>906</v>
      </c>
      <c r="P54" s="141" t="n">
        <f aca="false">R54/O54</f>
        <v>92.0077262693157</v>
      </c>
      <c r="Q54" s="140" t="n">
        <f aca="false">SUM(Q37:Q53)</f>
        <v>894</v>
      </c>
      <c r="R54" s="140" t="n">
        <f aca="false">SUM(R37:R53)</f>
        <v>83359</v>
      </c>
    </row>
    <row r="55" customFormat="false" ht="15" hidden="false" customHeight="false" outlineLevel="0" collapsed="false">
      <c r="A55" s="136"/>
      <c r="B55" s="133"/>
      <c r="C55" s="136"/>
      <c r="D55" s="136"/>
      <c r="E55" s="136"/>
      <c r="F55" s="136"/>
      <c r="G55" s="136"/>
      <c r="H55" s="136"/>
      <c r="I55" s="136"/>
      <c r="J55" s="136"/>
      <c r="K55" s="130"/>
      <c r="L55" s="136"/>
      <c r="M55" s="136"/>
      <c r="N55" s="136"/>
      <c r="O55" s="136"/>
      <c r="P55" s="130"/>
      <c r="Q55" s="136"/>
      <c r="R55" s="128"/>
    </row>
    <row r="56" customFormat="false" ht="15" hidden="false" customHeight="false" outlineLevel="0" collapsed="false">
      <c r="A56" s="129" t="s">
        <v>54</v>
      </c>
      <c r="B56" s="129"/>
      <c r="C56" s="129" t="n">
        <v>3</v>
      </c>
      <c r="D56" s="129" t="n">
        <v>4</v>
      </c>
      <c r="E56" s="131" t="n">
        <v>5</v>
      </c>
      <c r="F56" s="129" t="n">
        <v>6</v>
      </c>
      <c r="G56" s="129" t="n">
        <v>7</v>
      </c>
      <c r="H56" s="129" t="n">
        <v>8</v>
      </c>
      <c r="I56" s="129" t="n">
        <v>9</v>
      </c>
      <c r="J56" s="129" t="n">
        <v>10</v>
      </c>
      <c r="K56" s="129" t="n">
        <v>11</v>
      </c>
      <c r="L56" s="129" t="n">
        <v>12</v>
      </c>
      <c r="M56" s="129" t="n">
        <v>13</v>
      </c>
      <c r="N56" s="129" t="n">
        <v>14</v>
      </c>
      <c r="O56" s="129" t="n">
        <v>15</v>
      </c>
      <c r="P56" s="131" t="n">
        <v>16</v>
      </c>
      <c r="Q56" s="129" t="n">
        <v>15</v>
      </c>
      <c r="R56" s="128"/>
    </row>
    <row r="57" customFormat="false" ht="15" hidden="false" customHeight="false" outlineLevel="0" collapsed="false">
      <c r="A57" s="134" t="n">
        <v>1</v>
      </c>
      <c r="B57" s="143" t="s">
        <v>55</v>
      </c>
      <c r="C57" s="134" t="n">
        <v>518539</v>
      </c>
      <c r="D57" s="138" t="n">
        <v>477969</v>
      </c>
      <c r="E57" s="135" t="n">
        <f aca="false">C57/D57*100</f>
        <v>108.487998175614</v>
      </c>
      <c r="F57" s="138" t="n">
        <v>15403</v>
      </c>
      <c r="G57" s="138" t="n">
        <v>33469</v>
      </c>
      <c r="H57" s="135" t="n">
        <f aca="false">F57/G57*100</f>
        <v>46.0216917147211</v>
      </c>
      <c r="I57" s="138" t="n">
        <v>513842</v>
      </c>
      <c r="J57" s="138" t="n">
        <v>490134</v>
      </c>
      <c r="K57" s="135" t="n">
        <f aca="false">I57/J57*100</f>
        <v>104.837044563324</v>
      </c>
      <c r="L57" s="138" t="n">
        <v>510859</v>
      </c>
      <c r="M57" s="138" t="n">
        <v>430571</v>
      </c>
      <c r="N57" s="135" t="n">
        <f aca="false">L57/M57*100</f>
        <v>118.646866602721</v>
      </c>
      <c r="O57" s="138" t="n">
        <v>94</v>
      </c>
      <c r="P57" s="138" t="n">
        <v>55</v>
      </c>
      <c r="Q57" s="138" t="n">
        <v>151</v>
      </c>
      <c r="R57" s="128" t="n">
        <f aca="false">O57*P57</f>
        <v>5170</v>
      </c>
    </row>
    <row r="58" customFormat="false" ht="15" hidden="false" customHeight="false" outlineLevel="0" collapsed="false">
      <c r="A58" s="139" t="n">
        <v>2</v>
      </c>
      <c r="B58" s="143" t="s">
        <v>56</v>
      </c>
      <c r="C58" s="134" t="n">
        <v>133700</v>
      </c>
      <c r="D58" s="134" t="n">
        <v>101717</v>
      </c>
      <c r="E58" s="135" t="n">
        <f aca="false">C58/D58*100</f>
        <v>131.443121602092</v>
      </c>
      <c r="F58" s="138" t="n">
        <v>3050</v>
      </c>
      <c r="G58" s="138" t="n">
        <v>14583</v>
      </c>
      <c r="H58" s="135" t="n">
        <f aca="false">F58/G58*100</f>
        <v>20.9147637660289</v>
      </c>
      <c r="I58" s="138" t="n">
        <v>145463</v>
      </c>
      <c r="J58" s="138" t="n">
        <v>90710</v>
      </c>
      <c r="K58" s="135" t="n">
        <f aca="false">I58/J58*100</f>
        <v>160.360489471944</v>
      </c>
      <c r="L58" s="138" t="n">
        <v>0</v>
      </c>
      <c r="M58" s="138" t="n">
        <v>3908</v>
      </c>
      <c r="N58" s="135" t="n">
        <v>0</v>
      </c>
      <c r="O58" s="138" t="n">
        <v>126</v>
      </c>
      <c r="P58" s="138" t="n">
        <v>105</v>
      </c>
      <c r="Q58" s="138" t="n">
        <v>129</v>
      </c>
      <c r="R58" s="128" t="n">
        <f aca="false">O58*P58</f>
        <v>13230</v>
      </c>
    </row>
    <row r="59" customFormat="false" ht="15" hidden="false" customHeight="false" outlineLevel="0" collapsed="false">
      <c r="A59" s="139" t="n">
        <v>3</v>
      </c>
      <c r="B59" s="143" t="s">
        <v>57</v>
      </c>
      <c r="C59" s="138" t="n">
        <v>307350</v>
      </c>
      <c r="D59" s="138" t="n">
        <v>452490</v>
      </c>
      <c r="E59" s="135" t="n">
        <f aca="false">C59/D59*100</f>
        <v>67.9241530199563</v>
      </c>
      <c r="F59" s="138" t="n">
        <v>25159</v>
      </c>
      <c r="G59" s="138" t="n">
        <v>48649</v>
      </c>
      <c r="H59" s="135" t="n">
        <f aca="false">F59/G59*100</f>
        <v>51.7153487224814</v>
      </c>
      <c r="I59" s="138" t="n">
        <v>307350</v>
      </c>
      <c r="J59" s="138" t="n">
        <v>452490</v>
      </c>
      <c r="K59" s="135" t="n">
        <f aca="false">I59/J59*100</f>
        <v>67.9241530199563</v>
      </c>
      <c r="L59" s="138" t="n">
        <v>0</v>
      </c>
      <c r="M59" s="138" t="n">
        <v>0</v>
      </c>
      <c r="N59" s="135" t="n">
        <v>0</v>
      </c>
      <c r="O59" s="138" t="n">
        <v>122</v>
      </c>
      <c r="P59" s="138" t="n">
        <v>50</v>
      </c>
      <c r="Q59" s="138" t="n">
        <v>122</v>
      </c>
      <c r="R59" s="128" t="n">
        <f aca="false">O59*P59</f>
        <v>6100</v>
      </c>
    </row>
    <row r="60" customFormat="false" ht="15" hidden="false" customHeight="false" outlineLevel="0" collapsed="false">
      <c r="A60" s="134" t="n">
        <v>4</v>
      </c>
      <c r="B60" s="143" t="s">
        <v>58</v>
      </c>
      <c r="C60" s="138" t="n">
        <v>309984</v>
      </c>
      <c r="D60" s="138" t="n">
        <v>320506</v>
      </c>
      <c r="E60" s="135" t="n">
        <f aca="false">C60/D60*100</f>
        <v>96.7170661391674</v>
      </c>
      <c r="F60" s="138" t="n">
        <v>19867</v>
      </c>
      <c r="G60" s="138" t="n">
        <v>34549</v>
      </c>
      <c r="H60" s="135" t="n">
        <f aca="false">F60/G60*100</f>
        <v>57.5038351327101</v>
      </c>
      <c r="I60" s="138" t="n">
        <v>324224</v>
      </c>
      <c r="J60" s="138" t="n">
        <v>307385</v>
      </c>
      <c r="K60" s="135" t="n">
        <f aca="false">I60/J60*100</f>
        <v>105.478146298616</v>
      </c>
      <c r="L60" s="138" t="n">
        <f aca="false">132616+5338</f>
        <v>137954</v>
      </c>
      <c r="M60" s="138" t="n">
        <f aca="false">131601+4623</f>
        <v>136224</v>
      </c>
      <c r="N60" s="135" t="n">
        <f aca="false">L60/M60*100</f>
        <v>101.26996711299</v>
      </c>
      <c r="O60" s="138" t="n">
        <v>69</v>
      </c>
      <c r="P60" s="138" t="n">
        <v>124</v>
      </c>
      <c r="Q60" s="138" t="n">
        <v>68</v>
      </c>
      <c r="R60" s="128" t="n">
        <f aca="false">O60*P60</f>
        <v>8556</v>
      </c>
    </row>
    <row r="61" customFormat="false" ht="15" hidden="false" customHeight="false" outlineLevel="0" collapsed="false">
      <c r="A61" s="139" t="n">
        <v>5</v>
      </c>
      <c r="B61" s="143" t="s">
        <v>59</v>
      </c>
      <c r="C61" s="134" t="n">
        <v>0</v>
      </c>
      <c r="D61" s="134" t="n">
        <v>0</v>
      </c>
      <c r="E61" s="135" t="n">
        <v>0</v>
      </c>
      <c r="F61" s="134" t="n">
        <v>0</v>
      </c>
      <c r="G61" s="134" t="n">
        <v>0</v>
      </c>
      <c r="H61" s="135" t="n">
        <v>0</v>
      </c>
      <c r="I61" s="134" t="n">
        <v>0</v>
      </c>
      <c r="J61" s="134" t="n">
        <v>0</v>
      </c>
      <c r="K61" s="135" t="n">
        <v>0</v>
      </c>
      <c r="L61" s="134" t="n">
        <v>0</v>
      </c>
      <c r="M61" s="134" t="n">
        <v>0</v>
      </c>
      <c r="N61" s="135" t="n">
        <v>0</v>
      </c>
      <c r="O61" s="136" t="n">
        <v>0</v>
      </c>
      <c r="P61" s="134" t="n">
        <v>0</v>
      </c>
      <c r="Q61" s="136" t="n">
        <v>0</v>
      </c>
      <c r="R61" s="128" t="n">
        <f aca="false">O61*P61</f>
        <v>0</v>
      </c>
    </row>
    <row r="62" customFormat="false" ht="15" hidden="false" customHeight="false" outlineLevel="0" collapsed="false">
      <c r="A62" s="139" t="n">
        <v>6</v>
      </c>
      <c r="B62" s="143" t="s">
        <v>60</v>
      </c>
      <c r="C62" s="138" t="n">
        <v>54763</v>
      </c>
      <c r="D62" s="138" t="n">
        <v>73224</v>
      </c>
      <c r="E62" s="135" t="n">
        <f aca="false">C62/D62*100</f>
        <v>74.7883207691467</v>
      </c>
      <c r="F62" s="138" t="n">
        <v>3011</v>
      </c>
      <c r="G62" s="138" t="n">
        <v>6693</v>
      </c>
      <c r="H62" s="135" t="n">
        <f aca="false">F62/G62*100</f>
        <v>44.9873001643508</v>
      </c>
      <c r="I62" s="138" t="n">
        <v>59083</v>
      </c>
      <c r="J62" s="138" t="n">
        <v>73504</v>
      </c>
      <c r="K62" s="135" t="n">
        <f aca="false">I62/J62*100</f>
        <v>80.3806595559425</v>
      </c>
      <c r="L62" s="138" t="n">
        <v>58948</v>
      </c>
      <c r="M62" s="138" t="n">
        <v>73504</v>
      </c>
      <c r="N62" s="135" t="n">
        <f aca="false">L62/M62*100</f>
        <v>80.1969960818459</v>
      </c>
      <c r="O62" s="138" t="n">
        <v>32</v>
      </c>
      <c r="P62" s="138" t="n">
        <v>46</v>
      </c>
      <c r="Q62" s="138" t="n">
        <v>33</v>
      </c>
      <c r="R62" s="128" t="n">
        <f aca="false">O62*P62</f>
        <v>1472</v>
      </c>
    </row>
    <row r="63" s="144" customFormat="true" ht="15" hidden="false" customHeight="false" outlineLevel="0" collapsed="false">
      <c r="A63" s="134" t="n">
        <v>7</v>
      </c>
      <c r="B63" s="143" t="s">
        <v>61</v>
      </c>
      <c r="C63" s="134" t="n">
        <v>50659</v>
      </c>
      <c r="D63" s="134" t="n">
        <v>92635</v>
      </c>
      <c r="E63" s="135" t="n">
        <f aca="false">C63/D63*100</f>
        <v>54.6866735035354</v>
      </c>
      <c r="F63" s="134" t="n">
        <v>4946</v>
      </c>
      <c r="G63" s="134" t="n">
        <v>1847</v>
      </c>
      <c r="H63" s="135" t="n">
        <f aca="false">F63/G63*100</f>
        <v>267.785598267461</v>
      </c>
      <c r="I63" s="134" t="n">
        <v>60000</v>
      </c>
      <c r="J63" s="134" t="n">
        <v>116840</v>
      </c>
      <c r="K63" s="135" t="n">
        <f aca="false">I63/J63*100</f>
        <v>51.3522766175967</v>
      </c>
      <c r="L63" s="145" t="n">
        <v>59826</v>
      </c>
      <c r="M63" s="134" t="n">
        <v>116764</v>
      </c>
      <c r="N63" s="135" t="n">
        <f aca="false">L63/M63*100</f>
        <v>51.2366825391388</v>
      </c>
      <c r="O63" s="138" t="n">
        <v>33</v>
      </c>
      <c r="P63" s="138" t="n">
        <v>50</v>
      </c>
      <c r="Q63" s="138" t="n">
        <v>40</v>
      </c>
      <c r="R63" s="128" t="n">
        <f aca="false">O63*P63</f>
        <v>1650</v>
      </c>
    </row>
    <row r="64" customFormat="false" ht="15" hidden="false" customHeight="false" outlineLevel="0" collapsed="false">
      <c r="A64" s="139" t="n">
        <v>8</v>
      </c>
      <c r="B64" s="143" t="s">
        <v>62</v>
      </c>
      <c r="C64" s="198" t="n">
        <v>324600</v>
      </c>
      <c r="D64" s="134" t="n">
        <v>392900</v>
      </c>
      <c r="E64" s="135" t="n">
        <f aca="false">C64/D64*100</f>
        <v>82.6164418427081</v>
      </c>
      <c r="F64" s="134" t="n">
        <v>41200</v>
      </c>
      <c r="G64" s="199" t="n">
        <v>0</v>
      </c>
      <c r="H64" s="135" t="n">
        <v>0</v>
      </c>
      <c r="I64" s="134" t="n">
        <v>436775</v>
      </c>
      <c r="J64" s="199" t="n">
        <v>412928</v>
      </c>
      <c r="K64" s="135" t="n">
        <f aca="false">I64/J64*100</f>
        <v>105.775098806572</v>
      </c>
      <c r="L64" s="134" t="n">
        <v>436775</v>
      </c>
      <c r="M64" s="199" t="n">
        <v>412928</v>
      </c>
      <c r="N64" s="135" t="n">
        <f aca="false">L64/M64*100</f>
        <v>105.775098806572</v>
      </c>
      <c r="O64" s="138" t="n">
        <v>35</v>
      </c>
      <c r="P64" s="138" t="n">
        <v>75</v>
      </c>
      <c r="Q64" s="138" t="n">
        <v>40</v>
      </c>
      <c r="R64" s="128" t="n">
        <f aca="false">O64*P64</f>
        <v>2625</v>
      </c>
    </row>
    <row r="65" customFormat="false" ht="15" hidden="false" customHeight="false" outlineLevel="0" collapsed="false">
      <c r="A65" s="139" t="n">
        <v>9</v>
      </c>
      <c r="B65" s="143" t="s">
        <v>63</v>
      </c>
      <c r="C65" s="134" t="n">
        <v>0</v>
      </c>
      <c r="D65" s="134" t="n">
        <v>0</v>
      </c>
      <c r="E65" s="135" t="n">
        <v>0</v>
      </c>
      <c r="F65" s="134" t="n">
        <v>0</v>
      </c>
      <c r="G65" s="134" t="n">
        <v>0</v>
      </c>
      <c r="H65" s="135" t="n">
        <v>0</v>
      </c>
      <c r="I65" s="134" t="n">
        <v>0</v>
      </c>
      <c r="J65" s="134" t="n">
        <v>0</v>
      </c>
      <c r="K65" s="135" t="n">
        <v>0</v>
      </c>
      <c r="L65" s="134" t="n">
        <v>0</v>
      </c>
      <c r="M65" s="134" t="n">
        <v>0</v>
      </c>
      <c r="N65" s="135" t="n">
        <v>0</v>
      </c>
      <c r="O65" s="136" t="n">
        <v>0</v>
      </c>
      <c r="P65" s="134" t="n">
        <v>0</v>
      </c>
      <c r="Q65" s="136" t="n">
        <v>0</v>
      </c>
      <c r="R65" s="128" t="n">
        <f aca="false">O65*P65</f>
        <v>0</v>
      </c>
    </row>
    <row r="66" customFormat="false" ht="15" hidden="false" customHeight="false" outlineLevel="0" collapsed="false">
      <c r="A66" s="146" t="s">
        <v>64</v>
      </c>
      <c r="B66" s="146"/>
      <c r="C66" s="146" t="n">
        <f aca="false">SUM(C57:C65)</f>
        <v>1699595</v>
      </c>
      <c r="D66" s="146" t="n">
        <f aca="false">SUM(D57:D65)</f>
        <v>1911441</v>
      </c>
      <c r="E66" s="147" t="n">
        <f aca="false">C66/D66*100</f>
        <v>88.9169479989181</v>
      </c>
      <c r="F66" s="146" t="n">
        <f aca="false">SUM(F57:F65)</f>
        <v>112636</v>
      </c>
      <c r="G66" s="146" t="n">
        <f aca="false">SUM(G57:G65)</f>
        <v>139790</v>
      </c>
      <c r="H66" s="147" t="n">
        <f aca="false">F66/G66*100</f>
        <v>80.5751484369411</v>
      </c>
      <c r="I66" s="148" t="n">
        <f aca="false">SUM(I57:I65)</f>
        <v>1846737</v>
      </c>
      <c r="J66" s="146" t="n">
        <f aca="false">SUM(J57:J65)</f>
        <v>1943991</v>
      </c>
      <c r="K66" s="147" t="n">
        <f aca="false">I66/J66*100</f>
        <v>94.9971990611068</v>
      </c>
      <c r="L66" s="146" t="n">
        <f aca="false">SUM(L57:L65)</f>
        <v>1204362</v>
      </c>
      <c r="M66" s="146" t="n">
        <f aca="false">SUM(M57:M65)</f>
        <v>1173899</v>
      </c>
      <c r="N66" s="147" t="n">
        <f aca="false">L66/M66*100</f>
        <v>102.595027340512</v>
      </c>
      <c r="O66" s="148" t="n">
        <f aca="false">SUM(O57:O65)</f>
        <v>511</v>
      </c>
      <c r="P66" s="147" t="n">
        <f aca="false">R66/O66</f>
        <v>75.9354207436399</v>
      </c>
      <c r="Q66" s="148" t="n">
        <f aca="false">SUM(Q57:Q65)</f>
        <v>583</v>
      </c>
      <c r="R66" s="149" t="n">
        <f aca="false">SUM(R57:R65)</f>
        <v>38803</v>
      </c>
    </row>
    <row r="67" customFormat="false" ht="15" hidden="false" customHeight="false" outlineLevel="0" collapsed="false">
      <c r="A67" s="128"/>
      <c r="B67" s="150"/>
      <c r="C67" s="128"/>
      <c r="D67" s="128"/>
      <c r="E67" s="128"/>
      <c r="F67" s="128"/>
      <c r="G67" s="128"/>
      <c r="H67" s="128"/>
      <c r="I67" s="128"/>
      <c r="J67" s="128"/>
      <c r="K67" s="151"/>
      <c r="L67" s="128"/>
      <c r="M67" s="128"/>
      <c r="N67" s="128"/>
      <c r="O67" s="128"/>
      <c r="P67" s="151"/>
      <c r="Q67" s="128"/>
      <c r="R67" s="128"/>
    </row>
    <row r="68" customFormat="false" ht="15" hidden="false" customHeight="false" outlineLevel="0" collapsed="false">
      <c r="A68" s="129" t="s">
        <v>65</v>
      </c>
      <c r="B68" s="129"/>
      <c r="C68" s="129" t="n">
        <v>3</v>
      </c>
      <c r="D68" s="129" t="n">
        <v>4</v>
      </c>
      <c r="E68" s="131" t="n">
        <v>5</v>
      </c>
      <c r="F68" s="129" t="n">
        <v>6</v>
      </c>
      <c r="G68" s="129" t="n">
        <v>7</v>
      </c>
      <c r="H68" s="129" t="n">
        <v>8</v>
      </c>
      <c r="I68" s="129" t="n">
        <v>9</v>
      </c>
      <c r="J68" s="129" t="n">
        <v>10</v>
      </c>
      <c r="K68" s="129" t="n">
        <v>11</v>
      </c>
      <c r="L68" s="129" t="n">
        <v>12</v>
      </c>
      <c r="M68" s="129" t="n">
        <v>13</v>
      </c>
      <c r="N68" s="129" t="n">
        <v>14</v>
      </c>
      <c r="O68" s="129" t="n">
        <v>15</v>
      </c>
      <c r="P68" s="131" t="n">
        <v>16</v>
      </c>
      <c r="Q68" s="129" t="n">
        <v>15</v>
      </c>
      <c r="R68" s="128"/>
    </row>
    <row r="69" customFormat="false" ht="15" hidden="false" customHeight="false" outlineLevel="0" collapsed="false">
      <c r="A69" s="132" t="n">
        <v>1</v>
      </c>
      <c r="B69" s="133" t="s">
        <v>66</v>
      </c>
      <c r="C69" s="136" t="n">
        <v>57081</v>
      </c>
      <c r="D69" s="136" t="n">
        <v>21356</v>
      </c>
      <c r="E69" s="137" t="n">
        <f aca="false">C69/D69*100</f>
        <v>267.283199100955</v>
      </c>
      <c r="F69" s="136" t="n">
        <v>38</v>
      </c>
      <c r="G69" s="136" t="n">
        <v>202</v>
      </c>
      <c r="H69" s="137" t="n">
        <f aca="false">F69/G69*100</f>
        <v>18.8118811881188</v>
      </c>
      <c r="I69" s="136" t="n">
        <v>178735</v>
      </c>
      <c r="J69" s="136" t="n">
        <v>150013</v>
      </c>
      <c r="K69" s="137" t="n">
        <f aca="false">I69/J69*100</f>
        <v>119.146340650477</v>
      </c>
      <c r="L69" s="136" t="n">
        <v>53172</v>
      </c>
      <c r="M69" s="136" t="n">
        <v>32820</v>
      </c>
      <c r="N69" s="137" t="n">
        <f aca="false">L69/M69*100</f>
        <v>162.010968921389</v>
      </c>
      <c r="O69" s="136" t="n">
        <v>154</v>
      </c>
      <c r="P69" s="130" t="n">
        <v>55</v>
      </c>
      <c r="Q69" s="136" t="n">
        <v>158</v>
      </c>
      <c r="R69" s="128" t="n">
        <f aca="false">O69*P69</f>
        <v>8470</v>
      </c>
    </row>
    <row r="70" customFormat="false" ht="15" hidden="false" customHeight="false" outlineLevel="0" collapsed="false">
      <c r="A70" s="132" t="n">
        <v>2</v>
      </c>
      <c r="B70" s="133" t="s">
        <v>67</v>
      </c>
      <c r="C70" s="130" t="n">
        <v>588255</v>
      </c>
      <c r="D70" s="130" t="n">
        <v>389696</v>
      </c>
      <c r="E70" s="137" t="n">
        <f aca="false">C70/D70*100</f>
        <v>150.952280752176</v>
      </c>
      <c r="F70" s="130" t="n">
        <v>31282</v>
      </c>
      <c r="G70" s="130" t="n">
        <v>25019</v>
      </c>
      <c r="H70" s="137" t="n">
        <f aca="false">F70/G70*100</f>
        <v>125.032974939046</v>
      </c>
      <c r="I70" s="130" t="n">
        <v>588005</v>
      </c>
      <c r="J70" s="130" t="n">
        <v>391128</v>
      </c>
      <c r="K70" s="137" t="n">
        <f aca="false">I70/J70*100</f>
        <v>150.335695731321</v>
      </c>
      <c r="L70" s="130" t="n">
        <v>588005</v>
      </c>
      <c r="M70" s="130" t="n">
        <f aca="false">804+390329</f>
        <v>391133</v>
      </c>
      <c r="N70" s="137" t="n">
        <f aca="false">L70/M70*100</f>
        <v>150.333773933675</v>
      </c>
      <c r="O70" s="136" t="n">
        <v>25</v>
      </c>
      <c r="P70" s="134" t="n">
        <v>135</v>
      </c>
      <c r="Q70" s="136" t="n">
        <v>25</v>
      </c>
      <c r="R70" s="128" t="n">
        <f aca="false">O70*P70</f>
        <v>3375</v>
      </c>
    </row>
    <row r="71" customFormat="false" ht="15" hidden="false" customHeight="false" outlineLevel="0" collapsed="false">
      <c r="A71" s="132" t="n">
        <v>3</v>
      </c>
      <c r="B71" s="133" t="s">
        <v>68</v>
      </c>
      <c r="C71" s="136" t="n">
        <v>34432</v>
      </c>
      <c r="D71" s="136" t="n">
        <v>15509</v>
      </c>
      <c r="E71" s="137" t="n">
        <f aca="false">C71/D71*100</f>
        <v>222.013024695338</v>
      </c>
      <c r="F71" s="136" t="n">
        <v>0</v>
      </c>
      <c r="G71" s="136" t="n">
        <v>431</v>
      </c>
      <c r="H71" s="137" t="n">
        <f aca="false">F71/G71*100</f>
        <v>0</v>
      </c>
      <c r="I71" s="136" t="n">
        <v>36248</v>
      </c>
      <c r="J71" s="136" t="n">
        <v>17506</v>
      </c>
      <c r="K71" s="137" t="n">
        <f aca="false">I71/J71*100</f>
        <v>207.060436421798</v>
      </c>
      <c r="L71" s="136" t="n">
        <v>460</v>
      </c>
      <c r="M71" s="136" t="n">
        <v>2076</v>
      </c>
      <c r="N71" s="137" t="n">
        <f aca="false">L71/M71*100</f>
        <v>22.1579961464354</v>
      </c>
      <c r="O71" s="136" t="n">
        <v>32</v>
      </c>
      <c r="P71" s="130" t="n">
        <v>49</v>
      </c>
      <c r="Q71" s="136" t="n">
        <v>61</v>
      </c>
      <c r="R71" s="128" t="n">
        <f aca="false">O71*P71</f>
        <v>1568</v>
      </c>
    </row>
    <row r="72" customFormat="false" ht="15" hidden="false" customHeight="false" outlineLevel="0" collapsed="false">
      <c r="A72" s="132" t="n">
        <v>4</v>
      </c>
      <c r="B72" s="133" t="s">
        <v>69</v>
      </c>
      <c r="C72" s="136" t="n">
        <v>50482</v>
      </c>
      <c r="D72" s="136" t="n">
        <v>26418</v>
      </c>
      <c r="E72" s="137" t="n">
        <f aca="false">C72/D72*100</f>
        <v>191.089408736468</v>
      </c>
      <c r="F72" s="136" t="n">
        <v>5221</v>
      </c>
      <c r="G72" s="136" t="n">
        <v>3890</v>
      </c>
      <c r="H72" s="137" t="n">
        <f aca="false">F72/G72*100</f>
        <v>134.215938303342</v>
      </c>
      <c r="I72" s="136" t="n">
        <v>64517</v>
      </c>
      <c r="J72" s="136" t="n">
        <v>24286</v>
      </c>
      <c r="K72" s="137" t="n">
        <f aca="false">I72/J72*100</f>
        <v>265.655109939883</v>
      </c>
      <c r="L72" s="136" t="n">
        <v>36849</v>
      </c>
      <c r="M72" s="136" t="n">
        <v>0</v>
      </c>
      <c r="N72" s="137" t="n">
        <v>0</v>
      </c>
      <c r="O72" s="136" t="n">
        <v>79</v>
      </c>
      <c r="P72" s="130" t="n">
        <v>50</v>
      </c>
      <c r="Q72" s="136" t="n">
        <v>72</v>
      </c>
      <c r="R72" s="128" t="n">
        <f aca="false">O72*P72</f>
        <v>3950</v>
      </c>
    </row>
    <row r="73" customFormat="false" ht="15" hidden="false" customHeight="false" outlineLevel="0" collapsed="false">
      <c r="A73" s="132" t="n">
        <v>5</v>
      </c>
      <c r="B73" s="133" t="s">
        <v>70</v>
      </c>
      <c r="C73" s="136" t="n">
        <v>111336</v>
      </c>
      <c r="D73" s="136" t="n">
        <v>81724</v>
      </c>
      <c r="E73" s="137" t="n">
        <f aca="false">C73/D73*100</f>
        <v>136.234153981695</v>
      </c>
      <c r="F73" s="136" t="n">
        <v>150</v>
      </c>
      <c r="G73" s="136" t="n">
        <v>150</v>
      </c>
      <c r="H73" s="130" t="n">
        <f aca="false">F73/G73*100</f>
        <v>100</v>
      </c>
      <c r="I73" s="136" t="n">
        <v>112223</v>
      </c>
      <c r="J73" s="136" t="n">
        <v>87365</v>
      </c>
      <c r="K73" s="137" t="n">
        <f aca="false">I73/J73*100</f>
        <v>128.453041835976</v>
      </c>
      <c r="L73" s="136" t="n">
        <f aca="false">97149+2333</f>
        <v>99482</v>
      </c>
      <c r="M73" s="136" t="n">
        <f aca="false">51494+370</f>
        <v>51864</v>
      </c>
      <c r="N73" s="137" t="n">
        <f aca="false">L73/M73*100</f>
        <v>191.81320376369</v>
      </c>
      <c r="O73" s="136" t="n">
        <v>62</v>
      </c>
      <c r="P73" s="130" t="n">
        <v>60</v>
      </c>
      <c r="Q73" s="136" t="n">
        <v>61</v>
      </c>
      <c r="R73" s="128" t="n">
        <f aca="false">O73*P73</f>
        <v>3720</v>
      </c>
    </row>
    <row r="74" s="144" customFormat="true" ht="15" hidden="false" customHeight="false" outlineLevel="0" collapsed="false">
      <c r="A74" s="136" t="n">
        <v>6</v>
      </c>
      <c r="B74" s="133" t="s">
        <v>71</v>
      </c>
      <c r="C74" s="136" t="n">
        <v>2696</v>
      </c>
      <c r="D74" s="136" t="n">
        <v>9362</v>
      </c>
      <c r="E74" s="137" t="n">
        <f aca="false">C74/D74*100</f>
        <v>28.7972655415509</v>
      </c>
      <c r="F74" s="136" t="n">
        <v>0</v>
      </c>
      <c r="G74" s="136" t="n">
        <v>1000</v>
      </c>
      <c r="H74" s="137" t="n">
        <f aca="false">F74/G74*100</f>
        <v>0</v>
      </c>
      <c r="I74" s="136" t="n">
        <v>3107</v>
      </c>
      <c r="J74" s="136" t="n">
        <v>9138</v>
      </c>
      <c r="K74" s="137" t="n">
        <f aca="false">I74/J74*100</f>
        <v>34.0008754650908</v>
      </c>
      <c r="L74" s="136" t="n">
        <v>82</v>
      </c>
      <c r="M74" s="136" t="n">
        <v>146</v>
      </c>
      <c r="N74" s="137" t="n">
        <f aca="false">L74/M74*100</f>
        <v>56.1643835616438</v>
      </c>
      <c r="O74" s="136" t="n">
        <v>11</v>
      </c>
      <c r="P74" s="130" t="n">
        <v>100</v>
      </c>
      <c r="Q74" s="136" t="n">
        <v>10</v>
      </c>
      <c r="R74" s="128" t="n">
        <f aca="false">O74*P74</f>
        <v>1100</v>
      </c>
    </row>
    <row r="75" customFormat="false" ht="15" hidden="false" customHeight="false" outlineLevel="0" collapsed="false">
      <c r="A75" s="132" t="n">
        <v>7</v>
      </c>
      <c r="B75" s="133" t="s">
        <v>72</v>
      </c>
      <c r="C75" s="136" t="n">
        <v>1050741</v>
      </c>
      <c r="D75" s="136" t="n">
        <v>1008318</v>
      </c>
      <c r="E75" s="137" t="n">
        <f aca="false">C75/D75*100</f>
        <v>104.207303648254</v>
      </c>
      <c r="F75" s="136" t="n">
        <v>99321</v>
      </c>
      <c r="G75" s="136" t="n">
        <v>92716</v>
      </c>
      <c r="H75" s="137" t="n">
        <f aca="false">F75/G75*100</f>
        <v>107.123905259071</v>
      </c>
      <c r="I75" s="136" t="n">
        <v>1036728</v>
      </c>
      <c r="J75" s="136" t="n">
        <v>1029986</v>
      </c>
      <c r="K75" s="137" t="n">
        <f aca="false">I75/J75*100</f>
        <v>100.654572003891</v>
      </c>
      <c r="L75" s="136" t="n">
        <f aca="false">17865+211410</f>
        <v>229275</v>
      </c>
      <c r="M75" s="136" t="n">
        <v>187289</v>
      </c>
      <c r="N75" s="137" t="n">
        <f aca="false">L75/M75*100</f>
        <v>122.417760786805</v>
      </c>
      <c r="O75" s="136" t="n">
        <v>141</v>
      </c>
      <c r="P75" s="134" t="n">
        <v>200</v>
      </c>
      <c r="Q75" s="136" t="n">
        <v>140</v>
      </c>
      <c r="R75" s="128" t="n">
        <f aca="false">O75*P75</f>
        <v>28200</v>
      </c>
    </row>
    <row r="76" customFormat="false" ht="15" hidden="false" customHeight="false" outlineLevel="0" collapsed="false">
      <c r="A76" s="132" t="n">
        <v>8</v>
      </c>
      <c r="B76" s="133" t="s">
        <v>73</v>
      </c>
      <c r="C76" s="136" t="n">
        <v>4043</v>
      </c>
      <c r="D76" s="136" t="n">
        <v>3258</v>
      </c>
      <c r="E76" s="137" t="n">
        <f aca="false">C76/D76*100</f>
        <v>124.094536525476</v>
      </c>
      <c r="F76" s="136" t="n">
        <v>0</v>
      </c>
      <c r="G76" s="136" t="n">
        <v>0</v>
      </c>
      <c r="H76" s="137" t="n">
        <v>0</v>
      </c>
      <c r="I76" s="136" t="n">
        <v>25482</v>
      </c>
      <c r="J76" s="136" t="n">
        <v>3583</v>
      </c>
      <c r="K76" s="137" t="n">
        <f aca="false">I76/J76*100</f>
        <v>711.191738766397</v>
      </c>
      <c r="L76" s="136" t="n">
        <v>0</v>
      </c>
      <c r="M76" s="136" t="n">
        <v>0</v>
      </c>
      <c r="N76" s="137" t="n">
        <v>0</v>
      </c>
      <c r="O76" s="136" t="n">
        <v>32</v>
      </c>
      <c r="P76" s="130" t="n">
        <v>40</v>
      </c>
      <c r="Q76" s="136" t="n">
        <v>31</v>
      </c>
      <c r="R76" s="128" t="n">
        <f aca="false">O76*P76</f>
        <v>1280</v>
      </c>
    </row>
    <row r="77" customFormat="false" ht="15" hidden="false" customHeight="false" outlineLevel="0" collapsed="false">
      <c r="A77" s="140" t="s">
        <v>207</v>
      </c>
      <c r="B77" s="140" t="s">
        <v>74</v>
      </c>
      <c r="C77" s="140" t="n">
        <f aca="false">SUM(C69:C76)</f>
        <v>1899066</v>
      </c>
      <c r="D77" s="140" t="n">
        <f aca="false">SUM(D69:D76)</f>
        <v>1555641</v>
      </c>
      <c r="E77" s="141" t="n">
        <f aca="false">C77/D77*100</f>
        <v>122.076108819451</v>
      </c>
      <c r="F77" s="140" t="n">
        <f aca="false">SUM(F69:F76)</f>
        <v>136012</v>
      </c>
      <c r="G77" s="140" t="n">
        <f aca="false">SUM(G69:G76)</f>
        <v>123408</v>
      </c>
      <c r="H77" s="141" t="n">
        <f aca="false">F77/G77*100</f>
        <v>110.213276286789</v>
      </c>
      <c r="I77" s="140" t="n">
        <f aca="false">SUM(I69:I76)</f>
        <v>2045045</v>
      </c>
      <c r="J77" s="140" t="n">
        <f aca="false">SUM(J69:J76)</f>
        <v>1713005</v>
      </c>
      <c r="K77" s="141" t="n">
        <f aca="false">I77/J77*100</f>
        <v>119.383481075654</v>
      </c>
      <c r="L77" s="140" t="n">
        <f aca="false">SUM(L69:L76)</f>
        <v>1007325</v>
      </c>
      <c r="M77" s="140" t="n">
        <f aca="false">SUM(M69:M76)</f>
        <v>665328</v>
      </c>
      <c r="N77" s="152" t="n">
        <f aca="false">L77/M77*100</f>
        <v>151.402766755645</v>
      </c>
      <c r="O77" s="140" t="n">
        <f aca="false">SUM(O69:O76)</f>
        <v>536</v>
      </c>
      <c r="P77" s="141" t="n">
        <f aca="false">R77/O77</f>
        <v>96.3861940298508</v>
      </c>
      <c r="Q77" s="140" t="n">
        <f aca="false">SUM(Q69:Q76)</f>
        <v>558</v>
      </c>
      <c r="R77" s="149" t="n">
        <f aca="false">SUM(R69:R76)</f>
        <v>51663</v>
      </c>
    </row>
    <row r="78" customFormat="false" ht="15" hidden="false" customHeight="false" outlineLevel="0" collapsed="false">
      <c r="A78" s="200" t="s">
        <v>75</v>
      </c>
      <c r="B78" s="200" t="s">
        <v>75</v>
      </c>
      <c r="C78" s="200" t="n">
        <f aca="false">C54+C66+C77</f>
        <v>7815614</v>
      </c>
      <c r="D78" s="200" t="n">
        <f aca="false">D54+D66+D77</f>
        <v>6190402</v>
      </c>
      <c r="E78" s="201" t="n">
        <f aca="false">C78/D78*100</f>
        <v>126.253739256352</v>
      </c>
      <c r="F78" s="200" t="n">
        <f aca="false">F54+F66+F77</f>
        <v>785142</v>
      </c>
      <c r="G78" s="200" t="n">
        <f aca="false">G54+G66+G77</f>
        <v>456622</v>
      </c>
      <c r="H78" s="201" t="n">
        <f aca="false">F78/G78*100</f>
        <v>171.945723158324</v>
      </c>
      <c r="I78" s="200" t="n">
        <f aca="false">I54+I66+I77</f>
        <v>7231379</v>
      </c>
      <c r="J78" s="200" t="n">
        <f aca="false">J54+J66+J77</f>
        <v>6508773</v>
      </c>
      <c r="K78" s="201" t="n">
        <f aca="false">I78/J78*100</f>
        <v>111.102031058696</v>
      </c>
      <c r="L78" s="200" t="n">
        <f aca="false">L54+L66+L77</f>
        <v>4027237</v>
      </c>
      <c r="M78" s="200" t="n">
        <f aca="false">M54+M66+M77</f>
        <v>3255047</v>
      </c>
      <c r="N78" s="201" t="n">
        <f aca="false">L78/M78*100</f>
        <v>123.722852542529</v>
      </c>
      <c r="O78" s="200" t="n">
        <f aca="false">O54+O66+O77</f>
        <v>1953</v>
      </c>
      <c r="P78" s="201" t="n">
        <f aca="false">R78/O78</f>
        <v>89.0040962621608</v>
      </c>
      <c r="Q78" s="200" t="n">
        <f aca="false">Q54+Q66+Q77</f>
        <v>2035</v>
      </c>
      <c r="R78" s="202" t="n">
        <f aca="false">R54+R66+R77</f>
        <v>173825</v>
      </c>
    </row>
    <row r="79" customFormat="false" ht="15" hidden="false" customHeight="false" outlineLevel="0" collapsed="false">
      <c r="A79" s="136"/>
      <c r="B79" s="133"/>
      <c r="C79" s="136"/>
      <c r="D79" s="136"/>
      <c r="E79" s="136"/>
      <c r="F79" s="136"/>
      <c r="G79" s="136"/>
      <c r="H79" s="136"/>
      <c r="I79" s="136"/>
      <c r="J79" s="136"/>
      <c r="K79" s="130"/>
      <c r="L79" s="136"/>
      <c r="M79" s="136"/>
      <c r="N79" s="136"/>
      <c r="O79" s="136"/>
      <c r="P79" s="130"/>
      <c r="Q79" s="136"/>
      <c r="R79" s="128"/>
    </row>
    <row r="80" customFormat="false" ht="15" hidden="false" customHeight="false" outlineLevel="0" collapsed="false">
      <c r="A80" s="129" t="s">
        <v>20</v>
      </c>
      <c r="B80" s="129"/>
      <c r="C80" s="129" t="n">
        <v>3</v>
      </c>
      <c r="D80" s="129" t="n">
        <v>4</v>
      </c>
      <c r="E80" s="131" t="n">
        <v>5</v>
      </c>
      <c r="F80" s="129" t="n">
        <v>6</v>
      </c>
      <c r="G80" s="129" t="n">
        <v>7</v>
      </c>
      <c r="H80" s="129" t="n">
        <v>8</v>
      </c>
      <c r="I80" s="129" t="n">
        <v>9</v>
      </c>
      <c r="J80" s="129" t="n">
        <v>10</v>
      </c>
      <c r="K80" s="129" t="n">
        <v>11</v>
      </c>
      <c r="L80" s="129" t="n">
        <v>12</v>
      </c>
      <c r="M80" s="129" t="n">
        <v>13</v>
      </c>
      <c r="N80" s="129" t="n">
        <v>14</v>
      </c>
      <c r="O80" s="129" t="n">
        <v>15</v>
      </c>
      <c r="P80" s="131" t="n">
        <v>16</v>
      </c>
      <c r="Q80" s="129" t="n">
        <v>15</v>
      </c>
      <c r="R80" s="128"/>
    </row>
    <row r="81" customFormat="false" ht="15" hidden="false" customHeight="false" outlineLevel="0" collapsed="false">
      <c r="A81" s="153" t="n">
        <v>1</v>
      </c>
      <c r="B81" s="154" t="s">
        <v>76</v>
      </c>
      <c r="C81" s="130" t="n">
        <v>12564</v>
      </c>
      <c r="D81" s="130" t="n">
        <v>45239</v>
      </c>
      <c r="E81" s="137" t="n">
        <f aca="false">C81/D81*100</f>
        <v>27.7724971816353</v>
      </c>
      <c r="F81" s="130" t="n">
        <v>406</v>
      </c>
      <c r="G81" s="130" t="n">
        <v>269</v>
      </c>
      <c r="H81" s="137" t="n">
        <f aca="false">F81/G81*100</f>
        <v>150.92936802974</v>
      </c>
      <c r="I81" s="130" t="n">
        <v>9991</v>
      </c>
      <c r="J81" s="130" t="n">
        <v>51140</v>
      </c>
      <c r="K81" s="137" t="n">
        <f aca="false">I81/J81*100</f>
        <v>19.5365662886195</v>
      </c>
      <c r="L81" s="136" t="n">
        <v>0</v>
      </c>
      <c r="M81" s="130" t="n">
        <v>5674</v>
      </c>
      <c r="N81" s="137" t="n">
        <v>0</v>
      </c>
      <c r="O81" s="136" t="n">
        <v>2685</v>
      </c>
      <c r="P81" s="130" t="n">
        <v>113</v>
      </c>
      <c r="Q81" s="136" t="n">
        <v>2643</v>
      </c>
      <c r="R81" s="128" t="n">
        <f aca="false">O81*P81</f>
        <v>303405</v>
      </c>
    </row>
    <row r="82" customFormat="false" ht="15" hidden="false" customHeight="false" outlineLevel="0" collapsed="false">
      <c r="A82" s="155" t="n">
        <v>2</v>
      </c>
      <c r="B82" s="154" t="s">
        <v>77</v>
      </c>
      <c r="C82" s="130" t="n">
        <v>660703</v>
      </c>
      <c r="D82" s="130" t="n">
        <v>671260</v>
      </c>
      <c r="E82" s="137" t="n">
        <f aca="false">C82/D82*100</f>
        <v>98.4272859994637</v>
      </c>
      <c r="F82" s="130" t="n">
        <v>63866</v>
      </c>
      <c r="G82" s="130" t="n">
        <v>38735</v>
      </c>
      <c r="H82" s="137" t="n">
        <f aca="false">F82/G82*100</f>
        <v>164.879308119272</v>
      </c>
      <c r="I82" s="130" t="n">
        <v>634499</v>
      </c>
      <c r="J82" s="130" t="n">
        <v>627291</v>
      </c>
      <c r="K82" s="137" t="n">
        <f aca="false">I82/J82*100</f>
        <v>101.149067976426</v>
      </c>
      <c r="L82" s="130" t="n">
        <v>623993</v>
      </c>
      <c r="M82" s="130" t="n">
        <v>618982</v>
      </c>
      <c r="N82" s="137" t="n">
        <f aca="false">L82/M82*100</f>
        <v>100.809555043604</v>
      </c>
      <c r="O82" s="136" t="n">
        <v>756</v>
      </c>
      <c r="P82" s="130" t="n">
        <v>112</v>
      </c>
      <c r="Q82" s="136" t="n">
        <v>726</v>
      </c>
      <c r="R82" s="128" t="n">
        <f aca="false">O82*P82</f>
        <v>84672</v>
      </c>
    </row>
    <row r="83" customFormat="false" ht="15" hidden="false" customHeight="false" outlineLevel="0" collapsed="false">
      <c r="A83" s="153" t="n">
        <v>3</v>
      </c>
      <c r="B83" s="154" t="s">
        <v>78</v>
      </c>
      <c r="C83" s="130" t="n">
        <v>1205008</v>
      </c>
      <c r="D83" s="130" t="n">
        <v>932035</v>
      </c>
      <c r="E83" s="137" t="n">
        <f aca="false">C83/D83*100</f>
        <v>129.287848632294</v>
      </c>
      <c r="F83" s="130" t="n">
        <v>82599</v>
      </c>
      <c r="G83" s="130" t="n">
        <v>102125</v>
      </c>
      <c r="H83" s="137" t="n">
        <f aca="false">F83/G83*100</f>
        <v>80.8802937576499</v>
      </c>
      <c r="I83" s="130" t="n">
        <v>2228418</v>
      </c>
      <c r="J83" s="130" t="n">
        <v>1543328</v>
      </c>
      <c r="K83" s="137" t="n">
        <f aca="false">I83/J83*100</f>
        <v>144.390434178606</v>
      </c>
      <c r="L83" s="130" t="n">
        <v>518249</v>
      </c>
      <c r="M83" s="130" t="n">
        <v>338798</v>
      </c>
      <c r="N83" s="137" t="n">
        <f aca="false">L83/M83*100</f>
        <v>152.96695966328</v>
      </c>
      <c r="O83" s="136" t="n">
        <v>24</v>
      </c>
      <c r="P83" s="130" t="n">
        <v>306</v>
      </c>
      <c r="Q83" s="136" t="n">
        <v>24</v>
      </c>
      <c r="R83" s="128" t="n">
        <f aca="false">O83*P83</f>
        <v>7344</v>
      </c>
    </row>
    <row r="84" customFormat="false" ht="15" hidden="false" customHeight="false" outlineLevel="0" collapsed="false">
      <c r="A84" s="155" t="n">
        <v>4</v>
      </c>
      <c r="B84" s="154" t="s">
        <v>79</v>
      </c>
      <c r="C84" s="130" t="n">
        <v>910399</v>
      </c>
      <c r="D84" s="130" t="n">
        <v>768065</v>
      </c>
      <c r="E84" s="137" t="n">
        <f aca="false">C84/D84*100</f>
        <v>118.531504495062</v>
      </c>
      <c r="F84" s="130" t="n">
        <v>79935</v>
      </c>
      <c r="G84" s="130" t="n">
        <v>74154</v>
      </c>
      <c r="H84" s="137" t="n">
        <f aca="false">F84/G84*100</f>
        <v>107.795938182701</v>
      </c>
      <c r="I84" s="130" t="n">
        <v>918498</v>
      </c>
      <c r="J84" s="130" t="n">
        <v>732449</v>
      </c>
      <c r="K84" s="137" t="n">
        <f aca="false">I84/J84*100</f>
        <v>125.400949417639</v>
      </c>
      <c r="L84" s="136" t="n">
        <v>0</v>
      </c>
      <c r="M84" s="130" t="n">
        <v>0</v>
      </c>
      <c r="N84" s="137" t="n">
        <v>0</v>
      </c>
      <c r="O84" s="136" t="n">
        <v>176</v>
      </c>
      <c r="P84" s="130" t="n">
        <v>40</v>
      </c>
      <c r="Q84" s="136" t="n">
        <v>196</v>
      </c>
      <c r="R84" s="128" t="n">
        <f aca="false">O84*P84</f>
        <v>7040</v>
      </c>
    </row>
    <row r="85" customFormat="false" ht="15" hidden="false" customHeight="false" outlineLevel="0" collapsed="false">
      <c r="A85" s="153" t="n">
        <v>5</v>
      </c>
      <c r="B85" s="154" t="s">
        <v>80</v>
      </c>
      <c r="C85" s="130" t="n">
        <v>338032</v>
      </c>
      <c r="D85" s="130" t="n">
        <v>310958</v>
      </c>
      <c r="E85" s="137" t="n">
        <f aca="false">C85/D85*100</f>
        <v>108.706642054554</v>
      </c>
      <c r="F85" s="130" t="n">
        <v>23754</v>
      </c>
      <c r="G85" s="130" t="n">
        <v>24310</v>
      </c>
      <c r="H85" s="137" t="n">
        <f aca="false">F85/G85*100</f>
        <v>97.7128753599342</v>
      </c>
      <c r="I85" s="130" t="n">
        <v>341034</v>
      </c>
      <c r="J85" s="130" t="n">
        <v>298234</v>
      </c>
      <c r="K85" s="137" t="n">
        <f aca="false">I85/J85*100</f>
        <v>114.351147085845</v>
      </c>
      <c r="L85" s="136" t="n">
        <v>143779</v>
      </c>
      <c r="M85" s="130" t="n">
        <v>0</v>
      </c>
      <c r="N85" s="137" t="n">
        <v>0</v>
      </c>
      <c r="O85" s="136" t="n">
        <v>99</v>
      </c>
      <c r="P85" s="130" t="n">
        <v>45</v>
      </c>
      <c r="Q85" s="136" t="n">
        <v>102</v>
      </c>
      <c r="R85" s="128" t="n">
        <f aca="false">O85*P85</f>
        <v>4455</v>
      </c>
    </row>
    <row r="86" customFormat="false" ht="15" hidden="false" customHeight="false" outlineLevel="0" collapsed="false">
      <c r="A86" s="155" t="n">
        <v>6</v>
      </c>
      <c r="B86" s="154" t="s">
        <v>81</v>
      </c>
      <c r="C86" s="134" t="n">
        <v>0</v>
      </c>
      <c r="D86" s="134" t="n">
        <v>0</v>
      </c>
      <c r="E86" s="135" t="n">
        <v>0</v>
      </c>
      <c r="F86" s="134" t="n">
        <v>0</v>
      </c>
      <c r="G86" s="134" t="n">
        <v>0</v>
      </c>
      <c r="H86" s="135" t="n">
        <v>0</v>
      </c>
      <c r="I86" s="134" t="n">
        <v>0</v>
      </c>
      <c r="J86" s="134" t="n">
        <v>0</v>
      </c>
      <c r="K86" s="135" t="n">
        <v>0</v>
      </c>
      <c r="L86" s="134" t="n">
        <v>0</v>
      </c>
      <c r="M86" s="134" t="n">
        <v>0</v>
      </c>
      <c r="N86" s="135" t="n">
        <v>0</v>
      </c>
      <c r="O86" s="136" t="n">
        <v>0</v>
      </c>
      <c r="P86" s="134" t="n">
        <v>0</v>
      </c>
      <c r="Q86" s="136" t="n">
        <v>0</v>
      </c>
      <c r="R86" s="128" t="n">
        <f aca="false">O86*P86</f>
        <v>0</v>
      </c>
    </row>
    <row r="87" customFormat="false" ht="15" hidden="false" customHeight="false" outlineLevel="0" collapsed="false">
      <c r="A87" s="153" t="n">
        <v>7</v>
      </c>
      <c r="B87" s="154" t="s">
        <v>82</v>
      </c>
      <c r="C87" s="130" t="n">
        <v>406</v>
      </c>
      <c r="D87" s="130" t="n">
        <v>839</v>
      </c>
      <c r="E87" s="137" t="n">
        <f aca="false">C87/D87*100</f>
        <v>48.3909415971395</v>
      </c>
      <c r="F87" s="130" t="n">
        <v>0</v>
      </c>
      <c r="G87" s="130" t="n">
        <v>0</v>
      </c>
      <c r="H87" s="137" t="n">
        <v>0</v>
      </c>
      <c r="I87" s="130" t="n">
        <v>406</v>
      </c>
      <c r="J87" s="130" t="n">
        <v>839</v>
      </c>
      <c r="K87" s="137" t="n">
        <f aca="false">I87/J87*100</f>
        <v>48.3909415971395</v>
      </c>
      <c r="L87" s="136" t="n">
        <v>0</v>
      </c>
      <c r="M87" s="130" t="n">
        <v>0</v>
      </c>
      <c r="N87" s="137" t="n">
        <v>0</v>
      </c>
      <c r="O87" s="136" t="n">
        <v>8</v>
      </c>
      <c r="P87" s="130" t="n">
        <v>75</v>
      </c>
      <c r="Q87" s="136" t="n">
        <v>10</v>
      </c>
      <c r="R87" s="128" t="n">
        <f aca="false">O87*P87</f>
        <v>600</v>
      </c>
    </row>
    <row r="88" customFormat="false" ht="15" hidden="false" customHeight="false" outlineLevel="0" collapsed="false">
      <c r="A88" s="155" t="n">
        <v>8</v>
      </c>
      <c r="B88" s="157" t="s">
        <v>83</v>
      </c>
      <c r="C88" s="130" t="n">
        <v>973986</v>
      </c>
      <c r="D88" s="130" t="n">
        <v>1060799</v>
      </c>
      <c r="E88" s="137" t="n">
        <f aca="false">C88/D88*100</f>
        <v>91.8162630243807</v>
      </c>
      <c r="F88" s="130" t="n">
        <v>42488</v>
      </c>
      <c r="G88" s="130" t="n">
        <v>68966</v>
      </c>
      <c r="H88" s="137" t="n">
        <f aca="false">F88/G88*100</f>
        <v>61.6071687498188</v>
      </c>
      <c r="I88" s="130" t="n">
        <v>1137224</v>
      </c>
      <c r="J88" s="130" t="n">
        <v>1136707</v>
      </c>
      <c r="K88" s="137" t="n">
        <f aca="false">I88/J88*100</f>
        <v>100.045482257081</v>
      </c>
      <c r="L88" s="136" t="n">
        <v>1211807</v>
      </c>
      <c r="M88" s="130" t="n">
        <v>265741</v>
      </c>
      <c r="N88" s="137" t="n">
        <f aca="false">L88/M88*100</f>
        <v>456.010551627336</v>
      </c>
      <c r="O88" s="136" t="n">
        <v>76</v>
      </c>
      <c r="P88" s="130" t="n">
        <v>85</v>
      </c>
      <c r="Q88" s="136" t="n">
        <v>84</v>
      </c>
      <c r="R88" s="128" t="n">
        <f aca="false">O88*P88</f>
        <v>6460</v>
      </c>
    </row>
    <row r="89" customFormat="false" ht="15" hidden="false" customHeight="false" outlineLevel="0" collapsed="false">
      <c r="A89" s="153" t="n">
        <v>9</v>
      </c>
      <c r="B89" s="157" t="s">
        <v>84</v>
      </c>
      <c r="C89" s="130" t="n">
        <v>2088371</v>
      </c>
      <c r="D89" s="130" t="n">
        <v>2222249</v>
      </c>
      <c r="E89" s="137" t="n">
        <f aca="false">C89/D89*100</f>
        <v>93.9755625944708</v>
      </c>
      <c r="F89" s="130" t="n">
        <v>145644</v>
      </c>
      <c r="G89" s="130" t="n">
        <v>141426</v>
      </c>
      <c r="H89" s="137" t="n">
        <f aca="false">F89/G89*100</f>
        <v>102.982478469306</v>
      </c>
      <c r="I89" s="130" t="n">
        <v>2188108</v>
      </c>
      <c r="J89" s="130" t="n">
        <v>2379911</v>
      </c>
      <c r="K89" s="137" t="n">
        <f aca="false">I89/J89*100</f>
        <v>91.9407490448172</v>
      </c>
      <c r="L89" s="136" t="n">
        <v>0</v>
      </c>
      <c r="M89" s="130" t="n">
        <v>0</v>
      </c>
      <c r="N89" s="137" t="n">
        <v>0</v>
      </c>
      <c r="O89" s="136" t="n">
        <v>163</v>
      </c>
      <c r="P89" s="130" t="n">
        <v>145</v>
      </c>
      <c r="Q89" s="136" t="n">
        <v>128</v>
      </c>
      <c r="R89" s="128" t="n">
        <f aca="false">O89*P89</f>
        <v>23635</v>
      </c>
    </row>
    <row r="90" customFormat="false" ht="15" hidden="false" customHeight="false" outlineLevel="0" collapsed="false">
      <c r="A90" s="155" t="n">
        <v>10</v>
      </c>
      <c r="B90" s="154" t="s">
        <v>85</v>
      </c>
      <c r="C90" s="130" t="n">
        <v>1343029</v>
      </c>
      <c r="D90" s="130" t="n">
        <v>1124699</v>
      </c>
      <c r="E90" s="137" t="n">
        <f aca="false">C90/D90*100</f>
        <v>119.412304981155</v>
      </c>
      <c r="F90" s="130" t="n">
        <v>155359</v>
      </c>
      <c r="G90" s="130" t="n">
        <v>129270</v>
      </c>
      <c r="H90" s="137" t="n">
        <f aca="false">F90/G90*100</f>
        <v>120.18179005183</v>
      </c>
      <c r="I90" s="130" t="n">
        <v>1362793</v>
      </c>
      <c r="J90" s="130" t="n">
        <v>998526</v>
      </c>
      <c r="K90" s="137" t="n">
        <f aca="false">I90/J90*100</f>
        <v>136.480472216046</v>
      </c>
      <c r="L90" s="136" t="n">
        <f aca="false">327358+385034</f>
        <v>712392</v>
      </c>
      <c r="M90" s="130" t="n">
        <f aca="false">289223+135614</f>
        <v>424837</v>
      </c>
      <c r="N90" s="137" t="n">
        <f aca="false">L90/M90*100</f>
        <v>167.685959556253</v>
      </c>
      <c r="O90" s="136" t="n">
        <v>126</v>
      </c>
      <c r="P90" s="130" t="n">
        <v>171</v>
      </c>
      <c r="Q90" s="136" t="n">
        <v>124</v>
      </c>
      <c r="R90" s="128" t="n">
        <f aca="false">O90*P90</f>
        <v>21546</v>
      </c>
    </row>
    <row r="91" customFormat="false" ht="15" hidden="false" customHeight="false" outlineLevel="0" collapsed="false">
      <c r="A91" s="153" t="n">
        <v>11</v>
      </c>
      <c r="B91" s="154" t="s">
        <v>86</v>
      </c>
      <c r="C91" s="153" t="n">
        <v>320224</v>
      </c>
      <c r="D91" s="187" t="n">
        <v>250805</v>
      </c>
      <c r="E91" s="137" t="n">
        <f aca="false">C91/D91*100</f>
        <v>127.678475309503</v>
      </c>
      <c r="F91" s="130" t="n">
        <v>30337</v>
      </c>
      <c r="G91" s="130" t="n">
        <v>28536</v>
      </c>
      <c r="H91" s="137" t="n">
        <f aca="false">F91/G91*100</f>
        <v>106.311326044295</v>
      </c>
      <c r="I91" s="158" t="n">
        <v>3343949</v>
      </c>
      <c r="J91" s="159" t="n">
        <v>3251216</v>
      </c>
      <c r="K91" s="137" t="n">
        <f aca="false">I91/J91*100</f>
        <v>102.85225589441</v>
      </c>
      <c r="L91" s="158" t="n">
        <v>25612</v>
      </c>
      <c r="M91" s="159" t="n">
        <f aca="false">34306+24028</f>
        <v>58334</v>
      </c>
      <c r="N91" s="137" t="n">
        <f aca="false">L91/M91*100</f>
        <v>43.9057839338979</v>
      </c>
      <c r="O91" s="136" t="n">
        <v>51</v>
      </c>
      <c r="P91" s="130" t="n">
        <v>250</v>
      </c>
      <c r="Q91" s="136" t="n">
        <v>51</v>
      </c>
      <c r="R91" s="128" t="n">
        <f aca="false">O91*P91</f>
        <v>12750</v>
      </c>
    </row>
    <row r="92" customFormat="false" ht="15" hidden="false" customHeight="false" outlineLevel="0" collapsed="false">
      <c r="A92" s="140" t="s">
        <v>87</v>
      </c>
      <c r="B92" s="140" t="s">
        <v>88</v>
      </c>
      <c r="C92" s="152" t="n">
        <f aca="false">SUM(C81:C91)</f>
        <v>7852722</v>
      </c>
      <c r="D92" s="152" t="n">
        <f aca="false">SUM(D81:D91)</f>
        <v>7386948</v>
      </c>
      <c r="E92" s="141" t="n">
        <f aca="false">C92/D92*100</f>
        <v>106.305364542975</v>
      </c>
      <c r="F92" s="152" t="n">
        <f aca="false">SUM(F81:F91)</f>
        <v>624388</v>
      </c>
      <c r="G92" s="152" t="n">
        <f aca="false">SUM(G81:G91)</f>
        <v>607791</v>
      </c>
      <c r="H92" s="141" t="n">
        <f aca="false">F92/G92*100</f>
        <v>102.730708417861</v>
      </c>
      <c r="I92" s="152" t="n">
        <f aca="false">SUM(I81:I91)</f>
        <v>12164920</v>
      </c>
      <c r="J92" s="152" t="n">
        <f aca="false">SUM(J81:J91)</f>
        <v>11019641</v>
      </c>
      <c r="K92" s="141" t="n">
        <f aca="false">I92/J92*100</f>
        <v>110.393069973877</v>
      </c>
      <c r="L92" s="152" t="n">
        <f aca="false">SUM(L81:L91)</f>
        <v>3235832</v>
      </c>
      <c r="M92" s="152" t="n">
        <f aca="false">SUM(M81:M91)</f>
        <v>1712366</v>
      </c>
      <c r="N92" s="141" t="n">
        <f aca="false">L92/M92*100</f>
        <v>188.968479869374</v>
      </c>
      <c r="O92" s="140" t="n">
        <f aca="false">SUM(O81:O91)</f>
        <v>4164</v>
      </c>
      <c r="P92" s="141" t="n">
        <f aca="false">R92/O92</f>
        <v>113.330211335255</v>
      </c>
      <c r="Q92" s="140" t="n">
        <f aca="false">SUM(Q81:Q91)</f>
        <v>4088</v>
      </c>
      <c r="R92" s="149" t="n">
        <f aca="false">SUM(R81:R91)</f>
        <v>471907</v>
      </c>
    </row>
    <row r="93" customFormat="false" ht="15" hidden="false" customHeight="false" outlineLevel="0" collapsed="false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0"/>
      <c r="L93" s="136"/>
      <c r="M93" s="136"/>
      <c r="N93" s="136"/>
      <c r="O93" s="136"/>
      <c r="P93" s="130"/>
      <c r="Q93" s="136"/>
      <c r="R93" s="128"/>
    </row>
    <row r="94" customFormat="false" ht="15" hidden="false" customHeight="false" outlineLevel="0" collapsed="false">
      <c r="A94" s="129" t="s">
        <v>21</v>
      </c>
      <c r="B94" s="129"/>
      <c r="C94" s="129" t="n">
        <v>3</v>
      </c>
      <c r="D94" s="129" t="n">
        <v>4</v>
      </c>
      <c r="E94" s="131" t="n">
        <v>5</v>
      </c>
      <c r="F94" s="129" t="n">
        <v>6</v>
      </c>
      <c r="G94" s="129" t="n">
        <v>7</v>
      </c>
      <c r="H94" s="129" t="n">
        <v>8</v>
      </c>
      <c r="I94" s="129" t="n">
        <v>9</v>
      </c>
      <c r="J94" s="129" t="n">
        <v>10</v>
      </c>
      <c r="K94" s="129" t="n">
        <v>11</v>
      </c>
      <c r="L94" s="129" t="n">
        <v>12</v>
      </c>
      <c r="M94" s="129" t="n">
        <v>13</v>
      </c>
      <c r="N94" s="129" t="n">
        <v>14</v>
      </c>
      <c r="O94" s="129" t="n">
        <v>15</v>
      </c>
      <c r="P94" s="131" t="n">
        <v>16</v>
      </c>
      <c r="Q94" s="129" t="n">
        <v>15</v>
      </c>
      <c r="R94" s="128"/>
    </row>
    <row r="95" customFormat="false" ht="15" hidden="false" customHeight="false" outlineLevel="0" collapsed="false">
      <c r="A95" s="132" t="n">
        <v>1</v>
      </c>
      <c r="B95" s="157" t="s">
        <v>89</v>
      </c>
      <c r="C95" s="162" t="n">
        <v>309335</v>
      </c>
      <c r="D95" s="162" t="n">
        <v>340563</v>
      </c>
      <c r="E95" s="137" t="n">
        <f aca="false">C95/D95*100</f>
        <v>90.8304777676964</v>
      </c>
      <c r="F95" s="162" t="n">
        <v>23518</v>
      </c>
      <c r="G95" s="162" t="n">
        <v>34836</v>
      </c>
      <c r="H95" s="137" t="n">
        <f aca="false">F95/G95*100</f>
        <v>67.5106211964634</v>
      </c>
      <c r="I95" s="162" t="n">
        <v>298907</v>
      </c>
      <c r="J95" s="161" t="n">
        <v>345268</v>
      </c>
      <c r="K95" s="137" t="n">
        <f aca="false">I95/J95*100</f>
        <v>86.5724596545292</v>
      </c>
      <c r="L95" s="162" t="n">
        <v>298596</v>
      </c>
      <c r="M95" s="162" t="n">
        <v>332493</v>
      </c>
      <c r="N95" s="137" t="n">
        <f aca="false">L95/M95*100</f>
        <v>89.8051989064431</v>
      </c>
      <c r="O95" s="160" t="n">
        <v>276</v>
      </c>
      <c r="P95" s="130" t="n">
        <v>52</v>
      </c>
      <c r="Q95" s="160" t="n">
        <v>303</v>
      </c>
      <c r="R95" s="128" t="n">
        <f aca="false">O95*P95</f>
        <v>14352</v>
      </c>
    </row>
    <row r="96" customFormat="false" ht="15" hidden="false" customHeight="false" outlineLevel="0" collapsed="false">
      <c r="A96" s="132" t="n">
        <v>2</v>
      </c>
      <c r="B96" s="157" t="s">
        <v>90</v>
      </c>
      <c r="C96" s="134" t="n">
        <v>0</v>
      </c>
      <c r="D96" s="134" t="n">
        <v>0</v>
      </c>
      <c r="E96" s="135" t="n">
        <v>0</v>
      </c>
      <c r="F96" s="134" t="n">
        <v>0</v>
      </c>
      <c r="G96" s="134" t="n">
        <v>0</v>
      </c>
      <c r="H96" s="135" t="n">
        <v>0</v>
      </c>
      <c r="I96" s="134" t="n">
        <v>0</v>
      </c>
      <c r="J96" s="134" t="n">
        <v>0</v>
      </c>
      <c r="K96" s="135" t="n">
        <v>0</v>
      </c>
      <c r="L96" s="134" t="n">
        <v>0</v>
      </c>
      <c r="M96" s="134" t="n">
        <v>0</v>
      </c>
      <c r="N96" s="135" t="n">
        <v>0</v>
      </c>
      <c r="O96" s="136" t="n">
        <v>0</v>
      </c>
      <c r="P96" s="134" t="n">
        <v>0</v>
      </c>
      <c r="Q96" s="136" t="n">
        <v>0</v>
      </c>
      <c r="R96" s="128" t="n">
        <f aca="false">O96*P96</f>
        <v>0</v>
      </c>
    </row>
    <row r="97" customFormat="false" ht="15" hidden="false" customHeight="false" outlineLevel="0" collapsed="false">
      <c r="A97" s="132" t="n">
        <v>3</v>
      </c>
      <c r="B97" s="154" t="s">
        <v>91</v>
      </c>
      <c r="C97" s="134" t="n">
        <v>0</v>
      </c>
      <c r="D97" s="134" t="n">
        <v>0</v>
      </c>
      <c r="E97" s="135" t="n">
        <v>0</v>
      </c>
      <c r="F97" s="134" t="n">
        <v>0</v>
      </c>
      <c r="G97" s="134" t="n">
        <v>0</v>
      </c>
      <c r="H97" s="135" t="n">
        <v>0</v>
      </c>
      <c r="I97" s="134" t="n">
        <v>0</v>
      </c>
      <c r="J97" s="134" t="n">
        <v>0</v>
      </c>
      <c r="K97" s="135" t="n">
        <v>0</v>
      </c>
      <c r="L97" s="134" t="n">
        <v>0</v>
      </c>
      <c r="M97" s="134" t="n">
        <v>0</v>
      </c>
      <c r="N97" s="135" t="n">
        <v>0</v>
      </c>
      <c r="O97" s="136" t="n">
        <v>0</v>
      </c>
      <c r="P97" s="134" t="n">
        <v>0</v>
      </c>
      <c r="Q97" s="136" t="n">
        <v>0</v>
      </c>
      <c r="R97" s="128" t="n">
        <f aca="false">O97*P97</f>
        <v>0</v>
      </c>
    </row>
    <row r="98" customFormat="false" ht="15" hidden="false" customHeight="false" outlineLevel="0" collapsed="false">
      <c r="A98" s="132" t="n">
        <v>4</v>
      </c>
      <c r="B98" s="157" t="s">
        <v>92</v>
      </c>
      <c r="C98" s="161" t="n">
        <v>0</v>
      </c>
      <c r="D98" s="162" t="n">
        <v>0</v>
      </c>
      <c r="E98" s="137" t="n">
        <v>0</v>
      </c>
      <c r="F98" s="161" t="n">
        <v>0</v>
      </c>
      <c r="G98" s="162" t="n">
        <v>0</v>
      </c>
      <c r="H98" s="137" t="n">
        <v>0</v>
      </c>
      <c r="I98" s="161" t="n">
        <v>0</v>
      </c>
      <c r="J98" s="161" t="n">
        <v>0</v>
      </c>
      <c r="K98" s="137" t="n">
        <v>0</v>
      </c>
      <c r="L98" s="162" t="n">
        <v>0</v>
      </c>
      <c r="M98" s="162" t="n">
        <v>0</v>
      </c>
      <c r="N98" s="130" t="n">
        <v>0</v>
      </c>
      <c r="O98" s="160" t="n">
        <v>6</v>
      </c>
      <c r="P98" s="162" t="n">
        <v>68</v>
      </c>
      <c r="Q98" s="160" t="n">
        <v>6</v>
      </c>
      <c r="R98" s="128" t="n">
        <f aca="false">O98*P98</f>
        <v>408</v>
      </c>
    </row>
    <row r="99" customFormat="false" ht="15" hidden="false" customHeight="false" outlineLevel="0" collapsed="false">
      <c r="A99" s="132" t="n">
        <v>5</v>
      </c>
      <c r="B99" s="157" t="s">
        <v>93</v>
      </c>
      <c r="C99" s="162" t="n">
        <v>549659</v>
      </c>
      <c r="D99" s="162" t="n">
        <v>690555</v>
      </c>
      <c r="E99" s="137" t="n">
        <f aca="false">C99/D99*100</f>
        <v>79.596701204104</v>
      </c>
      <c r="F99" s="162" t="n">
        <v>23570</v>
      </c>
      <c r="G99" s="162" t="n">
        <v>60388</v>
      </c>
      <c r="H99" s="137" t="n">
        <f aca="false">F99/G99*100</f>
        <v>39.0309332980062</v>
      </c>
      <c r="I99" s="162" t="n">
        <v>624910</v>
      </c>
      <c r="J99" s="162" t="n">
        <v>721638</v>
      </c>
      <c r="K99" s="137" t="n">
        <f aca="false">I99/J99*100</f>
        <v>86.5960495428456</v>
      </c>
      <c r="L99" s="162" t="n">
        <v>624910</v>
      </c>
      <c r="M99" s="162" t="n">
        <v>721638</v>
      </c>
      <c r="N99" s="137" t="n">
        <f aca="false">L99/M99*100</f>
        <v>86.5960495428456</v>
      </c>
      <c r="O99" s="160" t="n">
        <v>427</v>
      </c>
      <c r="P99" s="162" t="n">
        <v>52</v>
      </c>
      <c r="Q99" s="160" t="n">
        <v>435</v>
      </c>
      <c r="R99" s="128" t="n">
        <f aca="false">O99*P99</f>
        <v>22204</v>
      </c>
    </row>
    <row r="100" customFormat="false" ht="15" hidden="false" customHeight="false" outlineLevel="0" collapsed="false">
      <c r="A100" s="132" t="n">
        <v>6</v>
      </c>
      <c r="B100" s="157" t="s">
        <v>94</v>
      </c>
      <c r="C100" s="134" t="n">
        <v>0</v>
      </c>
      <c r="D100" s="134" t="n">
        <v>0</v>
      </c>
      <c r="E100" s="135" t="n">
        <v>0</v>
      </c>
      <c r="F100" s="134" t="n">
        <v>0</v>
      </c>
      <c r="G100" s="134" t="n">
        <v>0</v>
      </c>
      <c r="H100" s="135" t="n">
        <v>0</v>
      </c>
      <c r="I100" s="134" t="n">
        <v>0</v>
      </c>
      <c r="J100" s="134" t="n">
        <v>0</v>
      </c>
      <c r="K100" s="135" t="n">
        <v>0</v>
      </c>
      <c r="L100" s="134" t="n">
        <v>0</v>
      </c>
      <c r="M100" s="134" t="n">
        <v>0</v>
      </c>
      <c r="N100" s="135" t="n">
        <v>0</v>
      </c>
      <c r="O100" s="136" t="n">
        <v>0</v>
      </c>
      <c r="P100" s="134" t="n">
        <v>0</v>
      </c>
      <c r="Q100" s="136" t="n">
        <v>0</v>
      </c>
      <c r="R100" s="128" t="n">
        <f aca="false">O100*P100</f>
        <v>0</v>
      </c>
    </row>
    <row r="101" customFormat="false" ht="15" hidden="false" customHeight="false" outlineLevel="0" collapsed="false">
      <c r="A101" s="132" t="n">
        <v>7</v>
      </c>
      <c r="B101" s="154" t="s">
        <v>95</v>
      </c>
      <c r="C101" s="134" t="n">
        <v>0</v>
      </c>
      <c r="D101" s="134" t="n">
        <v>0</v>
      </c>
      <c r="E101" s="135" t="n">
        <v>0</v>
      </c>
      <c r="F101" s="134" t="n">
        <v>0</v>
      </c>
      <c r="G101" s="134" t="n">
        <v>0</v>
      </c>
      <c r="H101" s="135" t="n">
        <v>0</v>
      </c>
      <c r="I101" s="134" t="n">
        <v>0</v>
      </c>
      <c r="J101" s="134" t="n">
        <v>0</v>
      </c>
      <c r="K101" s="135" t="n">
        <v>0</v>
      </c>
      <c r="L101" s="134" t="n">
        <v>0</v>
      </c>
      <c r="M101" s="134" t="n">
        <v>0</v>
      </c>
      <c r="N101" s="135" t="n">
        <v>0</v>
      </c>
      <c r="O101" s="136" t="n">
        <v>0</v>
      </c>
      <c r="P101" s="134" t="n">
        <v>0</v>
      </c>
      <c r="Q101" s="136" t="n">
        <v>0</v>
      </c>
      <c r="R101" s="128" t="n">
        <f aca="false">O101*P101</f>
        <v>0</v>
      </c>
    </row>
    <row r="102" customFormat="false" ht="15" hidden="false" customHeight="false" outlineLevel="0" collapsed="false">
      <c r="A102" s="132" t="n">
        <v>8</v>
      </c>
      <c r="B102" s="157" t="s">
        <v>96</v>
      </c>
      <c r="C102" s="130" t="n">
        <v>370547</v>
      </c>
      <c r="D102" s="130" t="n">
        <v>326283</v>
      </c>
      <c r="E102" s="137" t="n">
        <f aca="false">C102/D102*100</f>
        <v>113.566137371546</v>
      </c>
      <c r="F102" s="130" t="n">
        <v>38236</v>
      </c>
      <c r="G102" s="130" t="n">
        <v>22383</v>
      </c>
      <c r="H102" s="130" t="n">
        <f aca="false">F102/G102*100</f>
        <v>170.826073359246</v>
      </c>
      <c r="I102" s="130" t="n">
        <v>323560</v>
      </c>
      <c r="J102" s="130" t="n">
        <v>219935</v>
      </c>
      <c r="K102" s="130" t="n">
        <f aca="false">I102/J102*100</f>
        <v>147.116193420783</v>
      </c>
      <c r="L102" s="130" t="n">
        <f aca="false">10836+96385</f>
        <v>107221</v>
      </c>
      <c r="M102" s="130" t="n">
        <v>35151</v>
      </c>
      <c r="N102" s="130" t="n">
        <f aca="false">L102/M102*100</f>
        <v>305.029728883958</v>
      </c>
      <c r="O102" s="130" t="n">
        <v>118</v>
      </c>
      <c r="P102" s="130" t="n">
        <v>66</v>
      </c>
      <c r="Q102" s="130" t="n">
        <v>120</v>
      </c>
      <c r="R102" s="128" t="n">
        <f aca="false">O102*P102</f>
        <v>7788</v>
      </c>
    </row>
    <row r="103" customFormat="false" ht="15" hidden="false" customHeight="false" outlineLevel="0" collapsed="false">
      <c r="A103" s="132" t="n">
        <v>9</v>
      </c>
      <c r="B103" s="157" t="s">
        <v>97</v>
      </c>
      <c r="C103" s="134" t="n">
        <v>0</v>
      </c>
      <c r="D103" s="134" t="n">
        <v>0</v>
      </c>
      <c r="E103" s="135" t="n">
        <v>0</v>
      </c>
      <c r="F103" s="134" t="n">
        <v>0</v>
      </c>
      <c r="G103" s="134" t="n">
        <v>0</v>
      </c>
      <c r="H103" s="135" t="n">
        <v>0</v>
      </c>
      <c r="I103" s="134" t="n">
        <v>0</v>
      </c>
      <c r="J103" s="134" t="n">
        <v>0</v>
      </c>
      <c r="K103" s="135" t="n">
        <v>0</v>
      </c>
      <c r="L103" s="134" t="n">
        <v>0</v>
      </c>
      <c r="M103" s="134" t="n">
        <v>0</v>
      </c>
      <c r="N103" s="135" t="n">
        <v>0</v>
      </c>
      <c r="O103" s="136" t="n">
        <v>0</v>
      </c>
      <c r="P103" s="134" t="n">
        <v>0</v>
      </c>
      <c r="Q103" s="136" t="n">
        <v>0</v>
      </c>
      <c r="R103" s="128" t="n">
        <f aca="false">O103*P103</f>
        <v>0</v>
      </c>
    </row>
    <row r="104" customFormat="false" ht="15" hidden="false" customHeight="false" outlineLevel="0" collapsed="false">
      <c r="A104" s="132" t="n">
        <v>10</v>
      </c>
      <c r="B104" s="154" t="s">
        <v>98</v>
      </c>
      <c r="C104" s="136" t="n">
        <v>125671</v>
      </c>
      <c r="D104" s="136" t="n">
        <v>152624</v>
      </c>
      <c r="E104" s="137" t="n">
        <f aca="false">C104/D104*100</f>
        <v>82.3402610336513</v>
      </c>
      <c r="F104" s="136" t="n">
        <v>0</v>
      </c>
      <c r="G104" s="136" t="n">
        <v>0</v>
      </c>
      <c r="H104" s="130" t="n">
        <v>0</v>
      </c>
      <c r="I104" s="136" t="n">
        <v>125671</v>
      </c>
      <c r="J104" s="136" t="n">
        <v>152624</v>
      </c>
      <c r="K104" s="137" t="n">
        <f aca="false">I104/J104*100</f>
        <v>82.3402610336513</v>
      </c>
      <c r="L104" s="136" t="n">
        <v>125671</v>
      </c>
      <c r="M104" s="136" t="n">
        <v>152624</v>
      </c>
      <c r="N104" s="130" t="n">
        <f aca="false">L104/M104*100</f>
        <v>82.3402610336513</v>
      </c>
      <c r="O104" s="160" t="n">
        <v>73</v>
      </c>
      <c r="P104" s="162" t="n">
        <v>37</v>
      </c>
      <c r="Q104" s="160" t="n">
        <v>75</v>
      </c>
      <c r="R104" s="128" t="n">
        <f aca="false">O104*P104</f>
        <v>2701</v>
      </c>
    </row>
    <row r="105" customFormat="false" ht="15" hidden="false" customHeight="false" outlineLevel="0" collapsed="false">
      <c r="A105" s="132" t="n">
        <v>11</v>
      </c>
      <c r="B105" s="157" t="s">
        <v>99</v>
      </c>
      <c r="C105" s="134" t="n">
        <v>0</v>
      </c>
      <c r="D105" s="134" t="n">
        <v>0</v>
      </c>
      <c r="E105" s="135" t="n">
        <v>0</v>
      </c>
      <c r="F105" s="134" t="n">
        <v>0</v>
      </c>
      <c r="G105" s="134" t="n">
        <v>0</v>
      </c>
      <c r="H105" s="135" t="n">
        <v>0</v>
      </c>
      <c r="I105" s="134" t="n">
        <v>0</v>
      </c>
      <c r="J105" s="134" t="n">
        <v>0</v>
      </c>
      <c r="K105" s="135" t="n">
        <v>0</v>
      </c>
      <c r="L105" s="134" t="n">
        <v>0</v>
      </c>
      <c r="M105" s="134" t="n">
        <v>0</v>
      </c>
      <c r="N105" s="135" t="n">
        <v>0</v>
      </c>
      <c r="O105" s="136" t="n">
        <v>0</v>
      </c>
      <c r="P105" s="134" t="n">
        <v>0</v>
      </c>
      <c r="Q105" s="136" t="n">
        <v>0</v>
      </c>
      <c r="R105" s="128" t="n">
        <f aca="false">O105*P105</f>
        <v>0</v>
      </c>
    </row>
    <row r="106" customFormat="false" ht="15" hidden="false" customHeight="false" outlineLevel="0" collapsed="false">
      <c r="A106" s="132" t="n">
        <v>12</v>
      </c>
      <c r="B106" s="157" t="s">
        <v>100</v>
      </c>
      <c r="C106" s="161" t="n">
        <v>86524</v>
      </c>
      <c r="D106" s="162" t="n">
        <v>109324</v>
      </c>
      <c r="E106" s="137" t="n">
        <f aca="false">C106/D106*100</f>
        <v>79.1445611210713</v>
      </c>
      <c r="F106" s="161" t="n">
        <v>0</v>
      </c>
      <c r="G106" s="162" t="n">
        <v>5533</v>
      </c>
      <c r="H106" s="137" t="n">
        <f aca="false">F106/G106*100</f>
        <v>0</v>
      </c>
      <c r="I106" s="161" t="n">
        <v>86524</v>
      </c>
      <c r="J106" s="161" t="n">
        <v>108600</v>
      </c>
      <c r="K106" s="137" t="n">
        <f aca="false">I106/J106*100</f>
        <v>79.6721915285451</v>
      </c>
      <c r="L106" s="162" t="n">
        <v>0</v>
      </c>
      <c r="M106" s="162" t="n">
        <v>0</v>
      </c>
      <c r="N106" s="130" t="n">
        <v>0</v>
      </c>
      <c r="O106" s="160" t="n">
        <v>7</v>
      </c>
      <c r="P106" s="162" t="n">
        <v>42</v>
      </c>
      <c r="Q106" s="160" t="n">
        <v>10</v>
      </c>
      <c r="R106" s="128" t="n">
        <f aca="false">O106*P106</f>
        <v>294</v>
      </c>
    </row>
    <row r="107" customFormat="false" ht="15" hidden="false" customHeight="false" outlineLevel="0" collapsed="false">
      <c r="A107" s="132" t="n">
        <v>13</v>
      </c>
      <c r="B107" s="157" t="s">
        <v>101</v>
      </c>
      <c r="C107" s="161" t="n">
        <v>50467</v>
      </c>
      <c r="D107" s="162" t="n">
        <v>156385</v>
      </c>
      <c r="E107" s="137" t="n">
        <f aca="false">C107/D107*100</f>
        <v>32.2709978578508</v>
      </c>
      <c r="F107" s="161" t="n">
        <v>2128</v>
      </c>
      <c r="G107" s="161" t="n">
        <v>10047</v>
      </c>
      <c r="H107" s="137" t="n">
        <f aca="false">F107/G107*100</f>
        <v>21.1804518761819</v>
      </c>
      <c r="I107" s="161" t="n">
        <v>98948</v>
      </c>
      <c r="J107" s="161" t="n">
        <v>155754</v>
      </c>
      <c r="K107" s="137" t="n">
        <f aca="false">I107/J107*100</f>
        <v>63.5283845037688</v>
      </c>
      <c r="L107" s="162" t="n">
        <f aca="false">28982+52721</f>
        <v>81703</v>
      </c>
      <c r="M107" s="162" t="n">
        <v>149508</v>
      </c>
      <c r="N107" s="137" t="n">
        <f aca="false">L107/M107*100</f>
        <v>54.6479118174278</v>
      </c>
      <c r="O107" s="160" t="n">
        <v>82</v>
      </c>
      <c r="P107" s="162" t="n">
        <v>42</v>
      </c>
      <c r="Q107" s="160" t="n">
        <v>85</v>
      </c>
      <c r="R107" s="128" t="n">
        <f aca="false">O107*P107</f>
        <v>3444</v>
      </c>
    </row>
    <row r="108" customFormat="false" ht="15" hidden="false" customHeight="false" outlineLevel="0" collapsed="false">
      <c r="A108" s="132" t="n">
        <v>14</v>
      </c>
      <c r="B108" s="157" t="s">
        <v>102</v>
      </c>
      <c r="C108" s="134" t="n">
        <v>0</v>
      </c>
      <c r="D108" s="134" t="n">
        <v>0</v>
      </c>
      <c r="E108" s="135" t="n">
        <v>0</v>
      </c>
      <c r="F108" s="134" t="n">
        <v>0</v>
      </c>
      <c r="G108" s="134" t="n">
        <v>0</v>
      </c>
      <c r="H108" s="135" t="n">
        <v>0</v>
      </c>
      <c r="I108" s="134" t="n">
        <v>0</v>
      </c>
      <c r="J108" s="134" t="n">
        <v>0</v>
      </c>
      <c r="K108" s="135" t="n">
        <v>0</v>
      </c>
      <c r="L108" s="134" t="n">
        <v>0</v>
      </c>
      <c r="M108" s="134" t="n">
        <v>0</v>
      </c>
      <c r="N108" s="135" t="n">
        <v>0</v>
      </c>
      <c r="O108" s="136" t="n">
        <v>0</v>
      </c>
      <c r="P108" s="134" t="n">
        <v>0</v>
      </c>
      <c r="Q108" s="136" t="n">
        <v>0</v>
      </c>
      <c r="R108" s="128" t="n">
        <f aca="false">O108*P108</f>
        <v>0</v>
      </c>
    </row>
    <row r="109" customFormat="false" ht="15" hidden="false" customHeight="false" outlineLevel="0" collapsed="false">
      <c r="A109" s="132" t="n">
        <v>15</v>
      </c>
      <c r="B109" s="157" t="s">
        <v>226</v>
      </c>
      <c r="C109" s="130" t="n">
        <v>43921</v>
      </c>
      <c r="D109" s="130" t="n">
        <v>7080</v>
      </c>
      <c r="E109" s="130" t="n">
        <f aca="false">C109/D109*100</f>
        <v>620.353107344633</v>
      </c>
      <c r="F109" s="130" t="n">
        <v>0</v>
      </c>
      <c r="G109" s="130" t="n">
        <v>0</v>
      </c>
      <c r="H109" s="137" t="n">
        <v>0</v>
      </c>
      <c r="I109" s="130" t="n">
        <v>43921</v>
      </c>
      <c r="J109" s="130" t="n">
        <v>7080</v>
      </c>
      <c r="K109" s="137" t="n">
        <v>0</v>
      </c>
      <c r="L109" s="130" t="n">
        <v>43921</v>
      </c>
      <c r="M109" s="130" t="n">
        <v>7080</v>
      </c>
      <c r="N109" s="137" t="n">
        <v>0</v>
      </c>
      <c r="O109" s="136" t="n">
        <v>80</v>
      </c>
      <c r="P109" s="134"/>
      <c r="Q109" s="136" t="n">
        <v>80</v>
      </c>
      <c r="R109" s="128" t="n">
        <f aca="false">O109*P109</f>
        <v>0</v>
      </c>
    </row>
    <row r="110" customFormat="false" ht="15" hidden="false" customHeight="false" outlineLevel="0" collapsed="false">
      <c r="A110" s="132" t="n">
        <v>16</v>
      </c>
      <c r="B110" s="157" t="s">
        <v>104</v>
      </c>
      <c r="C110" s="130" t="n">
        <v>442656</v>
      </c>
      <c r="D110" s="130" t="n">
        <v>650660</v>
      </c>
      <c r="E110" s="137" t="n">
        <f aca="false">C110/D110*100</f>
        <v>68.0318445885716</v>
      </c>
      <c r="F110" s="130" t="n">
        <v>6943</v>
      </c>
      <c r="G110" s="130" t="n">
        <v>0</v>
      </c>
      <c r="H110" s="137" t="n">
        <v>0</v>
      </c>
      <c r="I110" s="130" t="n">
        <v>433349</v>
      </c>
      <c r="J110" s="130" t="n">
        <v>573133</v>
      </c>
      <c r="K110" s="137" t="n">
        <f aca="false">I110/J110*100</f>
        <v>75.6105476390297</v>
      </c>
      <c r="L110" s="130" t="n">
        <v>0</v>
      </c>
      <c r="M110" s="130" t="n">
        <v>0</v>
      </c>
      <c r="N110" s="137" t="n">
        <v>383</v>
      </c>
      <c r="O110" s="160" t="n">
        <v>39</v>
      </c>
      <c r="P110" s="134" t="n">
        <v>50</v>
      </c>
      <c r="Q110" s="160" t="n">
        <v>67</v>
      </c>
      <c r="R110" s="128" t="n">
        <f aca="false">O110*P110</f>
        <v>1950</v>
      </c>
    </row>
    <row r="111" customFormat="false" ht="15" hidden="false" customHeight="false" outlineLevel="0" collapsed="false">
      <c r="A111" s="132" t="n">
        <v>17</v>
      </c>
      <c r="B111" s="157" t="s">
        <v>105</v>
      </c>
      <c r="C111" s="161" t="n">
        <v>930711</v>
      </c>
      <c r="D111" s="162" t="n">
        <v>720431</v>
      </c>
      <c r="E111" s="137" t="n">
        <f aca="false">C111/D111*100</f>
        <v>129.188083244613</v>
      </c>
      <c r="F111" s="161" t="n">
        <v>87939</v>
      </c>
      <c r="G111" s="161" t="n">
        <v>74074</v>
      </c>
      <c r="H111" s="137" t="n">
        <f aca="false">F111/G111*100</f>
        <v>118.717768717769</v>
      </c>
      <c r="I111" s="161" t="n">
        <v>918576</v>
      </c>
      <c r="J111" s="161" t="n">
        <v>744016</v>
      </c>
      <c r="K111" s="137" t="n">
        <f aca="false">I111/J111*100</f>
        <v>123.461861035247</v>
      </c>
      <c r="L111" s="162" t="n">
        <v>0</v>
      </c>
      <c r="M111" s="162" t="n">
        <v>0</v>
      </c>
      <c r="N111" s="137" t="n">
        <v>0</v>
      </c>
      <c r="O111" s="160" t="n">
        <v>182</v>
      </c>
      <c r="P111" s="162" t="n">
        <v>65</v>
      </c>
      <c r="Q111" s="160" t="n">
        <v>184</v>
      </c>
      <c r="R111" s="128" t="n">
        <f aca="false">O111*P111</f>
        <v>11830</v>
      </c>
    </row>
    <row r="112" customFormat="false" ht="15" hidden="false" customHeight="false" outlineLevel="0" collapsed="false">
      <c r="A112" s="132" t="n">
        <v>18</v>
      </c>
      <c r="B112" s="154" t="s">
        <v>106</v>
      </c>
      <c r="C112" s="130" t="n">
        <v>451834</v>
      </c>
      <c r="D112" s="130" t="n">
        <v>402204</v>
      </c>
      <c r="E112" s="137" t="n">
        <f aca="false">C112/D112*100</f>
        <v>112.339509303736</v>
      </c>
      <c r="F112" s="130" t="n">
        <v>85008</v>
      </c>
      <c r="G112" s="130" t="n">
        <v>47731</v>
      </c>
      <c r="H112" s="137" t="n">
        <f aca="false">F112/G112*100</f>
        <v>178.098091387149</v>
      </c>
      <c r="I112" s="130" t="n">
        <v>451854</v>
      </c>
      <c r="J112" s="130" t="n">
        <v>402204</v>
      </c>
      <c r="K112" s="137" t="n">
        <f aca="false">I112/J112*100</f>
        <v>112.344481904705</v>
      </c>
      <c r="L112" s="130" t="n">
        <v>451854</v>
      </c>
      <c r="M112" s="130" t="n">
        <v>402204</v>
      </c>
      <c r="N112" s="137" t="n">
        <v>383</v>
      </c>
      <c r="O112" s="160" t="n">
        <v>383</v>
      </c>
      <c r="P112" s="162" t="n">
        <v>68</v>
      </c>
      <c r="Q112" s="160" t="n">
        <v>320</v>
      </c>
      <c r="R112" s="128" t="n">
        <f aca="false">O112*P112</f>
        <v>26044</v>
      </c>
    </row>
    <row r="113" customFormat="false" ht="15" hidden="false" customHeight="false" outlineLevel="0" collapsed="false">
      <c r="A113" s="132" t="n">
        <v>19</v>
      </c>
      <c r="B113" s="157" t="s">
        <v>107</v>
      </c>
      <c r="C113" s="134" t="n">
        <v>0</v>
      </c>
      <c r="D113" s="134" t="n">
        <v>0</v>
      </c>
      <c r="E113" s="135" t="n">
        <v>0</v>
      </c>
      <c r="F113" s="134" t="n">
        <v>0</v>
      </c>
      <c r="G113" s="134" t="n">
        <v>0</v>
      </c>
      <c r="H113" s="135" t="n">
        <v>0</v>
      </c>
      <c r="I113" s="134" t="n">
        <v>0</v>
      </c>
      <c r="J113" s="134" t="n">
        <v>0</v>
      </c>
      <c r="K113" s="135" t="n">
        <v>0</v>
      </c>
      <c r="L113" s="134" t="n">
        <v>0</v>
      </c>
      <c r="M113" s="134" t="n">
        <v>0</v>
      </c>
      <c r="N113" s="135" t="n">
        <v>0</v>
      </c>
      <c r="O113" s="136" t="n">
        <v>0</v>
      </c>
      <c r="P113" s="134" t="n">
        <v>0</v>
      </c>
      <c r="Q113" s="136" t="n">
        <v>0</v>
      </c>
      <c r="R113" s="128" t="n">
        <f aca="false">O113*P113</f>
        <v>0</v>
      </c>
    </row>
    <row r="114" customFormat="false" ht="15" hidden="false" customHeight="false" outlineLevel="0" collapsed="false">
      <c r="A114" s="132" t="n">
        <v>20</v>
      </c>
      <c r="B114" s="157" t="s">
        <v>108</v>
      </c>
      <c r="C114" s="134" t="n">
        <v>0</v>
      </c>
      <c r="D114" s="134" t="n">
        <v>0</v>
      </c>
      <c r="E114" s="135" t="n">
        <v>0</v>
      </c>
      <c r="F114" s="134" t="n">
        <v>0</v>
      </c>
      <c r="G114" s="134" t="n">
        <v>0</v>
      </c>
      <c r="H114" s="135" t="n">
        <v>0</v>
      </c>
      <c r="I114" s="134" t="n">
        <v>0</v>
      </c>
      <c r="J114" s="134" t="n">
        <v>0</v>
      </c>
      <c r="K114" s="135" t="n">
        <v>0</v>
      </c>
      <c r="L114" s="134" t="n">
        <v>0</v>
      </c>
      <c r="M114" s="134" t="n">
        <v>0</v>
      </c>
      <c r="N114" s="135" t="n">
        <v>0</v>
      </c>
      <c r="O114" s="136" t="n">
        <v>0</v>
      </c>
      <c r="P114" s="134" t="n">
        <v>0</v>
      </c>
      <c r="Q114" s="136" t="n">
        <v>0</v>
      </c>
      <c r="R114" s="128" t="n">
        <f aca="false">O114*P114</f>
        <v>0</v>
      </c>
    </row>
    <row r="115" customFormat="false" ht="15" hidden="false" customHeight="false" outlineLevel="0" collapsed="false">
      <c r="A115" s="132" t="n">
        <v>21</v>
      </c>
      <c r="B115" s="157" t="s">
        <v>109</v>
      </c>
      <c r="C115" s="162" t="n">
        <v>49598</v>
      </c>
      <c r="D115" s="162" t="n">
        <v>70916</v>
      </c>
      <c r="E115" s="137" t="n">
        <f aca="false">C115/D115*100</f>
        <v>69.9390828585933</v>
      </c>
      <c r="F115" s="162" t="n">
        <v>6480</v>
      </c>
      <c r="G115" s="162" t="n">
        <v>2743</v>
      </c>
      <c r="H115" s="137" t="n">
        <f aca="false">F115/G115*100</f>
        <v>236.237695953336</v>
      </c>
      <c r="I115" s="162" t="n">
        <v>49598</v>
      </c>
      <c r="J115" s="162" t="n">
        <v>71366</v>
      </c>
      <c r="K115" s="137" t="n">
        <f aca="false">I115/J115*100</f>
        <v>69.4980803183589</v>
      </c>
      <c r="L115" s="162" t="n">
        <v>47932</v>
      </c>
      <c r="M115" s="162" t="n">
        <f aca="false">63475+450</f>
        <v>63925</v>
      </c>
      <c r="N115" s="137" t="n">
        <f aca="false">L115/M115*100</f>
        <v>74.9816190848651</v>
      </c>
      <c r="O115" s="160" t="n">
        <v>13</v>
      </c>
      <c r="P115" s="162" t="n">
        <v>47</v>
      </c>
      <c r="Q115" s="160" t="n">
        <v>14</v>
      </c>
      <c r="R115" s="128" t="n">
        <f aca="false">O115*P115</f>
        <v>611</v>
      </c>
    </row>
    <row r="116" customFormat="false" ht="15" hidden="false" customHeight="false" outlineLevel="0" collapsed="false">
      <c r="A116" s="132" t="n">
        <v>22</v>
      </c>
      <c r="B116" s="154" t="s">
        <v>110</v>
      </c>
      <c r="C116" s="161" t="n">
        <v>21840</v>
      </c>
      <c r="D116" s="161" t="n">
        <v>23230</v>
      </c>
      <c r="E116" s="137" t="n">
        <f aca="false">C116/D116*100</f>
        <v>94.0163581575549</v>
      </c>
      <c r="F116" s="161" t="n">
        <v>1820</v>
      </c>
      <c r="G116" s="161" t="n">
        <v>2880</v>
      </c>
      <c r="H116" s="137" t="n">
        <f aca="false">F116/G116*100</f>
        <v>63.1944444444444</v>
      </c>
      <c r="I116" s="161" t="n">
        <v>49408</v>
      </c>
      <c r="J116" s="161" t="n">
        <v>36909</v>
      </c>
      <c r="K116" s="137" t="n">
        <f aca="false">I116/J116*100</f>
        <v>133.864369124062</v>
      </c>
      <c r="L116" s="162" t="n">
        <v>0</v>
      </c>
      <c r="M116" s="161" t="n">
        <v>0</v>
      </c>
      <c r="N116" s="137" t="n">
        <v>0</v>
      </c>
      <c r="O116" s="160" t="n">
        <v>12</v>
      </c>
      <c r="P116" s="162" t="n">
        <v>63</v>
      </c>
      <c r="Q116" s="160" t="n">
        <v>12</v>
      </c>
      <c r="R116" s="128" t="n">
        <f aca="false">O116*P116</f>
        <v>756</v>
      </c>
    </row>
    <row r="117" customFormat="false" ht="15" hidden="false" customHeight="false" outlineLevel="0" collapsed="false">
      <c r="A117" s="132" t="n">
        <v>23</v>
      </c>
      <c r="B117" s="154" t="s">
        <v>111</v>
      </c>
      <c r="C117" s="161" t="n">
        <v>130489</v>
      </c>
      <c r="D117" s="162" t="n">
        <v>145843</v>
      </c>
      <c r="E117" s="137" t="n">
        <f aca="false">C117/D117*100</f>
        <v>89.4722406971881</v>
      </c>
      <c r="F117" s="161" t="n">
        <v>12102</v>
      </c>
      <c r="G117" s="161" t="n">
        <v>11158</v>
      </c>
      <c r="H117" s="137" t="n">
        <f aca="false">F117/G117*100</f>
        <v>108.460297544363</v>
      </c>
      <c r="I117" s="161" t="n">
        <v>133760</v>
      </c>
      <c r="J117" s="161" t="n">
        <v>148854</v>
      </c>
      <c r="K117" s="137" t="n">
        <f aca="false">I117/J117*100</f>
        <v>89.8598626842409</v>
      </c>
      <c r="L117" s="162" t="n">
        <v>5713</v>
      </c>
      <c r="M117" s="162" t="n">
        <v>2114</v>
      </c>
      <c r="N117" s="137" t="n">
        <f aca="false">L117/M117*100</f>
        <v>270.245979186377</v>
      </c>
      <c r="O117" s="160" t="n">
        <v>39</v>
      </c>
      <c r="P117" s="162" t="n">
        <v>45</v>
      </c>
      <c r="Q117" s="160" t="n">
        <v>38</v>
      </c>
      <c r="R117" s="128" t="n">
        <f aca="false">O117*P117</f>
        <v>1755</v>
      </c>
    </row>
    <row r="118" customFormat="false" ht="15" hidden="false" customHeight="false" outlineLevel="0" collapsed="false">
      <c r="A118" s="132" t="n">
        <v>24</v>
      </c>
      <c r="B118" s="157" t="s">
        <v>112</v>
      </c>
      <c r="C118" s="162" t="n">
        <v>32809</v>
      </c>
      <c r="D118" s="162" t="n">
        <v>15536</v>
      </c>
      <c r="E118" s="137" t="n">
        <f aca="false">C118/D118*100</f>
        <v>211.180484037075</v>
      </c>
      <c r="F118" s="162" t="n">
        <v>1334</v>
      </c>
      <c r="G118" s="161" t="n">
        <v>1758</v>
      </c>
      <c r="H118" s="137" t="n">
        <f aca="false">F118/G118*100</f>
        <v>75.8816837315131</v>
      </c>
      <c r="I118" s="162" t="n">
        <v>163156</v>
      </c>
      <c r="J118" s="162" t="n">
        <v>200634</v>
      </c>
      <c r="K118" s="137" t="n">
        <f aca="false">I118/J118*100</f>
        <v>81.3202149187077</v>
      </c>
      <c r="L118" s="163" t="n">
        <v>0</v>
      </c>
      <c r="M118" s="162" t="n">
        <v>1428</v>
      </c>
      <c r="N118" s="130" t="n">
        <v>0</v>
      </c>
      <c r="O118" s="160" t="n">
        <v>55</v>
      </c>
      <c r="P118" s="162" t="n">
        <v>55</v>
      </c>
      <c r="Q118" s="160" t="n">
        <v>10</v>
      </c>
      <c r="R118" s="128" t="n">
        <f aca="false">O118*P118</f>
        <v>3025</v>
      </c>
    </row>
    <row r="119" customFormat="false" ht="15" hidden="false" customHeight="false" outlineLevel="0" collapsed="false">
      <c r="A119" s="132" t="n">
        <v>25</v>
      </c>
      <c r="B119" s="157" t="s">
        <v>113</v>
      </c>
      <c r="C119" s="162" t="n">
        <v>29774</v>
      </c>
      <c r="D119" s="162" t="n">
        <v>49936</v>
      </c>
      <c r="E119" s="137" t="n">
        <f aca="false">C119/D119*100</f>
        <v>59.6243191284845</v>
      </c>
      <c r="F119" s="162" t="n">
        <v>1453</v>
      </c>
      <c r="G119" s="162" t="n">
        <v>6355</v>
      </c>
      <c r="H119" s="137" t="n">
        <f aca="false">F119/G119*100</f>
        <v>22.8638867033832</v>
      </c>
      <c r="I119" s="162" t="n">
        <v>31021</v>
      </c>
      <c r="J119" s="162" t="n">
        <v>51871</v>
      </c>
      <c r="K119" s="137" t="n">
        <f aca="false">I119/J119*100</f>
        <v>59.8041294750439</v>
      </c>
      <c r="L119" s="162" t="n">
        <v>0</v>
      </c>
      <c r="M119" s="162" t="n">
        <v>0</v>
      </c>
      <c r="N119" s="130" t="n">
        <v>0</v>
      </c>
      <c r="O119" s="160" t="n">
        <v>19</v>
      </c>
      <c r="P119" s="162" t="n">
        <v>34</v>
      </c>
      <c r="Q119" s="160" t="n">
        <v>22</v>
      </c>
      <c r="R119" s="128" t="n">
        <f aca="false">O119*P119</f>
        <v>646</v>
      </c>
    </row>
    <row r="120" customFormat="false" ht="15" hidden="false" customHeight="false" outlineLevel="0" collapsed="false">
      <c r="A120" s="140" t="s">
        <v>114</v>
      </c>
      <c r="B120" s="140" t="s">
        <v>114</v>
      </c>
      <c r="C120" s="140" t="n">
        <f aca="false">SUM(C95:C119)</f>
        <v>3625835</v>
      </c>
      <c r="D120" s="140" t="n">
        <f aca="false">SUM(D95:D119)</f>
        <v>3861570</v>
      </c>
      <c r="E120" s="141" t="n">
        <f aca="false">C120/D120*100</f>
        <v>93.895358623565</v>
      </c>
      <c r="F120" s="140" t="n">
        <f aca="false">SUM(F95:F119)</f>
        <v>290531</v>
      </c>
      <c r="G120" s="140" t="n">
        <f aca="false">SUM(G95:G119)</f>
        <v>279886</v>
      </c>
      <c r="H120" s="141" t="n">
        <f aca="false">F120/G120*100</f>
        <v>103.803334214645</v>
      </c>
      <c r="I120" s="140" t="n">
        <f aca="false">SUM(I95:I119)</f>
        <v>3833163</v>
      </c>
      <c r="J120" s="140" t="n">
        <f aca="false">SUM(J95:J119)</f>
        <v>3939886</v>
      </c>
      <c r="K120" s="141" t="n">
        <f aca="false">I120/J120*100</f>
        <v>97.2912160402611</v>
      </c>
      <c r="L120" s="140" t="n">
        <f aca="false">SUM(L95:L119)</f>
        <v>1787521</v>
      </c>
      <c r="M120" s="140" t="n">
        <f aca="false">SUM(M95:M119)</f>
        <v>1868165</v>
      </c>
      <c r="N120" s="141" t="n">
        <f aca="false">L120/M120*100</f>
        <v>95.6832506764659</v>
      </c>
      <c r="O120" s="140" t="n">
        <f aca="false">SUM(O95:O119)</f>
        <v>1811</v>
      </c>
      <c r="P120" s="141" t="n">
        <f aca="false">R120/O120</f>
        <v>54.0077305356157</v>
      </c>
      <c r="Q120" s="140" t="n">
        <f aca="false">SUM(Q95:Q119)</f>
        <v>1781</v>
      </c>
      <c r="R120" s="149" t="n">
        <f aca="false">SUM(R95:R119)</f>
        <v>97808</v>
      </c>
    </row>
    <row r="121" customFormat="false" ht="15" hidden="false" customHeight="false" outlineLevel="0" collapsed="false">
      <c r="A121" s="132"/>
      <c r="B121" s="157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61"/>
      <c r="O121" s="136"/>
      <c r="P121" s="134"/>
      <c r="Q121" s="136"/>
      <c r="R121" s="128"/>
    </row>
    <row r="122" customFormat="false" ht="15" hidden="false" customHeight="false" outlineLevel="0" collapsed="false">
      <c r="A122" s="129"/>
      <c r="B122" s="129"/>
      <c r="C122" s="129"/>
      <c r="D122" s="129"/>
      <c r="E122" s="166"/>
      <c r="F122" s="129"/>
      <c r="G122" s="129"/>
      <c r="H122" s="166"/>
      <c r="I122" s="129"/>
      <c r="J122" s="129"/>
      <c r="K122" s="166"/>
      <c r="L122" s="129"/>
      <c r="M122" s="129"/>
      <c r="N122" s="166"/>
      <c r="O122" s="129"/>
      <c r="P122" s="166"/>
      <c r="Q122" s="129"/>
      <c r="R122" s="128" t="n">
        <f aca="false">O122*P122</f>
        <v>0</v>
      </c>
    </row>
    <row r="123" customFormat="false" ht="15" hidden="false" customHeight="false" outlineLevel="0" collapsed="false">
      <c r="A123" s="129"/>
      <c r="B123" s="129" t="s">
        <v>22</v>
      </c>
      <c r="C123" s="129" t="n">
        <v>3</v>
      </c>
      <c r="D123" s="129" t="n">
        <v>4</v>
      </c>
      <c r="E123" s="131" t="n">
        <v>5</v>
      </c>
      <c r="F123" s="129" t="n">
        <v>6</v>
      </c>
      <c r="G123" s="129" t="n">
        <v>7</v>
      </c>
      <c r="H123" s="129" t="n">
        <v>8</v>
      </c>
      <c r="I123" s="129" t="n">
        <v>9</v>
      </c>
      <c r="J123" s="129" t="n">
        <v>10</v>
      </c>
      <c r="K123" s="129" t="n">
        <v>11</v>
      </c>
      <c r="L123" s="129" t="n">
        <v>12</v>
      </c>
      <c r="M123" s="129" t="n">
        <v>13</v>
      </c>
      <c r="N123" s="129" t="n">
        <v>14</v>
      </c>
      <c r="O123" s="129" t="n">
        <v>15</v>
      </c>
      <c r="P123" s="131" t="n">
        <v>16</v>
      </c>
      <c r="Q123" s="129" t="n">
        <v>15</v>
      </c>
      <c r="R123" s="128" t="n">
        <f aca="false">O123*P123</f>
        <v>240</v>
      </c>
    </row>
    <row r="124" customFormat="false" ht="15" hidden="false" customHeight="false" outlineLevel="0" collapsed="false">
      <c r="A124" s="136" t="n">
        <v>1</v>
      </c>
      <c r="B124" s="154" t="s">
        <v>115</v>
      </c>
      <c r="C124" s="134" t="n">
        <v>0</v>
      </c>
      <c r="D124" s="134" t="n">
        <v>0</v>
      </c>
      <c r="E124" s="135" t="n">
        <v>0</v>
      </c>
      <c r="F124" s="134" t="n">
        <v>0</v>
      </c>
      <c r="G124" s="134" t="n">
        <v>0</v>
      </c>
      <c r="H124" s="135" t="n">
        <v>0</v>
      </c>
      <c r="I124" s="134" t="n">
        <v>0</v>
      </c>
      <c r="J124" s="134" t="n">
        <v>0</v>
      </c>
      <c r="K124" s="135" t="n">
        <v>0</v>
      </c>
      <c r="L124" s="134" t="n">
        <v>0</v>
      </c>
      <c r="M124" s="134" t="n">
        <v>0</v>
      </c>
      <c r="N124" s="135" t="n">
        <v>0</v>
      </c>
      <c r="O124" s="136" t="n">
        <v>0</v>
      </c>
      <c r="P124" s="134" t="n">
        <v>0</v>
      </c>
      <c r="Q124" s="136" t="n">
        <v>0</v>
      </c>
      <c r="R124" s="128" t="n">
        <f aca="false">O124*P124</f>
        <v>0</v>
      </c>
    </row>
    <row r="125" s="144" customFormat="true" ht="15" hidden="false" customHeight="false" outlineLevel="0" collapsed="false">
      <c r="A125" s="136" t="n">
        <v>2</v>
      </c>
      <c r="B125" s="154" t="s">
        <v>116</v>
      </c>
      <c r="C125" s="136" t="n">
        <v>196971</v>
      </c>
      <c r="D125" s="136" t="n">
        <v>239884</v>
      </c>
      <c r="E125" s="137" t="n">
        <f aca="false">C125/D125*100</f>
        <v>82.1109369528605</v>
      </c>
      <c r="F125" s="136" t="n">
        <v>29138</v>
      </c>
      <c r="G125" s="136" t="n">
        <v>44506</v>
      </c>
      <c r="H125" s="130" t="n">
        <f aca="false">F125/G125*100</f>
        <v>65.4698242933537</v>
      </c>
      <c r="I125" s="136" t="n">
        <v>167947</v>
      </c>
      <c r="J125" s="136" t="n">
        <v>204623</v>
      </c>
      <c r="K125" s="137" t="n">
        <f aca="false">I125/J125*100</f>
        <v>82.0763061825894</v>
      </c>
      <c r="L125" s="136" t="n">
        <v>0</v>
      </c>
      <c r="M125" s="136" t="n">
        <v>112893</v>
      </c>
      <c r="N125" s="130" t="n">
        <v>0</v>
      </c>
      <c r="O125" s="130" t="n">
        <v>78</v>
      </c>
      <c r="P125" s="134" t="n">
        <v>80</v>
      </c>
      <c r="Q125" s="130" t="n">
        <v>79</v>
      </c>
      <c r="R125" s="128" t="n">
        <f aca="false">O125*P125</f>
        <v>6240</v>
      </c>
    </row>
    <row r="126" customFormat="false" ht="15" hidden="false" customHeight="false" outlineLevel="0" collapsed="false">
      <c r="A126" s="136" t="n">
        <v>3</v>
      </c>
      <c r="B126" s="154" t="s">
        <v>117</v>
      </c>
      <c r="C126" s="134" t="n">
        <v>0</v>
      </c>
      <c r="D126" s="134" t="n">
        <v>0</v>
      </c>
      <c r="E126" s="135" t="n">
        <v>0</v>
      </c>
      <c r="F126" s="134" t="n">
        <v>0</v>
      </c>
      <c r="G126" s="134" t="n">
        <v>0</v>
      </c>
      <c r="H126" s="135" t="n">
        <v>0</v>
      </c>
      <c r="I126" s="134" t="n">
        <v>0</v>
      </c>
      <c r="J126" s="134" t="n">
        <v>0</v>
      </c>
      <c r="K126" s="135" t="n">
        <v>0</v>
      </c>
      <c r="L126" s="134" t="n">
        <v>0</v>
      </c>
      <c r="M126" s="134" t="n">
        <v>0</v>
      </c>
      <c r="N126" s="135" t="n">
        <v>0</v>
      </c>
      <c r="O126" s="136" t="n">
        <v>0</v>
      </c>
      <c r="P126" s="134" t="n">
        <v>0</v>
      </c>
      <c r="Q126" s="136" t="n">
        <v>0</v>
      </c>
      <c r="R126" s="128" t="n">
        <f aca="false">O126*P126</f>
        <v>0</v>
      </c>
    </row>
    <row r="127" customFormat="false" ht="15" hidden="false" customHeight="false" outlineLevel="0" collapsed="false">
      <c r="A127" s="136" t="n">
        <v>4</v>
      </c>
      <c r="B127" s="154" t="s">
        <v>118</v>
      </c>
      <c r="C127" s="134" t="n">
        <v>0</v>
      </c>
      <c r="D127" s="134" t="n">
        <v>0</v>
      </c>
      <c r="E127" s="135" t="n">
        <v>0</v>
      </c>
      <c r="F127" s="134" t="n">
        <v>0</v>
      </c>
      <c r="G127" s="134" t="n">
        <v>0</v>
      </c>
      <c r="H127" s="135" t="n">
        <v>0</v>
      </c>
      <c r="I127" s="134" t="n">
        <v>0</v>
      </c>
      <c r="J127" s="134" t="n">
        <v>0</v>
      </c>
      <c r="K127" s="135" t="n">
        <v>0</v>
      </c>
      <c r="L127" s="134" t="n">
        <v>0</v>
      </c>
      <c r="M127" s="134" t="n">
        <v>0</v>
      </c>
      <c r="N127" s="135" t="n">
        <v>0</v>
      </c>
      <c r="O127" s="136" t="n">
        <v>0</v>
      </c>
      <c r="P127" s="134" t="n">
        <v>0</v>
      </c>
      <c r="Q127" s="136" t="n">
        <v>0</v>
      </c>
      <c r="R127" s="128" t="n">
        <f aca="false">O127*P127</f>
        <v>0</v>
      </c>
    </row>
    <row r="128" customFormat="false" ht="15" hidden="false" customHeight="false" outlineLevel="0" collapsed="false">
      <c r="A128" s="136" t="n">
        <v>5</v>
      </c>
      <c r="B128" s="154" t="s">
        <v>119</v>
      </c>
      <c r="C128" s="161" t="n">
        <v>782</v>
      </c>
      <c r="D128" s="161" t="n">
        <v>4138</v>
      </c>
      <c r="E128" s="169" t="n">
        <f aca="false">C128/D128*100</f>
        <v>18.8980183663606</v>
      </c>
      <c r="F128" s="161" t="n">
        <v>0</v>
      </c>
      <c r="G128" s="161" t="n">
        <v>838</v>
      </c>
      <c r="H128" s="130" t="n">
        <f aca="false">F128/G128*100</f>
        <v>0</v>
      </c>
      <c r="I128" s="161" t="n">
        <v>9337</v>
      </c>
      <c r="J128" s="161" t="n">
        <v>10572</v>
      </c>
      <c r="K128" s="169" t="n">
        <f aca="false">I128/J128*100</f>
        <v>88.3181990162694</v>
      </c>
      <c r="L128" s="161" t="n">
        <v>0</v>
      </c>
      <c r="M128" s="161" t="n">
        <v>0</v>
      </c>
      <c r="N128" s="161" t="n">
        <v>0</v>
      </c>
      <c r="O128" s="130" t="n">
        <v>8</v>
      </c>
      <c r="P128" s="162" t="n">
        <v>70</v>
      </c>
      <c r="Q128" s="130" t="n">
        <v>8</v>
      </c>
      <c r="R128" s="128" t="n">
        <f aca="false">O128*P128</f>
        <v>560</v>
      </c>
    </row>
    <row r="129" customFormat="false" ht="15" hidden="false" customHeight="false" outlineLevel="0" collapsed="false">
      <c r="A129" s="136" t="n">
        <v>6</v>
      </c>
      <c r="B129" s="154" t="s">
        <v>120</v>
      </c>
      <c r="C129" s="134" t="n">
        <v>0</v>
      </c>
      <c r="D129" s="134" t="n">
        <v>0</v>
      </c>
      <c r="E129" s="135" t="n">
        <v>0</v>
      </c>
      <c r="F129" s="134" t="n">
        <v>0</v>
      </c>
      <c r="G129" s="134" t="n">
        <v>0</v>
      </c>
      <c r="H129" s="135" t="n">
        <v>0</v>
      </c>
      <c r="I129" s="134" t="n">
        <v>0</v>
      </c>
      <c r="J129" s="134" t="n">
        <v>0</v>
      </c>
      <c r="K129" s="135" t="n">
        <v>0</v>
      </c>
      <c r="L129" s="134" t="n">
        <v>0</v>
      </c>
      <c r="M129" s="134" t="n">
        <v>0</v>
      </c>
      <c r="N129" s="135" t="n">
        <v>0</v>
      </c>
      <c r="O129" s="136" t="n">
        <v>0</v>
      </c>
      <c r="P129" s="134" t="n">
        <v>0</v>
      </c>
      <c r="Q129" s="136" t="n">
        <v>0</v>
      </c>
      <c r="R129" s="128" t="n">
        <f aca="false">O129*P129</f>
        <v>0</v>
      </c>
    </row>
    <row r="130" customFormat="false" ht="15" hidden="false" customHeight="false" outlineLevel="0" collapsed="false">
      <c r="A130" s="136" t="n">
        <v>7</v>
      </c>
      <c r="B130" s="154" t="s">
        <v>121</v>
      </c>
      <c r="C130" s="130" t="n">
        <v>25915</v>
      </c>
      <c r="D130" s="130" t="n">
        <v>32631</v>
      </c>
      <c r="E130" s="137" t="n">
        <f aca="false">C130/D130*100</f>
        <v>79.4183445190157</v>
      </c>
      <c r="F130" s="130" t="n">
        <v>4891</v>
      </c>
      <c r="G130" s="130" t="n">
        <v>6017</v>
      </c>
      <c r="H130" s="137" t="n">
        <f aca="false">F130/G130*100</f>
        <v>81.2863553265747</v>
      </c>
      <c r="I130" s="130" t="n">
        <v>25915</v>
      </c>
      <c r="J130" s="130" t="n">
        <v>32631</v>
      </c>
      <c r="K130" s="169" t="n">
        <f aca="false">I130/J130*100</f>
        <v>79.4183445190157</v>
      </c>
      <c r="L130" s="130" t="n">
        <v>0</v>
      </c>
      <c r="M130" s="130" t="n">
        <v>0</v>
      </c>
      <c r="N130" s="130" t="n">
        <v>0</v>
      </c>
      <c r="O130" s="130" t="n">
        <v>13</v>
      </c>
      <c r="P130" s="162" t="n">
        <v>50</v>
      </c>
      <c r="Q130" s="130" t="n">
        <v>13</v>
      </c>
      <c r="R130" s="128" t="n">
        <f aca="false">O130*P130</f>
        <v>650</v>
      </c>
    </row>
    <row r="131" customFormat="false" ht="15" hidden="false" customHeight="false" outlineLevel="0" collapsed="false">
      <c r="A131" s="140" t="s">
        <v>122</v>
      </c>
      <c r="B131" s="140" t="s">
        <v>122</v>
      </c>
      <c r="C131" s="140" t="n">
        <f aca="false">SUM(C124:C130)</f>
        <v>223668</v>
      </c>
      <c r="D131" s="140" t="n">
        <f aca="false">SUM(D124:D130)</f>
        <v>276653</v>
      </c>
      <c r="E131" s="141" t="n">
        <f aca="false">C131/D131*100</f>
        <v>80.8478491106187</v>
      </c>
      <c r="F131" s="140" t="n">
        <f aca="false">SUM(F124:F130)</f>
        <v>34029</v>
      </c>
      <c r="G131" s="140" t="n">
        <f aca="false">SUM(G124:G130)</f>
        <v>51361</v>
      </c>
      <c r="H131" s="141" t="n">
        <f aca="false">F131/G131*100</f>
        <v>66.254551118553</v>
      </c>
      <c r="I131" s="140" t="n">
        <f aca="false">SUM(I124:I130)</f>
        <v>203199</v>
      </c>
      <c r="J131" s="140" t="n">
        <f aca="false">SUM(J124:J130)</f>
        <v>247826</v>
      </c>
      <c r="K131" s="141" t="n">
        <f aca="false">I131/J131*100</f>
        <v>81.9926077167045</v>
      </c>
      <c r="L131" s="140" t="n">
        <f aca="false">SUM(L124:L130)</f>
        <v>0</v>
      </c>
      <c r="M131" s="140" t="n">
        <f aca="false">SUM(M124:M130)</f>
        <v>112893</v>
      </c>
      <c r="N131" s="152" t="n">
        <v>0</v>
      </c>
      <c r="O131" s="140" t="n">
        <f aca="false">SUM(O124:O130)</f>
        <v>99</v>
      </c>
      <c r="P131" s="152" t="n">
        <f aca="false">R131/O131</f>
        <v>75.2525252525252</v>
      </c>
      <c r="Q131" s="140" t="n">
        <f aca="false">SUM(Q124:Q130)</f>
        <v>100</v>
      </c>
      <c r="R131" s="149" t="n">
        <f aca="false">SUM(R124:R130)</f>
        <v>7450</v>
      </c>
    </row>
    <row r="132" customFormat="false" ht="15" hidden="false" customHeight="false" outlineLevel="0" collapsed="false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0"/>
      <c r="L132" s="136"/>
      <c r="M132" s="136"/>
      <c r="N132" s="136"/>
      <c r="O132" s="136"/>
      <c r="P132" s="130"/>
      <c r="Q132" s="136"/>
      <c r="R132" s="128"/>
    </row>
    <row r="133" customFormat="false" ht="15" hidden="false" customHeight="false" outlineLevel="0" collapsed="false">
      <c r="A133" s="129" t="s">
        <v>208</v>
      </c>
      <c r="B133" s="129"/>
      <c r="C133" s="129" t="n">
        <v>3</v>
      </c>
      <c r="D133" s="129" t="n">
        <v>4</v>
      </c>
      <c r="E133" s="131" t="n">
        <v>5</v>
      </c>
      <c r="F133" s="129" t="n">
        <v>6</v>
      </c>
      <c r="G133" s="129" t="n">
        <v>7</v>
      </c>
      <c r="H133" s="129" t="n">
        <v>8</v>
      </c>
      <c r="I133" s="129" t="n">
        <v>9</v>
      </c>
      <c r="J133" s="129" t="n">
        <v>10</v>
      </c>
      <c r="K133" s="129" t="n">
        <v>11</v>
      </c>
      <c r="L133" s="129" t="n">
        <v>12</v>
      </c>
      <c r="M133" s="129" t="n">
        <v>13</v>
      </c>
      <c r="N133" s="129" t="n">
        <v>14</v>
      </c>
      <c r="O133" s="129" t="n">
        <v>15</v>
      </c>
      <c r="P133" s="131" t="n">
        <v>16</v>
      </c>
      <c r="Q133" s="129" t="n">
        <v>15</v>
      </c>
      <c r="R133" s="128"/>
    </row>
    <row r="134" customFormat="false" ht="15" hidden="false" customHeight="false" outlineLevel="0" collapsed="false">
      <c r="A134" s="136" t="n">
        <v>1</v>
      </c>
      <c r="B134" s="154" t="s">
        <v>124</v>
      </c>
      <c r="C134" s="130" t="n">
        <v>119426756</v>
      </c>
      <c r="D134" s="130" t="n">
        <v>102106107</v>
      </c>
      <c r="E134" s="137" t="n">
        <f aca="false">C134/D134*100</f>
        <v>116.963382023761</v>
      </c>
      <c r="F134" s="130" t="n">
        <v>10758451</v>
      </c>
      <c r="G134" s="130" t="n">
        <v>9049428</v>
      </c>
      <c r="H134" s="137" t="n">
        <f aca="false">F134/G134*100</f>
        <v>118.885425686574</v>
      </c>
      <c r="I134" s="136" t="n">
        <v>117377600</v>
      </c>
      <c r="J134" s="136" t="n">
        <v>95433251</v>
      </c>
      <c r="K134" s="137" t="n">
        <f aca="false">I134/J134*100</f>
        <v>122.994447710893</v>
      </c>
      <c r="L134" s="136" t="n">
        <v>55000948</v>
      </c>
      <c r="M134" s="136" t="n">
        <v>45058626</v>
      </c>
      <c r="N134" s="137" t="n">
        <f aca="false">L134/M134*100</f>
        <v>122.065302213166</v>
      </c>
      <c r="O134" s="136" t="n">
        <v>2931</v>
      </c>
      <c r="P134" s="130" t="n">
        <v>145</v>
      </c>
      <c r="Q134" s="136" t="n">
        <v>2948</v>
      </c>
      <c r="R134" s="128" t="n">
        <f aca="false">O134*P134</f>
        <v>424995</v>
      </c>
    </row>
    <row r="135" customFormat="false" ht="15" hidden="false" customHeight="false" outlineLevel="0" collapsed="false">
      <c r="A135" s="136" t="n">
        <v>2</v>
      </c>
      <c r="B135" s="154" t="s">
        <v>125</v>
      </c>
      <c r="C135" s="130" t="n">
        <v>26091481</v>
      </c>
      <c r="D135" s="130" t="n">
        <v>23917255</v>
      </c>
      <c r="E135" s="137" t="n">
        <f aca="false">C135/D135*100</f>
        <v>109.09061679528</v>
      </c>
      <c r="F135" s="130" t="n">
        <v>2014388</v>
      </c>
      <c r="G135" s="130" t="n">
        <v>1826023</v>
      </c>
      <c r="H135" s="137" t="n">
        <f aca="false">F135/G135*100</f>
        <v>110.315587481647</v>
      </c>
      <c r="I135" s="136" t="n">
        <v>2246350</v>
      </c>
      <c r="J135" s="136" t="n">
        <v>20616977</v>
      </c>
      <c r="K135" s="137" t="n">
        <f aca="false">I135/J135*100</f>
        <v>10.8956322743145</v>
      </c>
      <c r="L135" s="136" t="n">
        <v>2246350</v>
      </c>
      <c r="M135" s="136" t="n">
        <v>20616977</v>
      </c>
      <c r="N135" s="137" t="n">
        <f aca="false">L135/M135*100</f>
        <v>10.8956322743145</v>
      </c>
      <c r="O135" s="136" t="n">
        <v>958</v>
      </c>
      <c r="P135" s="130" t="n">
        <v>120</v>
      </c>
      <c r="Q135" s="136" t="n">
        <v>957</v>
      </c>
      <c r="R135" s="128" t="n">
        <f aca="false">O135*P135</f>
        <v>114960</v>
      </c>
    </row>
    <row r="136" customFormat="false" ht="15" hidden="false" customHeight="false" outlineLevel="0" collapsed="false">
      <c r="A136" s="136" t="n">
        <v>3</v>
      </c>
      <c r="B136" s="154" t="s">
        <v>126</v>
      </c>
      <c r="C136" s="130" t="n">
        <v>23314344</v>
      </c>
      <c r="D136" s="130" t="n">
        <v>26037265</v>
      </c>
      <c r="E136" s="137" t="n">
        <f aca="false">C136/D136*100</f>
        <v>89.5422157434738</v>
      </c>
      <c r="F136" s="130" t="n">
        <v>1903530</v>
      </c>
      <c r="G136" s="130" t="n">
        <v>1981682</v>
      </c>
      <c r="H136" s="137" t="n">
        <f aca="false">F136/G136*100</f>
        <v>96.0562794636072</v>
      </c>
      <c r="I136" s="136" t="n">
        <v>23495127</v>
      </c>
      <c r="J136" s="136" t="n">
        <v>26648057</v>
      </c>
      <c r="K136" s="137" t="n">
        <f aca="false">I136/J136*100</f>
        <v>88.1682555692522</v>
      </c>
      <c r="L136" s="136" t="n">
        <f aca="false">1958616+21536511</f>
        <v>23495127</v>
      </c>
      <c r="M136" s="136" t="n">
        <v>26648057</v>
      </c>
      <c r="N136" s="137" t="n">
        <f aca="false">L136/M136*100</f>
        <v>88.1682555692522</v>
      </c>
      <c r="O136" s="136" t="n">
        <v>1210</v>
      </c>
      <c r="P136" s="130" t="n">
        <v>306</v>
      </c>
      <c r="Q136" s="136" t="n">
        <v>1210</v>
      </c>
      <c r="R136" s="128" t="n">
        <f aca="false">O136*P136</f>
        <v>370260</v>
      </c>
    </row>
    <row r="137" customFormat="false" ht="15" hidden="false" customHeight="false" outlineLevel="0" collapsed="false">
      <c r="A137" s="136" t="n">
        <v>4</v>
      </c>
      <c r="B137" s="154" t="s">
        <v>127</v>
      </c>
      <c r="C137" s="130" t="n">
        <v>4870025</v>
      </c>
      <c r="D137" s="130" t="n">
        <v>6778381</v>
      </c>
      <c r="E137" s="137" t="n">
        <f aca="false">C137/D137*100</f>
        <v>71.8464335362677</v>
      </c>
      <c r="F137" s="136" t="n">
        <v>329869</v>
      </c>
      <c r="G137" s="136" t="n">
        <v>349629</v>
      </c>
      <c r="H137" s="137" t="n">
        <f aca="false">F137/G137*100</f>
        <v>94.348294906887</v>
      </c>
      <c r="I137" s="136" t="n">
        <v>4556326</v>
      </c>
      <c r="J137" s="136" t="n">
        <v>6283413</v>
      </c>
      <c r="K137" s="137" t="n">
        <f aca="false">I137/J137*100</f>
        <v>72.513552745936</v>
      </c>
      <c r="L137" s="136" t="n">
        <v>4556326</v>
      </c>
      <c r="M137" s="136" t="n">
        <v>6283413</v>
      </c>
      <c r="N137" s="137" t="n">
        <f aca="false">L137/M137*100</f>
        <v>72.513552745936</v>
      </c>
      <c r="O137" s="136" t="n">
        <v>559</v>
      </c>
      <c r="P137" s="130" t="n">
        <v>150</v>
      </c>
      <c r="Q137" s="136" t="n">
        <v>556</v>
      </c>
      <c r="R137" s="128" t="n">
        <f aca="false">O137*P137</f>
        <v>83850</v>
      </c>
    </row>
    <row r="138" customFormat="false" ht="15" hidden="false" customHeight="false" outlineLevel="0" collapsed="false">
      <c r="A138" s="136" t="n">
        <v>5</v>
      </c>
      <c r="B138" s="154" t="s">
        <v>209</v>
      </c>
      <c r="C138" s="136" t="n">
        <v>4805863</v>
      </c>
      <c r="D138" s="136" t="n">
        <v>0</v>
      </c>
      <c r="E138" s="137" t="n">
        <v>0</v>
      </c>
      <c r="F138" s="136" t="n">
        <v>478755</v>
      </c>
      <c r="G138" s="136" t="n">
        <v>0</v>
      </c>
      <c r="H138" s="137" t="n">
        <v>0</v>
      </c>
      <c r="I138" s="136" t="n">
        <v>3990951</v>
      </c>
      <c r="J138" s="136" t="n">
        <v>0</v>
      </c>
      <c r="K138" s="137" t="n">
        <v>0</v>
      </c>
      <c r="L138" s="136" t="n">
        <v>0</v>
      </c>
      <c r="M138" s="136" t="n">
        <v>0</v>
      </c>
      <c r="N138" s="137" t="n">
        <v>0</v>
      </c>
      <c r="O138" s="136" t="n">
        <v>419</v>
      </c>
      <c r="P138" s="134" t="n">
        <v>178</v>
      </c>
      <c r="Q138" s="136" t="n">
        <v>386</v>
      </c>
      <c r="R138" s="128" t="n">
        <f aca="false">O138*P138</f>
        <v>74582</v>
      </c>
    </row>
    <row r="139" customFormat="false" ht="15" hidden="false" customHeight="false" outlineLevel="0" collapsed="false">
      <c r="A139" s="140" t="s">
        <v>210</v>
      </c>
      <c r="B139" s="140" t="s">
        <v>140</v>
      </c>
      <c r="C139" s="152" t="n">
        <f aca="false">SUM(C134:C138)</f>
        <v>178508469</v>
      </c>
      <c r="D139" s="152" t="n">
        <f aca="false">SUM(D134:D138)</f>
        <v>158839008</v>
      </c>
      <c r="E139" s="141" t="n">
        <f aca="false">C139/D139*100</f>
        <v>112.383268598605</v>
      </c>
      <c r="F139" s="152" t="n">
        <f aca="false">SUM(F134:F138)</f>
        <v>15484993</v>
      </c>
      <c r="G139" s="152" t="n">
        <f aca="false">SUM(G134:G138)</f>
        <v>13206762</v>
      </c>
      <c r="H139" s="141" t="n">
        <f aca="false">F139/G139*100</f>
        <v>117.25048880263</v>
      </c>
      <c r="I139" s="152" t="n">
        <f aca="false">SUM(I134:I138)</f>
        <v>151666354</v>
      </c>
      <c r="J139" s="152" t="n">
        <f aca="false">SUM(J134:J138)</f>
        <v>148981698</v>
      </c>
      <c r="K139" s="141" t="n">
        <f aca="false">I139/J139*100</f>
        <v>101.802003894465</v>
      </c>
      <c r="L139" s="152" t="n">
        <f aca="false">SUM(L134:L138)</f>
        <v>85298751</v>
      </c>
      <c r="M139" s="152" t="n">
        <f aca="false">SUM(M134:M138)</f>
        <v>98607073</v>
      </c>
      <c r="N139" s="141" t="n">
        <f aca="false">L139/M139*100</f>
        <v>86.5036841728382</v>
      </c>
      <c r="O139" s="152" t="n">
        <f aca="false">SUM(O134:O138)</f>
        <v>6077</v>
      </c>
      <c r="P139" s="152" t="n">
        <f aca="false">R139/O139</f>
        <v>175.851077834458</v>
      </c>
      <c r="Q139" s="152" t="n">
        <f aca="false">SUM(Q134:Q138)</f>
        <v>6057</v>
      </c>
      <c r="R139" s="152" t="n">
        <f aca="false">SUM(R134:R138)</f>
        <v>1068647</v>
      </c>
    </row>
    <row r="140" customFormat="false" ht="15" hidden="false" customHeight="false" outlineLevel="0" collapsed="false">
      <c r="A140" s="204"/>
      <c r="B140" s="204"/>
      <c r="C140" s="205"/>
      <c r="D140" s="205"/>
      <c r="E140" s="206"/>
      <c r="F140" s="204"/>
      <c r="G140" s="204"/>
      <c r="H140" s="206"/>
      <c r="I140" s="204"/>
      <c r="J140" s="204"/>
      <c r="K140" s="206"/>
      <c r="L140" s="204"/>
      <c r="M140" s="204"/>
      <c r="N140" s="206"/>
      <c r="O140" s="204"/>
      <c r="P140" s="205"/>
      <c r="Q140" s="204"/>
      <c r="R140" s="207"/>
    </row>
    <row r="141" customFormat="false" ht="15" hidden="false" customHeight="false" outlineLevel="0" collapsed="false">
      <c r="A141" s="204"/>
      <c r="B141" s="204" t="s">
        <v>211</v>
      </c>
      <c r="C141" s="129" t="n">
        <v>3</v>
      </c>
      <c r="D141" s="129" t="n">
        <v>4</v>
      </c>
      <c r="E141" s="131" t="n">
        <v>5</v>
      </c>
      <c r="F141" s="129" t="n">
        <v>6</v>
      </c>
      <c r="G141" s="129" t="n">
        <v>7</v>
      </c>
      <c r="H141" s="129" t="n">
        <v>8</v>
      </c>
      <c r="I141" s="129" t="n">
        <v>9</v>
      </c>
      <c r="J141" s="129" t="n">
        <v>10</v>
      </c>
      <c r="K141" s="129" t="n">
        <v>11</v>
      </c>
      <c r="L141" s="129" t="n">
        <v>12</v>
      </c>
      <c r="M141" s="129" t="n">
        <v>13</v>
      </c>
      <c r="N141" s="129" t="n">
        <v>14</v>
      </c>
      <c r="O141" s="129" t="n">
        <v>15</v>
      </c>
      <c r="P141" s="131" t="n">
        <v>16</v>
      </c>
      <c r="Q141" s="129" t="n">
        <v>15</v>
      </c>
      <c r="R141" s="207"/>
    </row>
    <row r="142" customFormat="false" ht="15" hidden="false" customHeight="false" outlineLevel="0" collapsed="false">
      <c r="A142" s="136" t="n">
        <v>6</v>
      </c>
      <c r="B142" s="154" t="s">
        <v>129</v>
      </c>
      <c r="C142" s="130" t="n">
        <v>20752564</v>
      </c>
      <c r="D142" s="130" t="n">
        <v>20256398</v>
      </c>
      <c r="E142" s="137" t="n">
        <f aca="false">C142/D142*100</f>
        <v>102.449428570667</v>
      </c>
      <c r="F142" s="130" t="n">
        <v>1780379</v>
      </c>
      <c r="G142" s="130" t="n">
        <v>1306053</v>
      </c>
      <c r="H142" s="137" t="n">
        <f aca="false">F142/G142*100</f>
        <v>136.317515445392</v>
      </c>
      <c r="I142" s="136" t="n">
        <v>20111394</v>
      </c>
      <c r="J142" s="136" t="n">
        <v>19591239</v>
      </c>
      <c r="K142" s="137" t="n">
        <f aca="false">I142/J142*100</f>
        <v>102.655038816075</v>
      </c>
      <c r="L142" s="136" t="n">
        <v>20111394</v>
      </c>
      <c r="M142" s="136" t="n">
        <v>19578677</v>
      </c>
      <c r="N142" s="137" t="n">
        <f aca="false">L142/M142*100</f>
        <v>102.720903971193</v>
      </c>
      <c r="O142" s="136" t="n">
        <v>475</v>
      </c>
      <c r="P142" s="130" t="n">
        <v>150</v>
      </c>
      <c r="Q142" s="136" t="n">
        <v>478</v>
      </c>
      <c r="R142" s="128" t="n">
        <f aca="false">O142*P142</f>
        <v>71250</v>
      </c>
    </row>
    <row r="143" customFormat="false" ht="15" hidden="false" customHeight="false" outlineLevel="0" collapsed="false">
      <c r="A143" s="136" t="n">
        <v>10</v>
      </c>
      <c r="B143" s="154" t="s">
        <v>133</v>
      </c>
      <c r="C143" s="130" t="n">
        <v>42992839</v>
      </c>
      <c r="D143" s="130" t="n">
        <v>42543662</v>
      </c>
      <c r="E143" s="137" t="n">
        <f aca="false">C143/D143*100</f>
        <v>101.055802389555</v>
      </c>
      <c r="F143" s="130" t="n">
        <v>4122855</v>
      </c>
      <c r="G143" s="130" t="n">
        <v>2951358</v>
      </c>
      <c r="H143" s="137" t="n">
        <f aca="false">F143/G143*100</f>
        <v>139.693490250929</v>
      </c>
      <c r="I143" s="136" t="n">
        <v>42785537</v>
      </c>
      <c r="J143" s="136" t="n">
        <v>44402989</v>
      </c>
      <c r="K143" s="137" t="n">
        <f aca="false">I143/J143*100</f>
        <v>96.3573353136204</v>
      </c>
      <c r="L143" s="136" t="n">
        <v>42643833</v>
      </c>
      <c r="M143" s="136" t="n">
        <v>44404504</v>
      </c>
      <c r="N143" s="137" t="n">
        <f aca="false">L143/M143*100</f>
        <v>96.0349269974956</v>
      </c>
      <c r="O143" s="136" t="n">
        <v>669</v>
      </c>
      <c r="P143" s="130" t="n">
        <v>134</v>
      </c>
      <c r="Q143" s="136" t="n">
        <v>676</v>
      </c>
      <c r="R143" s="128" t="n">
        <f aca="false">O143*P143</f>
        <v>89646</v>
      </c>
    </row>
    <row r="144" customFormat="false" ht="15" hidden="false" customHeight="false" outlineLevel="0" collapsed="false">
      <c r="A144" s="136" t="n">
        <v>11</v>
      </c>
      <c r="B144" s="154" t="s">
        <v>134</v>
      </c>
      <c r="C144" s="130" t="n">
        <v>29664842</v>
      </c>
      <c r="D144" s="130" t="n">
        <v>30845247</v>
      </c>
      <c r="E144" s="137" t="n">
        <f aca="false">C144/D144*100</f>
        <v>96.1731381175194</v>
      </c>
      <c r="F144" s="136" t="n">
        <v>2395921</v>
      </c>
      <c r="G144" s="136" t="n">
        <v>3223407</v>
      </c>
      <c r="H144" s="137" t="n">
        <f aca="false">F144/G144*100</f>
        <v>74.3288390203285</v>
      </c>
      <c r="I144" s="136" t="n">
        <v>28732125</v>
      </c>
      <c r="J144" s="136" t="n">
        <v>28932056</v>
      </c>
      <c r="K144" s="137" t="n">
        <f aca="false">I144/J144*100</f>
        <v>99.3089637321316</v>
      </c>
      <c r="L144" s="136" t="n">
        <v>28732125</v>
      </c>
      <c r="M144" s="136" t="n">
        <v>28932056</v>
      </c>
      <c r="N144" s="137" t="n">
        <f aca="false">L144/M144*100</f>
        <v>99.3089637321316</v>
      </c>
      <c r="O144" s="136" t="n">
        <v>557</v>
      </c>
      <c r="P144" s="130" t="n">
        <v>180</v>
      </c>
      <c r="Q144" s="136" t="n">
        <v>561</v>
      </c>
      <c r="R144" s="128" t="n">
        <f aca="false">O144*P144</f>
        <v>100260</v>
      </c>
    </row>
    <row r="145" customFormat="false" ht="15" hidden="false" customHeight="false" outlineLevel="0" collapsed="false">
      <c r="A145" s="136" t="n">
        <v>14</v>
      </c>
      <c r="B145" s="154" t="s">
        <v>137</v>
      </c>
      <c r="C145" s="130" t="n">
        <v>4147425</v>
      </c>
      <c r="D145" s="130" t="n">
        <v>2783093</v>
      </c>
      <c r="E145" s="137" t="n">
        <f aca="false">C145/D145*100</f>
        <v>149.022149098144</v>
      </c>
      <c r="F145" s="136" t="n">
        <v>381222</v>
      </c>
      <c r="G145" s="136" t="n">
        <v>243998</v>
      </c>
      <c r="H145" s="137" t="n">
        <f aca="false">F145/G145*100</f>
        <v>156.239805244305</v>
      </c>
      <c r="I145" s="136" t="n">
        <v>4351233</v>
      </c>
      <c r="J145" s="136" t="n">
        <v>2835524</v>
      </c>
      <c r="K145" s="137" t="n">
        <f aca="false">I145/J145*100</f>
        <v>153.454282171479</v>
      </c>
      <c r="L145" s="136" t="n">
        <v>0</v>
      </c>
      <c r="M145" s="136" t="n">
        <v>0</v>
      </c>
      <c r="N145" s="137" t="n">
        <v>0</v>
      </c>
      <c r="O145" s="136" t="n">
        <v>320</v>
      </c>
      <c r="P145" s="130" t="n">
        <v>58</v>
      </c>
      <c r="Q145" s="136" t="n">
        <v>314</v>
      </c>
      <c r="R145" s="128" t="n">
        <f aca="false">O145*P145</f>
        <v>18560</v>
      </c>
    </row>
    <row r="146" customFormat="false" ht="15" hidden="false" customHeight="false" outlineLevel="0" collapsed="false">
      <c r="A146" s="136" t="n">
        <v>9</v>
      </c>
      <c r="B146" s="154" t="s">
        <v>132</v>
      </c>
      <c r="C146" s="130" t="n">
        <v>30031870</v>
      </c>
      <c r="D146" s="130" t="n">
        <v>24730672</v>
      </c>
      <c r="E146" s="137" t="n">
        <f aca="false">C146/D146*100</f>
        <v>121.435721601095</v>
      </c>
      <c r="F146" s="136" t="n">
        <v>2375850</v>
      </c>
      <c r="G146" s="136" t="n">
        <v>2924704</v>
      </c>
      <c r="H146" s="137" t="n">
        <f aca="false">F146/G146*100</f>
        <v>81.2338616147138</v>
      </c>
      <c r="I146" s="136" t="n">
        <v>31205281</v>
      </c>
      <c r="J146" s="136" t="n">
        <v>24267298</v>
      </c>
      <c r="K146" s="137" t="n">
        <f aca="false">I146/J146*100</f>
        <v>128.589845478471</v>
      </c>
      <c r="L146" s="136" t="n">
        <v>31205281</v>
      </c>
      <c r="M146" s="136" t="n">
        <v>24267298</v>
      </c>
      <c r="N146" s="137" t="n">
        <f aca="false">L146/M146*100</f>
        <v>128.589845478471</v>
      </c>
      <c r="O146" s="136" t="n">
        <v>955</v>
      </c>
      <c r="P146" s="130" t="n">
        <v>100</v>
      </c>
      <c r="Q146" s="136" t="n">
        <v>910</v>
      </c>
      <c r="R146" s="128" t="n">
        <f aca="false">O146*P146</f>
        <v>95500</v>
      </c>
    </row>
    <row r="147" customFormat="false" ht="15" hidden="false" customHeight="false" outlineLevel="0" collapsed="false">
      <c r="A147" s="136" t="n">
        <v>15</v>
      </c>
      <c r="B147" s="154" t="s">
        <v>138</v>
      </c>
      <c r="C147" s="130" t="n">
        <v>32573457</v>
      </c>
      <c r="D147" s="130" t="n">
        <v>32648958</v>
      </c>
      <c r="E147" s="137" t="n">
        <f aca="false">C147/D147*100</f>
        <v>99.7687491282264</v>
      </c>
      <c r="F147" s="136" t="n">
        <v>2607051</v>
      </c>
      <c r="G147" s="136" t="n">
        <v>2652511</v>
      </c>
      <c r="H147" s="137" t="n">
        <f aca="false">F147/G147*100</f>
        <v>98.2861522534685</v>
      </c>
      <c r="I147" s="136" t="n">
        <v>32660427</v>
      </c>
      <c r="J147" s="136" t="n">
        <v>32547579</v>
      </c>
      <c r="K147" s="137" t="n">
        <f aca="false">I147/J147*100</f>
        <v>100.346717032318</v>
      </c>
      <c r="L147" s="136" t="n">
        <v>32565774</v>
      </c>
      <c r="M147" s="136" t="n">
        <v>32425889</v>
      </c>
      <c r="N147" s="137" t="n">
        <f aca="false">L147/M147*100</f>
        <v>100.431399120622</v>
      </c>
      <c r="O147" s="136" t="n">
        <v>646</v>
      </c>
      <c r="P147" s="130" t="n">
        <v>130</v>
      </c>
      <c r="Q147" s="136" t="n">
        <v>646</v>
      </c>
      <c r="R147" s="128" t="n">
        <f aca="false">O147*P147</f>
        <v>83980</v>
      </c>
    </row>
    <row r="148" customFormat="false" ht="15" hidden="false" customHeight="false" outlineLevel="0" collapsed="false">
      <c r="A148" s="136" t="n">
        <v>13</v>
      </c>
      <c r="B148" s="154" t="s">
        <v>136</v>
      </c>
      <c r="C148" s="134" t="n">
        <v>0</v>
      </c>
      <c r="D148" s="134" t="n">
        <v>0</v>
      </c>
      <c r="E148" s="135" t="n">
        <v>0</v>
      </c>
      <c r="F148" s="134" t="n">
        <v>0</v>
      </c>
      <c r="G148" s="134" t="n">
        <v>0</v>
      </c>
      <c r="H148" s="135" t="n">
        <v>0</v>
      </c>
      <c r="I148" s="134" t="n">
        <v>0</v>
      </c>
      <c r="J148" s="134" t="n">
        <v>0</v>
      </c>
      <c r="K148" s="135" t="n">
        <v>0</v>
      </c>
      <c r="L148" s="134" t="n">
        <v>0</v>
      </c>
      <c r="M148" s="134" t="n">
        <v>0</v>
      </c>
      <c r="N148" s="135" t="n">
        <v>0</v>
      </c>
      <c r="O148" s="136" t="n">
        <v>0</v>
      </c>
      <c r="P148" s="134" t="n">
        <v>0</v>
      </c>
      <c r="Q148" s="136" t="n">
        <v>0</v>
      </c>
      <c r="R148" s="128" t="n">
        <f aca="false">O148*P148</f>
        <v>0</v>
      </c>
    </row>
    <row r="149" customFormat="false" ht="15" hidden="false" customHeight="false" outlineLevel="0" collapsed="false">
      <c r="A149" s="140" t="s">
        <v>212</v>
      </c>
      <c r="B149" s="140" t="s">
        <v>140</v>
      </c>
      <c r="C149" s="152" t="n">
        <f aca="false">SUM(C142:C148)</f>
        <v>160162997</v>
      </c>
      <c r="D149" s="152" t="n">
        <f aca="false">SUM(D142:D148)</f>
        <v>153808030</v>
      </c>
      <c r="E149" s="141" t="n">
        <f aca="false">C149/D149*100</f>
        <v>104.131752418908</v>
      </c>
      <c r="F149" s="152" t="n">
        <f aca="false">SUM(F142:F148)</f>
        <v>13663278</v>
      </c>
      <c r="G149" s="152" t="n">
        <f aca="false">SUM(G142:G148)</f>
        <v>13302031</v>
      </c>
      <c r="H149" s="141" t="n">
        <f aca="false">F149/G149*100</f>
        <v>102.715728147078</v>
      </c>
      <c r="I149" s="152" t="n">
        <f aca="false">SUM(I142:I148)</f>
        <v>159845997</v>
      </c>
      <c r="J149" s="152" t="n">
        <f aca="false">SUM(J142:J148)</f>
        <v>152576685</v>
      </c>
      <c r="K149" s="141" t="n">
        <f aca="false">I149/J149*100</f>
        <v>104.764366193957</v>
      </c>
      <c r="L149" s="152" t="n">
        <f aca="false">SUM(L142:L148)</f>
        <v>155258407</v>
      </c>
      <c r="M149" s="152" t="n">
        <f aca="false">SUM(M142:M148)</f>
        <v>149608424</v>
      </c>
      <c r="N149" s="141" t="n">
        <f aca="false">L149/M149*100</f>
        <v>103.776513948172</v>
      </c>
      <c r="O149" s="140" t="n">
        <f aca="false">SUM(O142:O148)</f>
        <v>3622</v>
      </c>
      <c r="P149" s="152" t="n">
        <f aca="false">R149/O149</f>
        <v>126.779679734953</v>
      </c>
      <c r="Q149" s="140" t="n">
        <f aca="false">SUM(Q142:Q148)</f>
        <v>3585</v>
      </c>
      <c r="R149" s="149" t="n">
        <f aca="false">SUM(R142:R148)</f>
        <v>459196</v>
      </c>
    </row>
    <row r="150" customFormat="false" ht="15" hidden="false" customHeight="false" outlineLevel="0" collapsed="false">
      <c r="A150" s="209" t="s">
        <v>213</v>
      </c>
      <c r="B150" s="209" t="s">
        <v>75</v>
      </c>
      <c r="C150" s="210" t="n">
        <f aca="false">C139+C149</f>
        <v>338671466</v>
      </c>
      <c r="D150" s="210" t="n">
        <f aca="false">D139+D149</f>
        <v>312647038</v>
      </c>
      <c r="E150" s="201" t="n">
        <f aca="false">C150/D150*100</f>
        <v>108.323900385073</v>
      </c>
      <c r="F150" s="210" t="n">
        <f aca="false">F139+F149</f>
        <v>29148271</v>
      </c>
      <c r="G150" s="210" t="n">
        <f aca="false">G139+G149</f>
        <v>26508793</v>
      </c>
      <c r="H150" s="201" t="n">
        <f aca="false">F150/G150*100</f>
        <v>109.956990497455</v>
      </c>
      <c r="I150" s="210" t="n">
        <f aca="false">I139+I149</f>
        <v>311512351</v>
      </c>
      <c r="J150" s="210" t="n">
        <f aca="false">J139+J149</f>
        <v>301558383</v>
      </c>
      <c r="K150" s="201" t="n">
        <f aca="false">I150/J150*100</f>
        <v>103.300842742614</v>
      </c>
      <c r="L150" s="210" t="n">
        <f aca="false">L139+L149</f>
        <v>240557158</v>
      </c>
      <c r="M150" s="210" t="n">
        <f aca="false">M139+M149</f>
        <v>248215497</v>
      </c>
      <c r="N150" s="201" t="n">
        <f aca="false">L150/M150*100</f>
        <v>96.9146410709401</v>
      </c>
      <c r="O150" s="210" t="n">
        <f aca="false">O139+O149</f>
        <v>9699</v>
      </c>
      <c r="P150" s="201" t="n">
        <f aca="false">R150/O150</f>
        <v>157.525827404887</v>
      </c>
      <c r="Q150" s="210" t="n">
        <f aca="false">Q139+Q149</f>
        <v>9642</v>
      </c>
      <c r="R150" s="210" t="n">
        <f aca="false">R139+R149</f>
        <v>1527843</v>
      </c>
    </row>
    <row r="151" customFormat="false" ht="15" hidden="false" customHeight="false" outlineLevel="0" collapsed="false">
      <c r="A151" s="204"/>
      <c r="B151" s="204"/>
      <c r="C151" s="205"/>
      <c r="D151" s="205"/>
      <c r="E151" s="206"/>
      <c r="F151" s="204"/>
      <c r="G151" s="204"/>
      <c r="H151" s="206"/>
      <c r="I151" s="204"/>
      <c r="J151" s="204"/>
      <c r="K151" s="206"/>
      <c r="L151" s="204"/>
      <c r="M151" s="204"/>
      <c r="N151" s="206"/>
      <c r="O151" s="204"/>
      <c r="P151" s="205"/>
      <c r="Q151" s="204"/>
      <c r="R151" s="207"/>
    </row>
    <row r="152" customFormat="false" ht="2.25" hidden="false" customHeight="true" outlineLevel="0" collapsed="false">
      <c r="A152" s="118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128"/>
    </row>
    <row r="153" customFormat="false" ht="15" hidden="false" customHeight="false" outlineLevel="0" collapsed="false">
      <c r="A153" s="171"/>
      <c r="B153" s="171" t="s">
        <v>15</v>
      </c>
      <c r="C153" s="129" t="n">
        <v>3</v>
      </c>
      <c r="D153" s="129" t="n">
        <v>4</v>
      </c>
      <c r="E153" s="131" t="n">
        <v>5</v>
      </c>
      <c r="F153" s="129" t="n">
        <v>6</v>
      </c>
      <c r="G153" s="129" t="n">
        <v>7</v>
      </c>
      <c r="H153" s="129" t="n">
        <v>8</v>
      </c>
      <c r="I153" s="129" t="n">
        <v>9</v>
      </c>
      <c r="J153" s="129" t="n">
        <v>10</v>
      </c>
      <c r="K153" s="129" t="n">
        <v>11</v>
      </c>
      <c r="L153" s="129" t="n">
        <v>12</v>
      </c>
      <c r="M153" s="129" t="n">
        <v>13</v>
      </c>
      <c r="N153" s="129" t="n">
        <v>14</v>
      </c>
      <c r="O153" s="129" t="n">
        <v>15</v>
      </c>
      <c r="P153" s="131" t="n">
        <v>16</v>
      </c>
      <c r="Q153" s="129" t="n">
        <v>15</v>
      </c>
      <c r="R153" s="172"/>
    </row>
    <row r="154" customFormat="false" ht="15" hidden="false" customHeight="false" outlineLevel="0" collapsed="false">
      <c r="A154" s="136" t="n">
        <v>1</v>
      </c>
      <c r="B154" s="154" t="s">
        <v>141</v>
      </c>
      <c r="C154" s="136" t="n">
        <v>71191</v>
      </c>
      <c r="D154" s="136" t="n">
        <v>119851</v>
      </c>
      <c r="E154" s="137" t="n">
        <f aca="false">C154/D154*100</f>
        <v>59.3995878215451</v>
      </c>
      <c r="F154" s="130" t="n">
        <v>8286</v>
      </c>
      <c r="G154" s="136" t="n">
        <v>7483</v>
      </c>
      <c r="H154" s="137" t="n">
        <f aca="false">F154/G154*100</f>
        <v>110.730990244554</v>
      </c>
      <c r="I154" s="136" t="n">
        <v>71191</v>
      </c>
      <c r="J154" s="136" t="n">
        <v>119851</v>
      </c>
      <c r="K154" s="137" t="n">
        <f aca="false">I154/J154*100</f>
        <v>59.3995878215451</v>
      </c>
      <c r="L154" s="136" t="n">
        <v>0</v>
      </c>
      <c r="M154" s="136" t="n">
        <v>0</v>
      </c>
      <c r="N154" s="137" t="n">
        <v>0</v>
      </c>
      <c r="O154" s="136" t="n">
        <v>57</v>
      </c>
      <c r="P154" s="130" t="n">
        <v>72</v>
      </c>
      <c r="Q154" s="136" t="n">
        <v>57</v>
      </c>
      <c r="R154" s="128" t="n">
        <f aca="false">O154*P154</f>
        <v>4104</v>
      </c>
    </row>
    <row r="155" customFormat="false" ht="15" hidden="false" customHeight="false" outlineLevel="0" collapsed="false">
      <c r="A155" s="136" t="n">
        <v>2</v>
      </c>
      <c r="B155" s="154" t="s">
        <v>142</v>
      </c>
      <c r="C155" s="130" t="n">
        <v>6221471</v>
      </c>
      <c r="D155" s="130" t="n">
        <v>6610892</v>
      </c>
      <c r="E155" s="137" t="n">
        <f aca="false">C155/D155*100</f>
        <v>94.1094030881158</v>
      </c>
      <c r="F155" s="130" t="n">
        <v>810413</v>
      </c>
      <c r="G155" s="130" t="n">
        <v>682595</v>
      </c>
      <c r="H155" s="137" t="n">
        <f aca="false">F155/G155*100</f>
        <v>118.725305635113</v>
      </c>
      <c r="I155" s="130" t="n">
        <v>6383221</v>
      </c>
      <c r="J155" s="130" t="n">
        <v>6681309</v>
      </c>
      <c r="K155" s="137" t="n">
        <f aca="false">I155/J155*100</f>
        <v>95.5384790615132</v>
      </c>
      <c r="L155" s="130" t="n">
        <v>1939291</v>
      </c>
      <c r="M155" s="130" t="n">
        <v>2522392</v>
      </c>
      <c r="N155" s="137" t="n">
        <f aca="false">L155/M155*100</f>
        <v>76.88301421825</v>
      </c>
      <c r="O155" s="136" t="n">
        <v>542</v>
      </c>
      <c r="P155" s="130" t="n">
        <v>110</v>
      </c>
      <c r="Q155" s="136" t="n">
        <v>520</v>
      </c>
      <c r="R155" s="128" t="n">
        <f aca="false">O155*P155</f>
        <v>59620</v>
      </c>
    </row>
    <row r="156" customFormat="false" ht="15" hidden="false" customHeight="false" outlineLevel="0" collapsed="false">
      <c r="A156" s="136" t="n">
        <v>3</v>
      </c>
      <c r="B156" s="154" t="s">
        <v>143</v>
      </c>
      <c r="C156" s="134" t="n">
        <v>0</v>
      </c>
      <c r="D156" s="134" t="n">
        <v>0</v>
      </c>
      <c r="E156" s="135" t="n">
        <v>0</v>
      </c>
      <c r="F156" s="134" t="n">
        <v>0</v>
      </c>
      <c r="G156" s="134" t="n">
        <v>0</v>
      </c>
      <c r="H156" s="135" t="n">
        <v>0</v>
      </c>
      <c r="I156" s="134" t="n">
        <v>0</v>
      </c>
      <c r="J156" s="134" t="n">
        <v>0</v>
      </c>
      <c r="K156" s="135" t="n">
        <v>0</v>
      </c>
      <c r="L156" s="134" t="n">
        <v>0</v>
      </c>
      <c r="M156" s="134" t="n">
        <v>0</v>
      </c>
      <c r="N156" s="135" t="n">
        <v>0</v>
      </c>
      <c r="O156" s="136" t="n">
        <v>0</v>
      </c>
      <c r="P156" s="134" t="n">
        <v>0</v>
      </c>
      <c r="Q156" s="136" t="n">
        <v>0</v>
      </c>
      <c r="R156" s="128" t="n">
        <f aca="false">O156*P156</f>
        <v>0</v>
      </c>
    </row>
    <row r="157" customFormat="false" ht="15" hidden="false" customHeight="false" outlineLevel="0" collapsed="false">
      <c r="A157" s="136" t="n">
        <v>4</v>
      </c>
      <c r="B157" s="154" t="s">
        <v>144</v>
      </c>
      <c r="C157" s="136" t="n">
        <v>3084700</v>
      </c>
      <c r="D157" s="136" t="n">
        <v>3564845</v>
      </c>
      <c r="E157" s="137" t="n">
        <f aca="false">C157/D157*100</f>
        <v>86.5311114508485</v>
      </c>
      <c r="F157" s="136" t="n">
        <v>229168</v>
      </c>
      <c r="G157" s="132" t="n">
        <v>293029</v>
      </c>
      <c r="H157" s="137" t="n">
        <f aca="false">F157/G157*100</f>
        <v>78.2065938866119</v>
      </c>
      <c r="I157" s="132" t="n">
        <v>3323791</v>
      </c>
      <c r="J157" s="132" t="n">
        <v>3037096</v>
      </c>
      <c r="K157" s="137" t="n">
        <f aca="false">I157/J157*100</f>
        <v>109.439774047314</v>
      </c>
      <c r="L157" s="132" t="n">
        <f aca="false">1979891+18916</f>
        <v>1998807</v>
      </c>
      <c r="M157" s="132" t="n">
        <v>820770</v>
      </c>
      <c r="N157" s="137" t="n">
        <f aca="false">L157/M157*100</f>
        <v>243.528272232172</v>
      </c>
      <c r="O157" s="136" t="n">
        <v>310</v>
      </c>
      <c r="P157" s="130" t="n">
        <v>80</v>
      </c>
      <c r="Q157" s="136" t="n">
        <v>310</v>
      </c>
      <c r="R157" s="128" t="n">
        <f aca="false">O157*P157</f>
        <v>24800</v>
      </c>
    </row>
    <row r="158" customFormat="false" ht="15" hidden="false" customHeight="false" outlineLevel="0" collapsed="false">
      <c r="A158" s="136" t="n">
        <v>5</v>
      </c>
      <c r="B158" s="154" t="s">
        <v>145</v>
      </c>
      <c r="C158" s="136" t="n">
        <v>2360611</v>
      </c>
      <c r="D158" s="136" t="n">
        <v>3644434</v>
      </c>
      <c r="E158" s="137" t="n">
        <f aca="false">C158/D158*100</f>
        <v>64.7730484349559</v>
      </c>
      <c r="F158" s="136" t="n">
        <v>0</v>
      </c>
      <c r="G158" s="136" t="n">
        <v>0</v>
      </c>
      <c r="H158" s="137" t="e">
        <f aca="false">F158/G158*100</f>
        <v>#DIV/0!</v>
      </c>
      <c r="I158" s="136" t="n">
        <v>2347982</v>
      </c>
      <c r="J158" s="136" t="n">
        <v>4108711</v>
      </c>
      <c r="K158" s="137" t="n">
        <f aca="false">I158/J158*100</f>
        <v>57.1464383842037</v>
      </c>
      <c r="L158" s="136" t="n">
        <v>0</v>
      </c>
      <c r="M158" s="136" t="n">
        <v>0</v>
      </c>
      <c r="N158" s="137" t="n">
        <v>0</v>
      </c>
      <c r="O158" s="136" t="n">
        <v>422</v>
      </c>
      <c r="P158" s="130" t="n">
        <v>51</v>
      </c>
      <c r="Q158" s="136" t="n">
        <v>422</v>
      </c>
      <c r="R158" s="128" t="n">
        <f aca="false">O158*P158</f>
        <v>21522</v>
      </c>
    </row>
    <row r="159" customFormat="false" ht="15" hidden="false" customHeight="false" outlineLevel="0" collapsed="false">
      <c r="A159" s="140" t="s">
        <v>146</v>
      </c>
      <c r="B159" s="140" t="s">
        <v>147</v>
      </c>
      <c r="C159" s="140" t="n">
        <f aca="false">SUM(C154:C158)</f>
        <v>11737973</v>
      </c>
      <c r="D159" s="140" t="n">
        <f aca="false">SUM(D154:D158)</f>
        <v>13940022</v>
      </c>
      <c r="E159" s="141" t="n">
        <f aca="false">C159/D159*100</f>
        <v>84.2034036962065</v>
      </c>
      <c r="F159" s="140" t="n">
        <f aca="false">SUM(F154:F158)</f>
        <v>1047867</v>
      </c>
      <c r="G159" s="140" t="n">
        <f aca="false">SUM(G154:G158)</f>
        <v>983107</v>
      </c>
      <c r="H159" s="141" t="n">
        <f aca="false">F159/G159*100</f>
        <v>106.5872789025</v>
      </c>
      <c r="I159" s="140" t="n">
        <f aca="false">SUM(I154:I158)</f>
        <v>12126185</v>
      </c>
      <c r="J159" s="140" t="n">
        <f aca="false">SUM(J154:J158)</f>
        <v>13946967</v>
      </c>
      <c r="K159" s="141" t="n">
        <f aca="false">I159/J159*100</f>
        <v>86.944960864968</v>
      </c>
      <c r="L159" s="140" t="n">
        <f aca="false">SUM(L154:L158)</f>
        <v>3938098</v>
      </c>
      <c r="M159" s="140" t="n">
        <f aca="false">SUM(M154:M158)</f>
        <v>3343162</v>
      </c>
      <c r="N159" s="141" t="n">
        <f aca="false">L159/M159*100</f>
        <v>117.795607870633</v>
      </c>
      <c r="O159" s="140" t="n">
        <f aca="false">SUM(O154:O158)</f>
        <v>1331</v>
      </c>
      <c r="P159" s="141" t="n">
        <f aca="false">R159/O159</f>
        <v>82.679188580015</v>
      </c>
      <c r="Q159" s="140" t="n">
        <f aca="false">SUM(Q154:Q158)</f>
        <v>1309</v>
      </c>
      <c r="R159" s="149" t="n">
        <f aca="false">SUM(R154:R158)</f>
        <v>110046</v>
      </c>
    </row>
    <row r="160" customFormat="false" ht="15" hidden="false" customHeight="false" outlineLevel="0" collapsed="false">
      <c r="A160" s="136"/>
      <c r="B160" s="129"/>
      <c r="C160" s="130"/>
      <c r="D160" s="130"/>
      <c r="E160" s="137"/>
      <c r="F160" s="130"/>
      <c r="G160" s="130"/>
      <c r="H160" s="137"/>
      <c r="I160" s="130"/>
      <c r="J160" s="130"/>
      <c r="K160" s="137"/>
      <c r="L160" s="130"/>
      <c r="M160" s="188"/>
      <c r="N160" s="189"/>
      <c r="O160" s="188"/>
      <c r="P160" s="130"/>
      <c r="Q160" s="188"/>
      <c r="R160" s="151"/>
    </row>
    <row r="161" customFormat="false" ht="15" hidden="false" customHeight="false" outlineLevel="0" collapsed="false">
      <c r="A161" s="164" t="s">
        <v>183</v>
      </c>
      <c r="B161" s="164"/>
      <c r="C161" s="129" t="n">
        <v>3</v>
      </c>
      <c r="D161" s="129" t="n">
        <v>4</v>
      </c>
      <c r="E161" s="131" t="n">
        <v>5</v>
      </c>
      <c r="F161" s="129" t="n">
        <v>6</v>
      </c>
      <c r="G161" s="129" t="n">
        <v>7</v>
      </c>
      <c r="H161" s="129" t="n">
        <v>8</v>
      </c>
      <c r="I161" s="129" t="n">
        <v>9</v>
      </c>
      <c r="J161" s="129" t="n">
        <v>10</v>
      </c>
      <c r="K161" s="129" t="n">
        <v>11</v>
      </c>
      <c r="L161" s="129" t="n">
        <v>12</v>
      </c>
      <c r="M161" s="129" t="n">
        <v>13</v>
      </c>
      <c r="N161" s="129" t="n">
        <v>14</v>
      </c>
      <c r="O161" s="129" t="n">
        <v>15</v>
      </c>
      <c r="P161" s="131" t="n">
        <v>16</v>
      </c>
      <c r="Q161" s="129" t="n">
        <v>15</v>
      </c>
      <c r="R161" s="128"/>
    </row>
    <row r="162" customFormat="false" ht="15" hidden="false" customHeight="false" outlineLevel="0" collapsed="false">
      <c r="A162" s="136" t="n">
        <v>1</v>
      </c>
      <c r="B162" s="154" t="s">
        <v>190</v>
      </c>
      <c r="C162" s="136" t="n">
        <v>1377029</v>
      </c>
      <c r="D162" s="136" t="n">
        <v>677964</v>
      </c>
      <c r="E162" s="137" t="n">
        <f aca="false">C162/D162*100</f>
        <v>203.112407148462</v>
      </c>
      <c r="F162" s="136" t="n">
        <v>188608</v>
      </c>
      <c r="G162" s="136" t="n">
        <v>59505</v>
      </c>
      <c r="H162" s="137" t="n">
        <f aca="false">F162/G162*100</f>
        <v>316.961599865557</v>
      </c>
      <c r="I162" s="136" t="n">
        <v>1297459</v>
      </c>
      <c r="J162" s="136" t="n">
        <v>624828</v>
      </c>
      <c r="K162" s="137" t="n">
        <f aca="false">I162/J162*100</f>
        <v>207.650585441113</v>
      </c>
      <c r="L162" s="136" t="n">
        <f aca="false">201146+174563</f>
        <v>375709</v>
      </c>
      <c r="M162" s="136" t="n">
        <f aca="false">140057+36239</f>
        <v>176296</v>
      </c>
      <c r="N162" s="137" t="n">
        <f aca="false">L162/M162*100</f>
        <v>213.112606071607</v>
      </c>
      <c r="O162" s="136" t="n">
        <v>51</v>
      </c>
      <c r="P162" s="136" t="n">
        <v>71</v>
      </c>
      <c r="Q162" s="136" t="n">
        <v>53</v>
      </c>
      <c r="R162" s="128" t="n">
        <f aca="false">O162*P162</f>
        <v>3621</v>
      </c>
    </row>
    <row r="163" customFormat="false" ht="15" hidden="false" customHeight="false" outlineLevel="0" collapsed="false">
      <c r="A163" s="136" t="n">
        <v>2</v>
      </c>
      <c r="B163" s="165" t="s">
        <v>191</v>
      </c>
      <c r="C163" s="136" t="n">
        <v>1489420</v>
      </c>
      <c r="D163" s="136" t="n">
        <v>0</v>
      </c>
      <c r="E163" s="137" t="n">
        <v>0</v>
      </c>
      <c r="F163" s="136" t="n">
        <v>183361</v>
      </c>
      <c r="G163" s="136" t="n">
        <v>0</v>
      </c>
      <c r="H163" s="137" t="n">
        <v>0</v>
      </c>
      <c r="I163" s="136" t="n">
        <v>1547791</v>
      </c>
      <c r="J163" s="136" t="n">
        <v>0</v>
      </c>
      <c r="K163" s="137" t="n">
        <v>0</v>
      </c>
      <c r="L163" s="136" t="n">
        <v>17776</v>
      </c>
      <c r="M163" s="136" t="n">
        <v>0</v>
      </c>
      <c r="N163" s="130" t="n">
        <v>0</v>
      </c>
      <c r="O163" s="136" t="n">
        <v>30</v>
      </c>
      <c r="P163" s="136" t="n">
        <v>85</v>
      </c>
      <c r="Q163" s="136" t="n">
        <v>30</v>
      </c>
      <c r="R163" s="128" t="n">
        <f aca="false">O163*P163</f>
        <v>2550</v>
      </c>
    </row>
    <row r="164" customFormat="false" ht="15" hidden="false" customHeight="false" outlineLevel="0" collapsed="false">
      <c r="A164" s="136" t="n">
        <v>3</v>
      </c>
      <c r="B164" s="165" t="s">
        <v>192</v>
      </c>
      <c r="C164" s="136" t="n">
        <v>2752212</v>
      </c>
      <c r="D164" s="136" t="n">
        <v>1945254</v>
      </c>
      <c r="E164" s="137" t="n">
        <f aca="false">C164/D164*100</f>
        <v>141.483425814829</v>
      </c>
      <c r="F164" s="136" t="n">
        <v>452045</v>
      </c>
      <c r="G164" s="136" t="n">
        <v>293495</v>
      </c>
      <c r="H164" s="137" t="n">
        <f aca="false">F164/G164*100</f>
        <v>154.021363225949</v>
      </c>
      <c r="I164" s="136" t="n">
        <v>2454637</v>
      </c>
      <c r="J164" s="136" t="n">
        <v>2742705</v>
      </c>
      <c r="K164" s="137" t="n">
        <f aca="false">I164/J164*100</f>
        <v>89.4969382416264</v>
      </c>
      <c r="L164" s="136" t="n">
        <v>0</v>
      </c>
      <c r="M164" s="136" t="n">
        <v>0</v>
      </c>
      <c r="N164" s="130" t="n">
        <v>0</v>
      </c>
      <c r="O164" s="136" t="n">
        <v>484</v>
      </c>
      <c r="P164" s="136" t="n">
        <v>100</v>
      </c>
      <c r="Q164" s="136" t="n">
        <v>481</v>
      </c>
      <c r="R164" s="128" t="n">
        <f aca="false">O164*P164</f>
        <v>48400</v>
      </c>
    </row>
    <row r="165" customFormat="false" ht="15" hidden="false" customHeight="false" outlineLevel="0" collapsed="false">
      <c r="A165" s="140" t="s">
        <v>193</v>
      </c>
      <c r="B165" s="140" t="s">
        <v>114</v>
      </c>
      <c r="C165" s="140" t="n">
        <f aca="false">SUM(C162:C164)</f>
        <v>5618661</v>
      </c>
      <c r="D165" s="140" t="n">
        <f aca="false">SUM(D162:D164)</f>
        <v>2623218</v>
      </c>
      <c r="E165" s="141" t="n">
        <f aca="false">C165/D165*100</f>
        <v>214.189632733536</v>
      </c>
      <c r="F165" s="140" t="n">
        <f aca="false">SUM(F162:F164)</f>
        <v>824014</v>
      </c>
      <c r="G165" s="140" t="n">
        <f aca="false">SUM(G162:G164)</f>
        <v>353000</v>
      </c>
      <c r="H165" s="141" t="n">
        <f aca="false">F165/G165*100</f>
        <v>233.431728045326</v>
      </c>
      <c r="I165" s="140" t="n">
        <f aca="false">SUM(I162:I164)</f>
        <v>5299887</v>
      </c>
      <c r="J165" s="140" t="n">
        <f aca="false">SUM(J162:J164)</f>
        <v>3367533</v>
      </c>
      <c r="K165" s="141" t="n">
        <f aca="false">I165/J165*100</f>
        <v>157.381887571703</v>
      </c>
      <c r="L165" s="140" t="n">
        <f aca="false">SUM(L162:L164)</f>
        <v>393485</v>
      </c>
      <c r="M165" s="140" t="n">
        <f aca="false">SUM(M162:M164)</f>
        <v>176296</v>
      </c>
      <c r="N165" s="141" t="n">
        <v>0</v>
      </c>
      <c r="O165" s="140" t="n">
        <f aca="false">SUM(O162:O164)</f>
        <v>565</v>
      </c>
      <c r="P165" s="152" t="n">
        <f aca="false">R165/O165</f>
        <v>96.5858407079646</v>
      </c>
      <c r="Q165" s="140" t="n">
        <f aca="false">SUM(Q162:Q164)</f>
        <v>564</v>
      </c>
      <c r="R165" s="149" t="n">
        <f aca="false">SUM(R162:R164)</f>
        <v>54571</v>
      </c>
    </row>
    <row r="166" customFormat="false" ht="15" hidden="false" customHeight="false" outlineLevel="0" collapsed="false">
      <c r="A166" s="136"/>
      <c r="B166" s="129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51"/>
    </row>
    <row r="167" customFormat="false" ht="15" hidden="false" customHeight="false" outlineLevel="0" collapsed="false">
      <c r="A167" s="129" t="s">
        <v>148</v>
      </c>
      <c r="B167" s="129"/>
      <c r="C167" s="129" t="n">
        <v>3</v>
      </c>
      <c r="D167" s="129" t="n">
        <v>4</v>
      </c>
      <c r="E167" s="131" t="n">
        <v>5</v>
      </c>
      <c r="F167" s="129" t="n">
        <v>6</v>
      </c>
      <c r="G167" s="129" t="n">
        <v>7</v>
      </c>
      <c r="H167" s="129" t="n">
        <v>8</v>
      </c>
      <c r="I167" s="129" t="n">
        <v>9</v>
      </c>
      <c r="J167" s="129" t="n">
        <v>10</v>
      </c>
      <c r="K167" s="129" t="n">
        <v>11</v>
      </c>
      <c r="L167" s="129" t="n">
        <v>12</v>
      </c>
      <c r="M167" s="123" t="n">
        <v>13</v>
      </c>
      <c r="N167" s="123" t="n">
        <v>14</v>
      </c>
      <c r="O167" s="123" t="n">
        <v>15</v>
      </c>
      <c r="P167" s="131" t="n">
        <v>16</v>
      </c>
      <c r="Q167" s="123" t="n">
        <v>15</v>
      </c>
      <c r="R167" s="118"/>
    </row>
    <row r="168" customFormat="false" ht="15" hidden="false" customHeight="false" outlineLevel="0" collapsed="false">
      <c r="A168" s="136" t="n">
        <v>1</v>
      </c>
      <c r="B168" s="133" t="s">
        <v>149</v>
      </c>
      <c r="C168" s="136" t="n">
        <v>883</v>
      </c>
      <c r="D168" s="136" t="n">
        <v>9338</v>
      </c>
      <c r="E168" s="137" t="n">
        <f aca="false">C168/D168*100</f>
        <v>9.455986292568</v>
      </c>
      <c r="F168" s="136" t="n">
        <v>180</v>
      </c>
      <c r="G168" s="136" t="n">
        <v>229</v>
      </c>
      <c r="H168" s="137" t="n">
        <f aca="false">F168/G168*100</f>
        <v>78.6026200873362</v>
      </c>
      <c r="I168" s="136" t="n">
        <v>46509</v>
      </c>
      <c r="J168" s="136" t="n">
        <v>37599</v>
      </c>
      <c r="K168" s="137" t="n">
        <f aca="false">I168/J168*100</f>
        <v>123.697438761669</v>
      </c>
      <c r="L168" s="136" t="n">
        <v>0</v>
      </c>
      <c r="M168" s="136" t="n">
        <v>0</v>
      </c>
      <c r="N168" s="136" t="n">
        <v>0</v>
      </c>
      <c r="O168" s="136" t="n">
        <v>74</v>
      </c>
      <c r="P168" s="136" t="n">
        <v>100</v>
      </c>
      <c r="Q168" s="136" t="n">
        <v>89</v>
      </c>
      <c r="R168" s="128" t="n">
        <f aca="false">O168*P168</f>
        <v>7400</v>
      </c>
    </row>
    <row r="169" s="144" customFormat="true" ht="15" hidden="false" customHeight="false" outlineLevel="0" collapsed="false">
      <c r="A169" s="136" t="n">
        <v>2</v>
      </c>
      <c r="B169" s="133" t="s">
        <v>150</v>
      </c>
      <c r="C169" s="136" t="n">
        <v>1050723</v>
      </c>
      <c r="D169" s="136" t="n">
        <v>1034917</v>
      </c>
      <c r="E169" s="137" t="n">
        <f aca="false">C169/D169*100</f>
        <v>101.527272235358</v>
      </c>
      <c r="F169" s="136" t="n">
        <v>171373</v>
      </c>
      <c r="G169" s="136" t="n">
        <v>163136</v>
      </c>
      <c r="H169" s="137" t="n">
        <f aca="false">F169/G169*100</f>
        <v>105.049161435857</v>
      </c>
      <c r="I169" s="136" t="n">
        <v>1050723</v>
      </c>
      <c r="J169" s="136" t="n">
        <v>1034917</v>
      </c>
      <c r="K169" s="137" t="n">
        <f aca="false">I169/J169*100</f>
        <v>101.527272235358</v>
      </c>
      <c r="L169" s="136" t="n">
        <f aca="false">549041+501682</f>
        <v>1050723</v>
      </c>
      <c r="M169" s="136" t="n">
        <f aca="false">811427+223490</f>
        <v>1034917</v>
      </c>
      <c r="N169" s="136" t="n">
        <f aca="false">L169/M169*100</f>
        <v>101.527272235358</v>
      </c>
      <c r="O169" s="136" t="n">
        <v>128</v>
      </c>
      <c r="P169" s="136" t="n">
        <v>112</v>
      </c>
      <c r="Q169" s="136" t="n">
        <v>125</v>
      </c>
      <c r="R169" s="128" t="n">
        <f aca="false">O169*P169</f>
        <v>14336</v>
      </c>
    </row>
    <row r="170" customFormat="false" ht="15" hidden="false" customHeight="false" outlineLevel="0" collapsed="false">
      <c r="A170" s="136" t="n">
        <v>3</v>
      </c>
      <c r="B170" s="133" t="s">
        <v>151</v>
      </c>
      <c r="C170" s="136" t="n">
        <v>0</v>
      </c>
      <c r="D170" s="136" t="n">
        <v>122150</v>
      </c>
      <c r="E170" s="137" t="n">
        <f aca="false">C170/D170*100</f>
        <v>0</v>
      </c>
      <c r="F170" s="136" t="n">
        <v>0</v>
      </c>
      <c r="G170" s="136" t="n">
        <v>0</v>
      </c>
      <c r="H170" s="137" t="n">
        <v>0</v>
      </c>
      <c r="I170" s="136" t="n">
        <v>0</v>
      </c>
      <c r="J170" s="136" t="n">
        <v>116068</v>
      </c>
      <c r="K170" s="137" t="n">
        <f aca="false">I170/J170*100</f>
        <v>0</v>
      </c>
      <c r="L170" s="136" t="n">
        <v>0</v>
      </c>
      <c r="M170" s="136" t="n">
        <v>108978</v>
      </c>
      <c r="N170" s="137" t="n">
        <f aca="false">L170/M170*100</f>
        <v>0</v>
      </c>
      <c r="O170" s="136" t="n">
        <v>10</v>
      </c>
      <c r="P170" s="136" t="n">
        <v>46</v>
      </c>
      <c r="Q170" s="136" t="n">
        <v>10</v>
      </c>
      <c r="R170" s="128" t="n">
        <f aca="false">O170*P170</f>
        <v>460</v>
      </c>
    </row>
    <row r="171" customFormat="false" ht="15" hidden="false" customHeight="false" outlineLevel="0" collapsed="false">
      <c r="A171" s="136" t="n">
        <v>4</v>
      </c>
      <c r="B171" s="133" t="s">
        <v>152</v>
      </c>
      <c r="C171" s="136" t="n">
        <v>5252942</v>
      </c>
      <c r="D171" s="136" t="n">
        <v>5174387</v>
      </c>
      <c r="E171" s="177" t="n">
        <f aca="false">C171/D171*100</f>
        <v>101.518150845694</v>
      </c>
      <c r="F171" s="136" t="n">
        <v>601445</v>
      </c>
      <c r="G171" s="136" t="n">
        <v>16462</v>
      </c>
      <c r="H171" s="177" t="n">
        <f aca="false">F171/G171*100</f>
        <v>3653.53541489491</v>
      </c>
      <c r="I171" s="136" t="n">
        <v>5252942</v>
      </c>
      <c r="J171" s="136" t="n">
        <v>5174387</v>
      </c>
      <c r="K171" s="177" t="n">
        <f aca="false">I171/J171*100</f>
        <v>101.518150845694</v>
      </c>
      <c r="L171" s="136" t="n">
        <v>5252942</v>
      </c>
      <c r="M171" s="136" t="n">
        <v>5174387</v>
      </c>
      <c r="N171" s="137" t="n">
        <f aca="false">L171/M171*100</f>
        <v>101.518150845694</v>
      </c>
      <c r="O171" s="136" t="n">
        <v>139</v>
      </c>
      <c r="P171" s="155" t="n">
        <v>137</v>
      </c>
      <c r="Q171" s="136" t="n">
        <v>143</v>
      </c>
      <c r="R171" s="128" t="n">
        <f aca="false">O171*P171</f>
        <v>19043</v>
      </c>
    </row>
    <row r="172" customFormat="false" ht="15" hidden="false" customHeight="false" outlineLevel="0" collapsed="false">
      <c r="A172" s="136" t="n">
        <v>5</v>
      </c>
      <c r="B172" s="133" t="s">
        <v>153</v>
      </c>
      <c r="C172" s="136" t="n">
        <v>739085</v>
      </c>
      <c r="D172" s="136" t="n">
        <v>1853079</v>
      </c>
      <c r="E172" s="177" t="n">
        <f aca="false">C172/D172*100</f>
        <v>39.8841603622943</v>
      </c>
      <c r="F172" s="136" t="n">
        <v>11717</v>
      </c>
      <c r="G172" s="136" t="n">
        <v>105258</v>
      </c>
      <c r="H172" s="177" t="n">
        <f aca="false">F172/G172*100</f>
        <v>11.1316954530772</v>
      </c>
      <c r="I172" s="136" t="n">
        <v>942759</v>
      </c>
      <c r="J172" s="136" t="n">
        <v>1993116</v>
      </c>
      <c r="K172" s="177" t="n">
        <f aca="false">I172/J172*100</f>
        <v>47.3007592132119</v>
      </c>
      <c r="L172" s="136" t="n">
        <v>948843</v>
      </c>
      <c r="M172" s="136" t="n">
        <v>2013182</v>
      </c>
      <c r="N172" s="137" t="n">
        <f aca="false">L172/M172*100</f>
        <v>47.1315062423566</v>
      </c>
      <c r="O172" s="136" t="n">
        <v>47</v>
      </c>
      <c r="P172" s="136" t="n">
        <v>41</v>
      </c>
      <c r="Q172" s="136" t="n">
        <v>47</v>
      </c>
      <c r="R172" s="128" t="n">
        <f aca="false">O172*P172</f>
        <v>1927</v>
      </c>
    </row>
    <row r="173" customFormat="false" ht="15" hidden="false" customHeight="false" outlineLevel="0" collapsed="false">
      <c r="A173" s="136" t="n">
        <v>6</v>
      </c>
      <c r="B173" s="133" t="s">
        <v>154</v>
      </c>
      <c r="C173" s="134" t="n">
        <v>0</v>
      </c>
      <c r="D173" s="134" t="n">
        <v>0</v>
      </c>
      <c r="E173" s="135" t="n">
        <v>0</v>
      </c>
      <c r="F173" s="134" t="n">
        <v>0</v>
      </c>
      <c r="G173" s="134" t="n">
        <v>0</v>
      </c>
      <c r="H173" s="135" t="n">
        <v>0</v>
      </c>
      <c r="I173" s="134" t="n">
        <v>0</v>
      </c>
      <c r="J173" s="134" t="n">
        <v>0</v>
      </c>
      <c r="K173" s="135" t="n">
        <v>0</v>
      </c>
      <c r="L173" s="134" t="n">
        <v>0</v>
      </c>
      <c r="M173" s="134" t="n">
        <v>0</v>
      </c>
      <c r="N173" s="135" t="n">
        <v>0</v>
      </c>
      <c r="O173" s="136" t="n">
        <v>0</v>
      </c>
      <c r="P173" s="134" t="n">
        <v>0</v>
      </c>
      <c r="Q173" s="136" t="n">
        <v>0</v>
      </c>
      <c r="R173" s="128" t="n">
        <f aca="false">O173*P173</f>
        <v>0</v>
      </c>
    </row>
    <row r="174" customFormat="false" ht="15" hidden="false" customHeight="false" outlineLevel="0" collapsed="false">
      <c r="A174" s="136" t="n">
        <v>7</v>
      </c>
      <c r="B174" s="133" t="s">
        <v>155</v>
      </c>
      <c r="C174" s="136" t="n">
        <v>3165011</v>
      </c>
      <c r="D174" s="136" t="n">
        <v>3939315</v>
      </c>
      <c r="E174" s="177" t="n">
        <f aca="false">դեկ!F174/դեկ!G174*100</f>
        <v>352.283709646834</v>
      </c>
      <c r="F174" s="136" t="n">
        <v>538751</v>
      </c>
      <c r="G174" s="136" t="n">
        <v>152931</v>
      </c>
      <c r="H174" s="137" t="n">
        <f aca="false">C174/D174*100</f>
        <v>80.3441968971763</v>
      </c>
      <c r="I174" s="136" t="n">
        <v>3171428</v>
      </c>
      <c r="J174" s="136" t="n">
        <v>4048360</v>
      </c>
      <c r="K174" s="137" t="n">
        <f aca="false">I174/J174*100</f>
        <v>78.3385864893438</v>
      </c>
      <c r="L174" s="136" t="n">
        <v>3154980</v>
      </c>
      <c r="M174" s="136" t="n">
        <v>4044698</v>
      </c>
      <c r="N174" s="137" t="n">
        <f aca="false">L174/M174*100</f>
        <v>78.0028570736307</v>
      </c>
      <c r="O174" s="136" t="n">
        <v>33</v>
      </c>
      <c r="P174" s="136" t="n">
        <v>97</v>
      </c>
      <c r="Q174" s="136" t="n">
        <v>43</v>
      </c>
      <c r="R174" s="128" t="n">
        <f aca="false">O174*P174</f>
        <v>3201</v>
      </c>
    </row>
    <row r="175" customFormat="false" ht="15" hidden="false" customHeight="false" outlineLevel="0" collapsed="false">
      <c r="A175" s="136" t="n">
        <v>8</v>
      </c>
      <c r="B175" s="133" t="s">
        <v>156</v>
      </c>
      <c r="C175" s="136" t="n">
        <v>754767</v>
      </c>
      <c r="D175" s="136" t="n">
        <v>1436160</v>
      </c>
      <c r="E175" s="130" t="n">
        <f aca="false">C175/D175*100</f>
        <v>52.5545203877005</v>
      </c>
      <c r="F175" s="136" t="n">
        <v>0</v>
      </c>
      <c r="G175" s="136" t="n">
        <v>0</v>
      </c>
      <c r="H175" s="130" t="e">
        <f aca="false">F175/G175*100</f>
        <v>#DIV/0!</v>
      </c>
      <c r="I175" s="136" t="n">
        <v>754767</v>
      </c>
      <c r="J175" s="136" t="n">
        <v>1436160</v>
      </c>
      <c r="K175" s="130" t="n">
        <f aca="false">I175/J175*100</f>
        <v>52.5545203877005</v>
      </c>
      <c r="L175" s="136" t="n">
        <v>754767</v>
      </c>
      <c r="M175" s="136" t="n">
        <v>1436160</v>
      </c>
      <c r="N175" s="130" t="n">
        <f aca="false">L175/M175*100</f>
        <v>52.5545203877005</v>
      </c>
      <c r="O175" s="130" t="n">
        <v>3</v>
      </c>
      <c r="P175" s="130" t="n">
        <v>127</v>
      </c>
      <c r="Q175" s="130" t="n">
        <v>38</v>
      </c>
      <c r="R175" s="128" t="n">
        <f aca="false">O175*P175</f>
        <v>381</v>
      </c>
    </row>
    <row r="176" customFormat="false" ht="15" hidden="false" customHeight="false" outlineLevel="0" collapsed="false">
      <c r="A176" s="136" t="n">
        <v>9</v>
      </c>
      <c r="B176" s="133" t="s">
        <v>157</v>
      </c>
      <c r="C176" s="136" t="n">
        <v>223410</v>
      </c>
      <c r="D176" s="136" t="n">
        <v>234640</v>
      </c>
      <c r="E176" s="137" t="n">
        <f aca="false">C176/D176*100</f>
        <v>95.2139447664507</v>
      </c>
      <c r="F176" s="136" t="n">
        <v>0</v>
      </c>
      <c r="G176" s="136" t="n">
        <v>24501</v>
      </c>
      <c r="H176" s="137" t="n">
        <f aca="false">F176/G176*100</f>
        <v>0</v>
      </c>
      <c r="I176" s="136" t="n">
        <v>223410</v>
      </c>
      <c r="J176" s="136" t="n">
        <v>234640</v>
      </c>
      <c r="K176" s="137" t="n">
        <f aca="false">I176/J176*100</f>
        <v>95.2139447664507</v>
      </c>
      <c r="L176" s="136" t="n">
        <v>223410</v>
      </c>
      <c r="M176" s="136" t="n">
        <v>234640</v>
      </c>
      <c r="N176" s="137" t="n">
        <f aca="false">L176/M176*100</f>
        <v>95.2139447664507</v>
      </c>
      <c r="O176" s="136" t="n">
        <v>2</v>
      </c>
      <c r="P176" s="136" t="n">
        <v>85</v>
      </c>
      <c r="Q176" s="136" t="n">
        <v>2</v>
      </c>
      <c r="R176" s="128" t="n">
        <f aca="false">O176*P176</f>
        <v>170</v>
      </c>
    </row>
    <row r="177" customFormat="false" ht="15" hidden="false" customHeight="false" outlineLevel="0" collapsed="false">
      <c r="A177" s="136" t="n">
        <v>10</v>
      </c>
      <c r="B177" s="133" t="s">
        <v>158</v>
      </c>
      <c r="C177" s="136" t="n">
        <v>672655</v>
      </c>
      <c r="D177" s="136" t="n">
        <v>499910</v>
      </c>
      <c r="E177" s="137" t="n">
        <f aca="false">C177/D177*100</f>
        <v>134.555219939589</v>
      </c>
      <c r="F177" s="136" t="n">
        <v>190266</v>
      </c>
      <c r="G177" s="136" t="n">
        <v>107163</v>
      </c>
      <c r="H177" s="137" t="n">
        <f aca="false">F177/G177*100</f>
        <v>177.548220934464</v>
      </c>
      <c r="I177" s="136" t="n">
        <v>672655</v>
      </c>
      <c r="J177" s="136" t="n">
        <v>499910</v>
      </c>
      <c r="K177" s="137" t="n">
        <f aca="false">I177/J177*100</f>
        <v>134.555219939589</v>
      </c>
      <c r="L177" s="136" t="n">
        <f aca="false">480246+192409</f>
        <v>672655</v>
      </c>
      <c r="M177" s="136" t="n">
        <f aca="false">182401+317209</f>
        <v>499610</v>
      </c>
      <c r="N177" s="137" t="n">
        <f aca="false">L177/M177*100</f>
        <v>134.636016092552</v>
      </c>
      <c r="O177" s="136" t="n">
        <v>26</v>
      </c>
      <c r="P177" s="136" t="n">
        <v>50</v>
      </c>
      <c r="Q177" s="136" t="n">
        <v>24</v>
      </c>
      <c r="R177" s="128" t="n">
        <f aca="false">O177*P177</f>
        <v>1300</v>
      </c>
    </row>
    <row r="178" customFormat="false" ht="15" hidden="false" customHeight="false" outlineLevel="0" collapsed="false">
      <c r="A178" s="140" t="s">
        <v>159</v>
      </c>
      <c r="B178" s="140" t="s">
        <v>147</v>
      </c>
      <c r="C178" s="152" t="n">
        <f aca="false">SUM(C168:C177)</f>
        <v>11859476</v>
      </c>
      <c r="D178" s="152" t="n">
        <f aca="false">SUM(D168:D177)</f>
        <v>14303896</v>
      </c>
      <c r="E178" s="141" t="n">
        <f aca="false">C178/D178*100</f>
        <v>82.9108097542096</v>
      </c>
      <c r="F178" s="152" t="n">
        <f aca="false">SUM(F168:F177)</f>
        <v>1513732</v>
      </c>
      <c r="G178" s="152" t="n">
        <f aca="false">SUM(G168:G177)</f>
        <v>569680</v>
      </c>
      <c r="H178" s="141" t="n">
        <f aca="false">F178/G178*100</f>
        <v>265.716191546131</v>
      </c>
      <c r="I178" s="152" t="n">
        <f aca="false">SUM(I168:I177)</f>
        <v>12115193</v>
      </c>
      <c r="J178" s="152" t="n">
        <f aca="false">SUM(J168:J177)</f>
        <v>14575157</v>
      </c>
      <c r="K178" s="141" t="n">
        <f aca="false">I178/J178*100</f>
        <v>83.1222126801104</v>
      </c>
      <c r="L178" s="152" t="n">
        <f aca="false">SUM(L168:L177)</f>
        <v>12058320</v>
      </c>
      <c r="M178" s="140" t="n">
        <f aca="false">SUM(M168:M177)</f>
        <v>14546572</v>
      </c>
      <c r="N178" s="141" t="n">
        <f aca="false">L178/M178*100</f>
        <v>82.8945816237668</v>
      </c>
      <c r="O178" s="152" t="n">
        <f aca="false">SUM(O168:O177)</f>
        <v>462</v>
      </c>
      <c r="P178" s="141" t="n">
        <f aca="false">R178/O178</f>
        <v>104.367965367965</v>
      </c>
      <c r="Q178" s="152" t="n">
        <f aca="false">SUM(Q168:Q177)</f>
        <v>521</v>
      </c>
      <c r="R178" s="149" t="n">
        <f aca="false">SUM(R168:R177)</f>
        <v>48218</v>
      </c>
    </row>
    <row r="179" customFormat="false" ht="15" hidden="false" customHeight="false" outlineLevel="0" collapsed="false">
      <c r="A179" s="129"/>
      <c r="B179" s="129"/>
      <c r="C179" s="130"/>
      <c r="D179" s="130"/>
      <c r="E179" s="137"/>
      <c r="F179" s="136"/>
      <c r="G179" s="136"/>
      <c r="H179" s="137"/>
      <c r="I179" s="136"/>
      <c r="J179" s="136"/>
      <c r="K179" s="137"/>
      <c r="L179" s="136"/>
      <c r="M179" s="136"/>
      <c r="N179" s="136"/>
      <c r="O179" s="136"/>
      <c r="P179" s="130"/>
      <c r="Q179" s="136"/>
      <c r="R179" s="128"/>
    </row>
    <row r="180" customFormat="false" ht="15" hidden="false" customHeight="false" outlineLevel="0" collapsed="false">
      <c r="A180" s="171" t="s">
        <v>160</v>
      </c>
      <c r="B180" s="171"/>
      <c r="C180" s="129" t="n">
        <v>3</v>
      </c>
      <c r="D180" s="129" t="n">
        <v>4</v>
      </c>
      <c r="E180" s="131" t="n">
        <v>5</v>
      </c>
      <c r="F180" s="129" t="n">
        <v>6</v>
      </c>
      <c r="G180" s="129" t="n">
        <v>7</v>
      </c>
      <c r="H180" s="129" t="n">
        <v>8</v>
      </c>
      <c r="I180" s="129" t="n">
        <v>9</v>
      </c>
      <c r="J180" s="129" t="n">
        <v>10</v>
      </c>
      <c r="K180" s="129" t="n">
        <v>11</v>
      </c>
      <c r="L180" s="129" t="n">
        <v>12</v>
      </c>
      <c r="M180" s="129" t="n">
        <v>13</v>
      </c>
      <c r="N180" s="129" t="n">
        <v>14</v>
      </c>
      <c r="O180" s="129" t="n">
        <v>15</v>
      </c>
      <c r="P180" s="131" t="n">
        <v>16</v>
      </c>
      <c r="Q180" s="129" t="n">
        <v>15</v>
      </c>
      <c r="R180" s="128"/>
    </row>
    <row r="181" customFormat="false" ht="15" hidden="false" customHeight="false" outlineLevel="0" collapsed="false">
      <c r="A181" s="256" t="n">
        <v>1</v>
      </c>
      <c r="B181" s="257" t="s">
        <v>161</v>
      </c>
      <c r="C181" s="258" t="n">
        <v>830573</v>
      </c>
      <c r="D181" s="259" t="n">
        <v>738163.9</v>
      </c>
      <c r="E181" s="260" t="n">
        <v>113</v>
      </c>
      <c r="F181" s="258" t="n">
        <v>60279</v>
      </c>
      <c r="G181" s="258" t="n">
        <v>63978.2</v>
      </c>
      <c r="H181" s="260" t="n">
        <v>94</v>
      </c>
      <c r="I181" s="259" t="n">
        <v>619136.7</v>
      </c>
      <c r="J181" s="258" t="n">
        <v>671119.7</v>
      </c>
      <c r="K181" s="260" t="n">
        <v>92</v>
      </c>
      <c r="L181" s="258"/>
      <c r="M181" s="258"/>
      <c r="N181" s="261"/>
      <c r="O181" s="258" t="n">
        <v>306</v>
      </c>
      <c r="P181" s="259" t="n">
        <v>258</v>
      </c>
      <c r="Q181" s="258" t="n">
        <v>307</v>
      </c>
      <c r="R181" s="262" t="n">
        <f aca="false">O181*P181</f>
        <v>78948</v>
      </c>
    </row>
    <row r="182" customFormat="false" ht="38.25" hidden="false" customHeight="false" outlineLevel="0" collapsed="false">
      <c r="A182" s="256" t="n">
        <v>2</v>
      </c>
      <c r="B182" s="263" t="s">
        <v>231</v>
      </c>
      <c r="C182" s="264" t="n">
        <v>141872</v>
      </c>
      <c r="D182" s="264" t="n">
        <v>136350</v>
      </c>
      <c r="E182" s="265" t="n">
        <f aca="false">IF(OR(C182=0,D182=0),0,C182/D182*100)</f>
        <v>104.049871653832</v>
      </c>
      <c r="F182" s="264" t="n">
        <v>13777</v>
      </c>
      <c r="G182" s="264" t="n">
        <v>13959</v>
      </c>
      <c r="H182" s="265" t="n">
        <f aca="false">IF(OR(F182=0,G182=0),0,F182/G182*100)</f>
        <v>98.6961816749051</v>
      </c>
      <c r="I182" s="103" t="n">
        <v>0</v>
      </c>
      <c r="J182" s="103" t="n">
        <v>0</v>
      </c>
      <c r="K182" s="265" t="n">
        <f aca="false">IF(OR(I182=0,J182=0),0,I182/J182*100)</f>
        <v>0</v>
      </c>
      <c r="L182" s="103" t="n">
        <v>0</v>
      </c>
      <c r="M182" s="103" t="n">
        <v>0</v>
      </c>
      <c r="N182" s="265" t="n">
        <f aca="false">IF(OR(L182=0,M182=0),0,L182/M182*100)</f>
        <v>0</v>
      </c>
      <c r="O182" s="103" t="n">
        <v>86</v>
      </c>
      <c r="P182" s="265" t="n">
        <v>154</v>
      </c>
      <c r="Q182" s="103" t="n">
        <v>86</v>
      </c>
      <c r="R182" s="266" t="n">
        <f aca="false">O182*P182</f>
        <v>13244</v>
      </c>
    </row>
    <row r="183" customFormat="false" ht="15" hidden="false" customHeight="false" outlineLevel="0" collapsed="false">
      <c r="A183" s="256" t="n">
        <v>3</v>
      </c>
      <c r="B183" s="267" t="s">
        <v>232</v>
      </c>
      <c r="C183" s="268" t="n">
        <v>1109</v>
      </c>
      <c r="D183" s="268" t="n">
        <v>7186</v>
      </c>
      <c r="E183" s="261" t="n">
        <f aca="false">IF(OR(C183=0,D183=0),0,C183/D183*100)</f>
        <v>15.4327859727247</v>
      </c>
      <c r="F183" s="269" t="n">
        <v>250</v>
      </c>
      <c r="G183" s="269" t="n">
        <v>0</v>
      </c>
      <c r="H183" s="261" t="n">
        <f aca="false">IF(OR(F183=0,G183=0),0,F183/G183*100)</f>
        <v>0</v>
      </c>
      <c r="I183" s="270" t="n">
        <v>1109</v>
      </c>
      <c r="J183" s="268" t="n">
        <v>7186</v>
      </c>
      <c r="K183" s="261" t="n">
        <f aca="false">IF(OR(I183=0,J183=0),0,I183/J183*100)</f>
        <v>15.4327859727247</v>
      </c>
      <c r="L183" s="269" t="n">
        <v>0</v>
      </c>
      <c r="M183" s="269" t="n">
        <v>0</v>
      </c>
      <c r="N183" s="261" t="n">
        <f aca="false">IF(OR(L183=0,M183=0),0,L183/M183*100)</f>
        <v>0</v>
      </c>
      <c r="O183" s="269" t="n">
        <v>30</v>
      </c>
      <c r="P183" s="261" t="n">
        <v>153</v>
      </c>
      <c r="Q183" s="269" t="n">
        <v>31</v>
      </c>
      <c r="R183" s="262" t="n">
        <f aca="false">O183*P183</f>
        <v>4590</v>
      </c>
    </row>
    <row r="184" customFormat="false" ht="15" hidden="false" customHeight="false" outlineLevel="0" collapsed="false">
      <c r="A184" s="256" t="n">
        <v>4</v>
      </c>
      <c r="B184" s="257" t="s">
        <v>167</v>
      </c>
      <c r="C184" s="269" t="n">
        <v>2100</v>
      </c>
      <c r="D184" s="269" t="n">
        <v>10825</v>
      </c>
      <c r="E184" s="261" t="n">
        <f aca="false">IF(OR(C184=0,D184=0),0,C184/D184*100)</f>
        <v>19.3995381062356</v>
      </c>
      <c r="F184" s="269" t="n">
        <v>0</v>
      </c>
      <c r="G184" s="269" t="n">
        <v>0</v>
      </c>
      <c r="H184" s="261" t="n">
        <f aca="false">IF(OR(F184=0,G184=0),0,F184/G184*100)</f>
        <v>0</v>
      </c>
      <c r="I184" s="269" t="n">
        <v>18636.1</v>
      </c>
      <c r="J184" s="269" t="n">
        <v>35550</v>
      </c>
      <c r="K184" s="261" t="n">
        <f aca="false">IF(OR(I184=0,J184=0),0,I184/J184*100)</f>
        <v>52.4222222222222</v>
      </c>
      <c r="L184" s="269" t="n">
        <v>0</v>
      </c>
      <c r="M184" s="269" t="n">
        <v>0</v>
      </c>
      <c r="N184" s="261" t="n">
        <f aca="false">IF(OR(L184=0,M184=0),0,L184/M184*100)</f>
        <v>0</v>
      </c>
      <c r="O184" s="269" t="n">
        <v>17</v>
      </c>
      <c r="P184" s="261" t="n">
        <v>35</v>
      </c>
      <c r="Q184" s="269" t="n">
        <v>17</v>
      </c>
      <c r="R184" s="262" t="n">
        <f aca="false">O184*P184</f>
        <v>595</v>
      </c>
    </row>
    <row r="185" customFormat="false" ht="15" hidden="false" customHeight="false" outlineLevel="0" collapsed="false">
      <c r="A185" s="256" t="n">
        <v>5</v>
      </c>
      <c r="B185" s="257" t="s">
        <v>233</v>
      </c>
      <c r="C185" s="261" t="n">
        <v>12410</v>
      </c>
      <c r="D185" s="269" t="n">
        <v>9840</v>
      </c>
      <c r="E185" s="261" t="n">
        <f aca="false">IF(OR(C185=0,D185=0),0,C185/D185*100)</f>
        <v>126.117886178862</v>
      </c>
      <c r="F185" s="261" t="n">
        <v>1245</v>
      </c>
      <c r="G185" s="261" t="n">
        <v>695</v>
      </c>
      <c r="H185" s="261" t="n">
        <f aca="false">IF(OR(F185=0,G185=0),0,F185/G185*100)</f>
        <v>179.136690647482</v>
      </c>
      <c r="I185" s="260" t="n">
        <v>0</v>
      </c>
      <c r="J185" s="260" t="n">
        <v>0</v>
      </c>
      <c r="K185" s="261" t="n">
        <f aca="false">IF(OR(I185=0,J185=0),0,I185/J185*100)</f>
        <v>0</v>
      </c>
      <c r="L185" s="269" t="n">
        <v>0</v>
      </c>
      <c r="M185" s="269" t="n">
        <v>0</v>
      </c>
      <c r="N185" s="261" t="n">
        <f aca="false">IF(OR(L185=0,M185=0),0,L185/M185*100)</f>
        <v>0</v>
      </c>
      <c r="O185" s="269" t="n">
        <v>12</v>
      </c>
      <c r="P185" s="261" t="n">
        <v>58</v>
      </c>
      <c r="Q185" s="269" t="n">
        <v>12</v>
      </c>
      <c r="R185" s="262" t="n">
        <f aca="false">O185*P185</f>
        <v>696</v>
      </c>
    </row>
    <row r="186" customFormat="false" ht="15" hidden="false" customHeight="false" outlineLevel="0" collapsed="false">
      <c r="A186" s="256" t="n">
        <v>6</v>
      </c>
      <c r="B186" s="257" t="s">
        <v>170</v>
      </c>
      <c r="C186" s="261" t="n">
        <v>58617</v>
      </c>
      <c r="D186" s="269" t="n">
        <v>96900</v>
      </c>
      <c r="E186" s="261" t="n">
        <f aca="false">IF(OR(C186=0,D186=0),0,C186/D186*100)</f>
        <v>60.4922600619195</v>
      </c>
      <c r="F186" s="261" t="n">
        <v>6187</v>
      </c>
      <c r="G186" s="261" t="n">
        <v>11300</v>
      </c>
      <c r="H186" s="261" t="n">
        <f aca="false">IF(OR(F186=0,G186=0),0,F186/G186*100)</f>
        <v>54.7522123893805</v>
      </c>
      <c r="I186" s="260" t="n">
        <v>37800</v>
      </c>
      <c r="J186" s="260" t="n">
        <v>97829</v>
      </c>
      <c r="K186" s="261" t="n">
        <f aca="false">IF(OR(I186=0,J186=0),0,I186/J186*100)</f>
        <v>38.6388494209284</v>
      </c>
      <c r="L186" s="269" t="n">
        <v>0</v>
      </c>
      <c r="M186" s="269" t="n">
        <v>0</v>
      </c>
      <c r="N186" s="261" t="n">
        <f aca="false">IF(OR(L186=0,M186=0),0,L186/M186*100)</f>
        <v>0</v>
      </c>
      <c r="O186" s="269" t="n">
        <v>23</v>
      </c>
      <c r="P186" s="261" t="n">
        <v>104.4</v>
      </c>
      <c r="Q186" s="269" t="n">
        <v>23</v>
      </c>
      <c r="R186" s="271" t="n">
        <f aca="false">O186*P186</f>
        <v>2401.2</v>
      </c>
    </row>
    <row r="187" customFormat="false" ht="15" hidden="false" customHeight="false" outlineLevel="0" collapsed="false">
      <c r="A187" s="256" t="n">
        <v>7</v>
      </c>
      <c r="B187" s="257" t="s">
        <v>163</v>
      </c>
      <c r="C187" s="269" t="n">
        <v>102318</v>
      </c>
      <c r="D187" s="269" t="n">
        <v>404188</v>
      </c>
      <c r="E187" s="261" t="n">
        <f aca="false">IF(OR(C187=0,D187=0),0,C187/D187*100)</f>
        <v>25.3144576286283</v>
      </c>
      <c r="F187" s="269" t="n">
        <v>1791</v>
      </c>
      <c r="G187" s="269" t="n">
        <v>1606</v>
      </c>
      <c r="H187" s="261" t="n">
        <f aca="false">IF(OR(F187=0,G187=0),0,F187/G187*100)</f>
        <v>111.519302615193</v>
      </c>
      <c r="I187" s="269" t="n">
        <v>106796</v>
      </c>
      <c r="J187" s="269" t="n">
        <v>375815</v>
      </c>
      <c r="K187" s="261" t="n">
        <f aca="false">IF(OR(I187=0,J187=0),0,I187/J187*100)</f>
        <v>28.4171733432673</v>
      </c>
      <c r="L187" s="269" t="n">
        <v>106796</v>
      </c>
      <c r="M187" s="269" t="n">
        <v>375815</v>
      </c>
      <c r="N187" s="261" t="n">
        <f aca="false">IF(OR(L187=0,M187=0),0,L187/M187*100)</f>
        <v>28.4171733432673</v>
      </c>
      <c r="O187" s="269" t="n">
        <v>45</v>
      </c>
      <c r="P187" s="261" t="n">
        <v>95</v>
      </c>
      <c r="Q187" s="269" t="n">
        <v>45</v>
      </c>
      <c r="R187" s="262" t="n">
        <f aca="false">O187*P187</f>
        <v>4275</v>
      </c>
    </row>
    <row r="188" customFormat="false" ht="15" hidden="false" customHeight="false" outlineLevel="0" collapsed="false">
      <c r="A188" s="256" t="n">
        <v>8</v>
      </c>
      <c r="B188" s="272" t="s">
        <v>172</v>
      </c>
      <c r="C188" s="269" t="n">
        <v>7598</v>
      </c>
      <c r="D188" s="269" t="n">
        <v>7660</v>
      </c>
      <c r="E188" s="261" t="n">
        <f aca="false">IF(OR(C188=0,D188=0),0,C188/D188*100)</f>
        <v>99.1906005221932</v>
      </c>
      <c r="F188" s="269" t="n">
        <v>842</v>
      </c>
      <c r="G188" s="269" t="n">
        <v>615</v>
      </c>
      <c r="H188" s="261" t="n">
        <f aca="false">IF(OR(F188=0,G188=0),0,F188/G188*100)</f>
        <v>136.910569105691</v>
      </c>
      <c r="I188" s="269" t="n">
        <v>6294</v>
      </c>
      <c r="J188" s="269" t="n">
        <v>7204</v>
      </c>
      <c r="K188" s="261" t="n">
        <f aca="false">IF(OR(I188=0,J188=0),0,I188/J188*100)</f>
        <v>87.3681288173237</v>
      </c>
      <c r="L188" s="269" t="n">
        <v>0</v>
      </c>
      <c r="M188" s="269" t="n">
        <v>0</v>
      </c>
      <c r="N188" s="261" t="n">
        <f aca="false">IF(OR(L188=0,M188=0),0,L188/M188*100)</f>
        <v>0</v>
      </c>
      <c r="O188" s="269" t="n">
        <v>25</v>
      </c>
      <c r="P188" s="261" t="n">
        <v>58</v>
      </c>
      <c r="Q188" s="269" t="n">
        <v>26</v>
      </c>
      <c r="R188" s="262" t="n">
        <f aca="false">O188*P188</f>
        <v>1450</v>
      </c>
    </row>
    <row r="189" customFormat="false" ht="15" hidden="false" customHeight="false" outlineLevel="0" collapsed="false">
      <c r="A189" s="256" t="n">
        <v>9</v>
      </c>
      <c r="B189" s="272" t="s">
        <v>171</v>
      </c>
      <c r="C189" s="269" t="n">
        <v>20720</v>
      </c>
      <c r="D189" s="269" t="n">
        <v>22264</v>
      </c>
      <c r="E189" s="265" t="n">
        <f aca="false">IF(OR(C189=0,D189=0),0,C189/D189*100)</f>
        <v>93.0650377290693</v>
      </c>
      <c r="F189" s="269" t="n">
        <v>1748</v>
      </c>
      <c r="G189" s="269" t="n">
        <v>1313</v>
      </c>
      <c r="H189" s="265" t="n">
        <f aca="false">IF(OR(F189=0,G189=0),0,F189/G189*100)</f>
        <v>133.130236100533</v>
      </c>
      <c r="I189" s="269" t="n">
        <v>20720</v>
      </c>
      <c r="J189" s="269" t="n">
        <v>22264</v>
      </c>
      <c r="K189" s="103" t="n">
        <f aca="false">IF(OR(I189=0,J189=0),0,I189/J189*100)</f>
        <v>93.0650377290693</v>
      </c>
      <c r="L189" s="269" t="n">
        <v>0</v>
      </c>
      <c r="M189" s="269" t="n">
        <v>0</v>
      </c>
      <c r="N189" s="103" t="n">
        <f aca="false">IF(OR(L189=0,M189=0),0,L189/M189*100)</f>
        <v>0</v>
      </c>
      <c r="O189" s="260" t="n">
        <v>23</v>
      </c>
      <c r="P189" s="260" t="n">
        <v>52.4</v>
      </c>
      <c r="Q189" s="260" t="n">
        <v>23</v>
      </c>
      <c r="R189" s="262" t="n">
        <f aca="false">O189*P189</f>
        <v>1205.2</v>
      </c>
    </row>
    <row r="190" customFormat="false" ht="15" hidden="false" customHeight="false" outlineLevel="0" collapsed="false">
      <c r="A190" s="273" t="s">
        <v>234</v>
      </c>
      <c r="B190" s="273"/>
      <c r="C190" s="274" t="n">
        <f aca="false">SUM(C181:C189)</f>
        <v>1177317</v>
      </c>
      <c r="D190" s="274" t="n">
        <f aca="false">SUM(D181:D189)</f>
        <v>1433376.9</v>
      </c>
      <c r="E190" s="275" t="n">
        <f aca="false">C190/D190*100</f>
        <v>82.1358987995411</v>
      </c>
      <c r="F190" s="274" t="n">
        <f aca="false">SUM(F181:F189)</f>
        <v>86119</v>
      </c>
      <c r="G190" s="274" t="n">
        <f aca="false">SUM(G181:G189)</f>
        <v>93466.2</v>
      </c>
      <c r="H190" s="275" t="n">
        <f aca="false">F190/G190*100</f>
        <v>92.139190423918</v>
      </c>
      <c r="I190" s="274" t="n">
        <f aca="false">SUM(I181:I189)</f>
        <v>810491.8</v>
      </c>
      <c r="J190" s="274" t="n">
        <f aca="false">SUM(J181:J189)</f>
        <v>1216967.7</v>
      </c>
      <c r="K190" s="275" t="n">
        <f aca="false">I190/J190*100</f>
        <v>66.5992860780118</v>
      </c>
      <c r="L190" s="274" t="n">
        <f aca="false">SUM(L181:L189)</f>
        <v>106796</v>
      </c>
      <c r="M190" s="274" t="n">
        <f aca="false">SUM(M181:M189)</f>
        <v>375815</v>
      </c>
      <c r="N190" s="275" t="n">
        <f aca="false">L190/M190*100</f>
        <v>28.4171733432673</v>
      </c>
      <c r="O190" s="274" t="n">
        <f aca="false">SUM(O181:O188)</f>
        <v>544</v>
      </c>
      <c r="P190" s="275" t="n">
        <f aca="false">R190/O190</f>
        <v>197.434558823529</v>
      </c>
      <c r="Q190" s="274" t="n">
        <f aca="false">SUM(Q181:Q188)</f>
        <v>547</v>
      </c>
      <c r="R190" s="149" t="n">
        <f aca="false">SUM(R181:R189)</f>
        <v>107404.4</v>
      </c>
    </row>
    <row r="191" customFormat="false" ht="15" hidden="false" customHeight="false" outlineLevel="0" collapsed="false">
      <c r="A191" s="182"/>
      <c r="B191" s="129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3"/>
    </row>
    <row r="192" customFormat="false" ht="15" hidden="false" customHeight="false" outlineLevel="0" collapsed="false">
      <c r="A192" s="184" t="s">
        <v>24</v>
      </c>
      <c r="B192" s="184"/>
      <c r="C192" s="129" t="n">
        <v>3</v>
      </c>
      <c r="D192" s="129" t="n">
        <v>4</v>
      </c>
      <c r="E192" s="131" t="n">
        <v>5</v>
      </c>
      <c r="F192" s="129" t="n">
        <v>6</v>
      </c>
      <c r="G192" s="129" t="n">
        <v>7</v>
      </c>
      <c r="H192" s="129" t="n">
        <v>8</v>
      </c>
      <c r="I192" s="129" t="n">
        <v>9</v>
      </c>
      <c r="J192" s="129" t="n">
        <v>10</v>
      </c>
      <c r="K192" s="129" t="n">
        <v>11</v>
      </c>
      <c r="L192" s="129" t="n">
        <v>12</v>
      </c>
      <c r="M192" s="129" t="n">
        <v>13</v>
      </c>
      <c r="N192" s="129" t="n">
        <v>14</v>
      </c>
      <c r="O192" s="129" t="n">
        <v>15</v>
      </c>
      <c r="P192" s="131" t="n">
        <v>16</v>
      </c>
      <c r="Q192" s="129" t="n">
        <v>15</v>
      </c>
      <c r="R192" s="118"/>
    </row>
    <row r="193" customFormat="false" ht="15" hidden="false" customHeight="false" outlineLevel="0" collapsed="false">
      <c r="A193" s="136" t="n">
        <v>1</v>
      </c>
      <c r="B193" s="133" t="s">
        <v>173</v>
      </c>
      <c r="C193" s="134" t="n">
        <v>104403</v>
      </c>
      <c r="D193" s="134" t="n">
        <v>131282</v>
      </c>
      <c r="E193" s="137" t="n">
        <f aca="false">C193/D193*100</f>
        <v>79.5257537209976</v>
      </c>
      <c r="F193" s="134" t="n">
        <v>7257</v>
      </c>
      <c r="G193" s="134" t="n">
        <v>2237</v>
      </c>
      <c r="H193" s="137" t="n">
        <f aca="false">F193/G193*100</f>
        <v>324.407688869021</v>
      </c>
      <c r="I193" s="134" t="n">
        <v>104403</v>
      </c>
      <c r="J193" s="134" t="n">
        <v>131282</v>
      </c>
      <c r="K193" s="137" t="n">
        <f aca="false">IF(OR(I193=0,J193=0),0,I193/J193*100)</f>
        <v>79.5257537209976</v>
      </c>
      <c r="L193" s="134" t="n">
        <v>104403</v>
      </c>
      <c r="M193" s="134" t="n">
        <f aca="false">39571+91711</f>
        <v>131282</v>
      </c>
      <c r="N193" s="137" t="n">
        <f aca="false">L193/M193*100</f>
        <v>79.5257537209976</v>
      </c>
      <c r="O193" s="130"/>
      <c r="P193" s="136" t="n">
        <v>45</v>
      </c>
      <c r="Q193" s="130" t="n">
        <v>49</v>
      </c>
      <c r="R193" s="151" t="n">
        <f aca="false">O193*P193</f>
        <v>0</v>
      </c>
    </row>
    <row r="194" customFormat="false" ht="15" hidden="false" customHeight="false" outlineLevel="0" collapsed="false">
      <c r="A194" s="136" t="n">
        <v>2</v>
      </c>
      <c r="B194" s="133" t="s">
        <v>174</v>
      </c>
      <c r="C194" s="134" t="n">
        <v>332198</v>
      </c>
      <c r="D194" s="134" t="n">
        <v>463471</v>
      </c>
      <c r="E194" s="137" t="n">
        <f aca="false">C194/D194*100</f>
        <v>71.6761135000895</v>
      </c>
      <c r="F194" s="134" t="n">
        <v>31085</v>
      </c>
      <c r="G194" s="134" t="n">
        <v>21725</v>
      </c>
      <c r="H194" s="137" t="n">
        <f aca="false">F194/G194*100</f>
        <v>143.084004602992</v>
      </c>
      <c r="I194" s="134" t="n">
        <v>330262</v>
      </c>
      <c r="J194" s="134" t="n">
        <v>470847</v>
      </c>
      <c r="K194" s="137" t="n">
        <f aca="false">IF(OR(I194=0,J194=0),0,I194/J194*100)</f>
        <v>70.1421056096779</v>
      </c>
      <c r="L194" s="134" t="n">
        <v>12367</v>
      </c>
      <c r="M194" s="134" t="n">
        <f aca="false">674+7137</f>
        <v>7811</v>
      </c>
      <c r="N194" s="137" t="n">
        <f aca="false">L194/M194*100</f>
        <v>158.327998975803</v>
      </c>
      <c r="O194" s="130" t="n">
        <v>64</v>
      </c>
      <c r="P194" s="136" t="n">
        <v>185</v>
      </c>
      <c r="Q194" s="130" t="n">
        <v>187</v>
      </c>
      <c r="R194" s="151" t="n">
        <f aca="false">O194*P194</f>
        <v>11840</v>
      </c>
    </row>
    <row r="195" customFormat="false" ht="15" hidden="false" customHeight="false" outlineLevel="0" collapsed="false">
      <c r="A195" s="140" t="s">
        <v>159</v>
      </c>
      <c r="B195" s="140" t="s">
        <v>147</v>
      </c>
      <c r="C195" s="140" t="n">
        <f aca="false">SUM(C193:C194)</f>
        <v>436601</v>
      </c>
      <c r="D195" s="140" t="n">
        <f aca="false">SUM(D193:D194)</f>
        <v>594753</v>
      </c>
      <c r="E195" s="141" t="n">
        <f aca="false">C195/D195*100</f>
        <v>73.4087932301308</v>
      </c>
      <c r="F195" s="140" t="n">
        <f aca="false">SUM(F193:F194)</f>
        <v>38342</v>
      </c>
      <c r="G195" s="140" t="n">
        <f aca="false">SUM(G193:G194)</f>
        <v>23962</v>
      </c>
      <c r="H195" s="141" t="n">
        <f aca="false">F195/G195*100</f>
        <v>160.011685168183</v>
      </c>
      <c r="I195" s="141" t="n">
        <f aca="false">SUM(I193:I194)</f>
        <v>434665</v>
      </c>
      <c r="J195" s="140" t="n">
        <f aca="false">SUM(J193:J194)</f>
        <v>602129</v>
      </c>
      <c r="K195" s="141" t="n">
        <f aca="false">I195/J195*100</f>
        <v>72.1880195107693</v>
      </c>
      <c r="L195" s="152" t="n">
        <f aca="false">SUM(L193:L194)</f>
        <v>116770</v>
      </c>
      <c r="M195" s="140" t="n">
        <f aca="false">SUM(M193:M194)</f>
        <v>139093</v>
      </c>
      <c r="N195" s="141" t="n">
        <f aca="false">L195/M195*100</f>
        <v>83.9510255728182</v>
      </c>
      <c r="O195" s="152" t="n">
        <f aca="false">SUM(O193:O194)</f>
        <v>64</v>
      </c>
      <c r="P195" s="152" t="n">
        <f aca="false">R195/O195</f>
        <v>185</v>
      </c>
      <c r="Q195" s="152" t="n">
        <f aca="false">SUM(Q193:Q194)</f>
        <v>236</v>
      </c>
      <c r="R195" s="149" t="n">
        <f aca="false">SUM(R193:R194)</f>
        <v>11840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0:B190"/>
    <mergeCell ref="A192:B192"/>
    <mergeCell ref="A195:B19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1"/>
    <col collapsed="false" customWidth="true" hidden="false" outlineLevel="0" max="3" min="3" style="0" width="12"/>
    <col collapsed="false" customWidth="true" hidden="false" outlineLevel="0" max="4" min="4" style="0" width="8.57"/>
    <col collapsed="false" customWidth="true" hidden="false" outlineLevel="0" max="5" min="5" style="0" width="11.28"/>
    <col collapsed="false" customWidth="true" hidden="false" outlineLevel="0" max="6" min="6" style="0" width="10.14"/>
    <col collapsed="false" customWidth="true" hidden="false" outlineLevel="0" max="7" min="7" style="0" width="8.14"/>
    <col collapsed="false" customWidth="true" hidden="false" outlineLevel="0" max="9" min="8" style="0" width="10.14"/>
    <col collapsed="false" customWidth="true" hidden="false" outlineLevel="0" max="10" min="10" style="0" width="9.28"/>
    <col collapsed="false" customWidth="true" hidden="false" outlineLevel="0" max="1025" min="11" style="0" width="8.53"/>
  </cols>
  <sheetData>
    <row r="1" customFormat="false" ht="15" hidden="false" customHeight="true" outlineLevel="0" collapsed="false">
      <c r="A1" s="121"/>
      <c r="B1" s="276" t="s">
        <v>235</v>
      </c>
      <c r="C1" s="276"/>
      <c r="D1" s="276"/>
      <c r="E1" s="277" t="s">
        <v>236</v>
      </c>
      <c r="F1" s="277"/>
      <c r="G1" s="277"/>
      <c r="H1" s="121"/>
      <c r="I1" s="121" t="s">
        <v>5</v>
      </c>
      <c r="J1" s="123"/>
    </row>
    <row r="2" customFormat="false" ht="60" hidden="false" customHeight="true" outlineLevel="0" collapsed="false">
      <c r="A2" s="121"/>
      <c r="B2" s="126" t="s">
        <v>9</v>
      </c>
      <c r="C2" s="126" t="s">
        <v>31</v>
      </c>
      <c r="D2" s="127" t="s">
        <v>32</v>
      </c>
      <c r="E2" s="126" t="s">
        <v>13</v>
      </c>
      <c r="F2" s="126" t="s">
        <v>31</v>
      </c>
      <c r="G2" s="127" t="s">
        <v>32</v>
      </c>
      <c r="H2" s="126" t="s">
        <v>13</v>
      </c>
      <c r="I2" s="126" t="s">
        <v>31</v>
      </c>
      <c r="J2" s="127" t="s">
        <v>32</v>
      </c>
    </row>
    <row r="3" s="112" customFormat="true" ht="15" hidden="false" customHeight="false" outlineLevel="0" collapsed="false">
      <c r="A3" s="278" t="n">
        <v>2012</v>
      </c>
      <c r="B3" s="279" t="n">
        <v>119426756</v>
      </c>
      <c r="C3" s="279" t="n">
        <v>102106107</v>
      </c>
      <c r="D3" s="280" t="n">
        <f aca="false">B3/C3*100</f>
        <v>116.963382023761</v>
      </c>
      <c r="E3" s="278" t="n">
        <v>117377600</v>
      </c>
      <c r="F3" s="278" t="n">
        <v>95433251</v>
      </c>
      <c r="G3" s="280" t="n">
        <f aca="false">E3/F3*100</f>
        <v>122.994447710893</v>
      </c>
      <c r="H3" s="278" t="n">
        <v>55000948</v>
      </c>
      <c r="I3" s="278" t="n">
        <v>45058626</v>
      </c>
      <c r="J3" s="280" t="n">
        <f aca="false">H3/I3*100</f>
        <v>122.065302213166</v>
      </c>
    </row>
    <row r="4" s="112" customFormat="true" ht="15" hidden="false" customHeight="false" outlineLevel="0" collapsed="false">
      <c r="A4" s="278" t="n">
        <v>2011</v>
      </c>
      <c r="B4" s="279" t="n">
        <v>93056679</v>
      </c>
      <c r="C4" s="279" t="n">
        <v>90747074</v>
      </c>
      <c r="D4" s="280" t="n">
        <f aca="false">B4/C4*100</f>
        <v>102.545101343984</v>
      </c>
      <c r="E4" s="278" t="n">
        <v>87169106</v>
      </c>
      <c r="F4" s="278" t="n">
        <v>80735096</v>
      </c>
      <c r="G4" s="280" t="n">
        <f aca="false">E4/F4*100</f>
        <v>107.969285129728</v>
      </c>
      <c r="H4" s="278" t="n">
        <v>38944550</v>
      </c>
      <c r="I4" s="278" t="n">
        <v>37360901</v>
      </c>
      <c r="J4" s="280" t="n">
        <f aca="false">H4/I4*100</f>
        <v>104.238786960732</v>
      </c>
    </row>
  </sheetData>
  <mergeCells count="3">
    <mergeCell ref="A1:A2"/>
    <mergeCell ref="B1:D1"/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5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7" activeCellId="0" sqref="A37"/>
    </sheetView>
  </sheetViews>
  <sheetFormatPr defaultRowHeight="13.8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29"/>
    <col collapsed="false" customWidth="true" hidden="false" outlineLevel="0" max="3" min="3" style="1" width="10.57"/>
    <col collapsed="false" customWidth="true" hidden="false" outlineLevel="0" max="4" min="4" style="1" width="11"/>
    <col collapsed="false" customWidth="true" hidden="false" outlineLevel="0" max="5" min="5" style="1" width="6.28"/>
    <col collapsed="false" customWidth="true" hidden="false" outlineLevel="0" max="6" min="6" style="1" width="10.14"/>
    <col collapsed="false" customWidth="true" hidden="false" outlineLevel="0" max="7" min="7" style="1" width="10.28"/>
    <col collapsed="false" customWidth="true" hidden="false" outlineLevel="0" max="8" min="8" style="1" width="6.57"/>
    <col collapsed="false" customWidth="true" hidden="false" outlineLevel="0" max="10" min="9" style="1" width="11.28"/>
    <col collapsed="false" customWidth="true" hidden="false" outlineLevel="0" max="11" min="11" style="1" width="6.14"/>
    <col collapsed="false" customWidth="true" hidden="false" outlineLevel="0" max="12" min="12" style="1" width="10.57"/>
    <col collapsed="false" customWidth="true" hidden="false" outlineLevel="0" max="13" min="13" style="1" width="10.71"/>
    <col collapsed="false" customWidth="true" hidden="false" outlineLevel="0" max="14" min="14" style="1" width="9.28"/>
    <col collapsed="false" customWidth="true" hidden="false" outlineLevel="0" max="15" min="15" style="1" width="7.28"/>
    <col collapsed="false" customWidth="true" hidden="false" outlineLevel="0" max="16" min="16" style="1" width="7.57"/>
    <col collapsed="false" customWidth="true" hidden="false" outlineLevel="0" max="17" min="17" style="1" width="6.7"/>
    <col collapsed="false" customWidth="true" hidden="false" outlineLevel="0" max="18" min="18" style="1" width="10.28"/>
    <col collapsed="false" customWidth="true" hidden="false" outlineLevel="0" max="1025" min="19" style="1" width="8.53"/>
  </cols>
  <sheetData>
    <row r="3" customFormat="false" ht="15" hidden="false" customHeight="true" outlineLevel="0" collapsed="false">
      <c r="A3" s="2" t="s">
        <v>175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customFormat="false" ht="15" hidden="false" customHeight="true" outlineLevel="0" collapsed="false">
      <c r="A5" s="4" t="s">
        <v>1</v>
      </c>
      <c r="B5" s="5" t="s">
        <v>2</v>
      </c>
      <c r="C5" s="4" t="s">
        <v>3</v>
      </c>
      <c r="D5" s="4"/>
      <c r="E5" s="4"/>
      <c r="F5" s="4"/>
      <c r="G5" s="4"/>
      <c r="H5" s="4"/>
      <c r="I5" s="6" t="s">
        <v>4</v>
      </c>
      <c r="J5" s="6"/>
      <c r="K5" s="6"/>
      <c r="L5" s="4" t="s">
        <v>5</v>
      </c>
      <c r="M5" s="4"/>
      <c r="N5" s="4"/>
      <c r="O5" s="5" t="s">
        <v>6</v>
      </c>
      <c r="P5" s="7" t="s">
        <v>7</v>
      </c>
      <c r="Q5" s="5" t="s">
        <v>8</v>
      </c>
      <c r="R5" s="8"/>
    </row>
    <row r="6" customFormat="false" ht="15" hidden="false" customHeight="true" outlineLevel="0" collapsed="false">
      <c r="A6" s="4"/>
      <c r="B6" s="5"/>
      <c r="C6" s="5" t="s">
        <v>9</v>
      </c>
      <c r="D6" s="5" t="s">
        <v>10</v>
      </c>
      <c r="E6" s="9" t="s">
        <v>11</v>
      </c>
      <c r="F6" s="5" t="s">
        <v>12</v>
      </c>
      <c r="G6" s="5" t="s">
        <v>10</v>
      </c>
      <c r="H6" s="9" t="s">
        <v>11</v>
      </c>
      <c r="I6" s="5" t="s">
        <v>13</v>
      </c>
      <c r="J6" s="5" t="s">
        <v>10</v>
      </c>
      <c r="K6" s="9" t="s">
        <v>11</v>
      </c>
      <c r="L6" s="5" t="s">
        <v>13</v>
      </c>
      <c r="M6" s="5" t="s">
        <v>10</v>
      </c>
      <c r="N6" s="9" t="s">
        <v>11</v>
      </c>
      <c r="O6" s="5"/>
      <c r="P6" s="7"/>
      <c r="Q6" s="5"/>
      <c r="R6" s="8"/>
    </row>
    <row r="7" customFormat="false" ht="13.8" hidden="false" customHeight="false" outlineLevel="0" collapsed="false">
      <c r="A7" s="4"/>
      <c r="B7" s="5"/>
      <c r="C7" s="5"/>
      <c r="D7" s="5"/>
      <c r="E7" s="9"/>
      <c r="F7" s="5"/>
      <c r="G7" s="5"/>
      <c r="H7" s="9"/>
      <c r="I7" s="5"/>
      <c r="J7" s="5"/>
      <c r="K7" s="9"/>
      <c r="L7" s="5"/>
      <c r="M7" s="5"/>
      <c r="N7" s="9"/>
      <c r="O7" s="5"/>
      <c r="P7" s="7"/>
      <c r="Q7" s="5"/>
      <c r="R7" s="8"/>
    </row>
    <row r="8" customFormat="false" ht="13.8" hidden="false" customHeight="false" outlineLevel="0" collapsed="false">
      <c r="A8" s="4"/>
      <c r="B8" s="5"/>
      <c r="C8" s="5"/>
      <c r="D8" s="5"/>
      <c r="E8" s="9"/>
      <c r="F8" s="5"/>
      <c r="G8" s="5"/>
      <c r="H8" s="9"/>
      <c r="I8" s="5"/>
      <c r="J8" s="5"/>
      <c r="K8" s="9"/>
      <c r="L8" s="5"/>
      <c r="M8" s="5"/>
      <c r="N8" s="9"/>
      <c r="O8" s="5"/>
      <c r="P8" s="7"/>
      <c r="Q8" s="5"/>
      <c r="R8" s="8"/>
    </row>
    <row r="9" customFormat="false" ht="13.8" hidden="false" customHeight="false" outlineLevel="0" collapsed="false">
      <c r="A9" s="4"/>
      <c r="B9" s="5"/>
      <c r="C9" s="5"/>
      <c r="D9" s="5"/>
      <c r="E9" s="9"/>
      <c r="F9" s="5"/>
      <c r="G9" s="5"/>
      <c r="H9" s="9"/>
      <c r="I9" s="5"/>
      <c r="J9" s="5"/>
      <c r="K9" s="9"/>
      <c r="L9" s="5"/>
      <c r="M9" s="5"/>
      <c r="N9" s="9"/>
      <c r="O9" s="5"/>
      <c r="P9" s="7"/>
      <c r="Q9" s="5"/>
      <c r="R9" s="8"/>
    </row>
    <row r="10" customFormat="false" ht="13.8" hidden="false" customHeight="false" outlineLevel="0" collapsed="false">
      <c r="A10" s="4"/>
      <c r="B10" s="5"/>
      <c r="C10" s="5"/>
      <c r="D10" s="5"/>
      <c r="E10" s="9"/>
      <c r="F10" s="5"/>
      <c r="G10" s="5"/>
      <c r="H10" s="9"/>
      <c r="I10" s="5"/>
      <c r="J10" s="5"/>
      <c r="K10" s="9"/>
      <c r="L10" s="5"/>
      <c r="M10" s="5"/>
      <c r="N10" s="9"/>
      <c r="O10" s="5"/>
      <c r="P10" s="7"/>
      <c r="Q10" s="5"/>
      <c r="R10" s="8"/>
    </row>
    <row r="11" customFormat="false" ht="26.25" hidden="false" customHeight="true" outlineLevel="0" collapsed="false">
      <c r="A11" s="4" t="n">
        <v>1</v>
      </c>
      <c r="B11" s="4" t="n">
        <v>2</v>
      </c>
      <c r="C11" s="4" t="n">
        <v>3</v>
      </c>
      <c r="D11" s="4" t="n">
        <v>4</v>
      </c>
      <c r="E11" s="10" t="n">
        <v>5</v>
      </c>
      <c r="F11" s="4" t="n">
        <v>6</v>
      </c>
      <c r="G11" s="4" t="n">
        <v>7</v>
      </c>
      <c r="H11" s="4" t="n">
        <v>8</v>
      </c>
      <c r="I11" s="4" t="n">
        <v>11</v>
      </c>
      <c r="J11" s="4" t="n">
        <v>12</v>
      </c>
      <c r="K11" s="4" t="n">
        <v>13</v>
      </c>
      <c r="L11" s="4" t="n">
        <v>17</v>
      </c>
      <c r="M11" s="4" t="n">
        <v>18</v>
      </c>
      <c r="N11" s="4" t="n">
        <v>19</v>
      </c>
      <c r="O11" s="4" t="n">
        <v>20</v>
      </c>
      <c r="P11" s="10" t="n">
        <v>21</v>
      </c>
      <c r="Q11" s="4" t="n">
        <v>22</v>
      </c>
      <c r="R11" s="11"/>
    </row>
    <row r="12" customFormat="false" ht="32.25" hidden="false" customHeight="true" outlineLevel="0" collapsed="false">
      <c r="A12" s="12" t="n">
        <v>1</v>
      </c>
      <c r="B12" s="89" t="s">
        <v>176</v>
      </c>
      <c r="C12" s="10" t="n">
        <f aca="false">C161</f>
        <v>47709990</v>
      </c>
      <c r="D12" s="10" t="n">
        <f aca="false">D161</f>
        <v>46655235</v>
      </c>
      <c r="E12" s="13" t="n">
        <f aca="false">E161</f>
        <v>102.26074308703</v>
      </c>
      <c r="F12" s="10" t="n">
        <f aca="false">F161</f>
        <v>23981636</v>
      </c>
      <c r="G12" s="10" t="n">
        <f aca="false">G161</f>
        <v>24019979</v>
      </c>
      <c r="H12" s="13" t="n">
        <f aca="false">H161</f>
        <v>99.8403703850033</v>
      </c>
      <c r="I12" s="10" t="n">
        <f aca="false">I161</f>
        <v>42440605</v>
      </c>
      <c r="J12" s="10" t="n">
        <f aca="false">J161</f>
        <v>46390599</v>
      </c>
      <c r="K12" s="13" t="n">
        <f aca="false">K161</f>
        <v>91.4853567637702</v>
      </c>
      <c r="L12" s="10" t="n">
        <f aca="false">L161</f>
        <v>31959740</v>
      </c>
      <c r="M12" s="10" t="n">
        <f aca="false">M161</f>
        <v>37255978</v>
      </c>
      <c r="N12" s="13" t="n">
        <f aca="false">N161</f>
        <v>85.7841928079301</v>
      </c>
      <c r="O12" s="10" t="n">
        <f aca="false">O161</f>
        <v>8975</v>
      </c>
      <c r="P12" s="13" t="n">
        <f aca="false">P161</f>
        <v>157.132256267409</v>
      </c>
      <c r="Q12" s="10" t="n">
        <f aca="false">Q161</f>
        <v>8973</v>
      </c>
      <c r="R12" s="11" t="n">
        <f aca="false">O12*P12</f>
        <v>1410262</v>
      </c>
    </row>
    <row r="13" customFormat="false" ht="32.25" hidden="false" customHeight="true" outlineLevel="0" collapsed="false">
      <c r="A13" s="12" t="n">
        <v>2</v>
      </c>
      <c r="B13" s="89" t="s">
        <v>177</v>
      </c>
      <c r="C13" s="10" t="n">
        <f aca="false">C169</f>
        <v>1227826</v>
      </c>
      <c r="D13" s="10" t="n">
        <f aca="false">D169</f>
        <v>1557656</v>
      </c>
      <c r="E13" s="13" t="n">
        <f aca="false">E169</f>
        <v>78.8252348400417</v>
      </c>
      <c r="F13" s="10" t="n">
        <f aca="false">F169</f>
        <v>531439</v>
      </c>
      <c r="G13" s="10" t="n">
        <f aca="false">G169</f>
        <v>614200</v>
      </c>
      <c r="H13" s="13" t="n">
        <f aca="false">H169</f>
        <v>86.5253988928688</v>
      </c>
      <c r="I13" s="10" t="n">
        <f aca="false">I169</f>
        <v>1348515</v>
      </c>
      <c r="J13" s="10" t="n">
        <f aca="false">J169</f>
        <v>1166955</v>
      </c>
      <c r="K13" s="13" t="n">
        <f aca="false">K169</f>
        <v>115.558440556834</v>
      </c>
      <c r="L13" s="10" t="n">
        <f aca="false">L169</f>
        <v>650955</v>
      </c>
      <c r="M13" s="10" t="n">
        <f aca="false">M169</f>
        <v>340589</v>
      </c>
      <c r="N13" s="13" t="n">
        <f aca="false">N169</f>
        <v>191.126254811518</v>
      </c>
      <c r="O13" s="10" t="n">
        <f aca="false">O169</f>
        <v>1071</v>
      </c>
      <c r="P13" s="13" t="n">
        <f aca="false">P169</f>
        <v>73.250233426704</v>
      </c>
      <c r="Q13" s="10" t="n">
        <f aca="false">Q169</f>
        <v>1069</v>
      </c>
      <c r="R13" s="11" t="n">
        <f aca="false">O13*P13</f>
        <v>78451</v>
      </c>
    </row>
    <row r="14" customFormat="false" ht="32.25" hidden="false" customHeight="true" outlineLevel="0" collapsed="false">
      <c r="A14" s="12" t="n">
        <v>3</v>
      </c>
      <c r="B14" s="89" t="s">
        <v>178</v>
      </c>
      <c r="C14" s="10" t="n">
        <f aca="false">C183</f>
        <v>1121292</v>
      </c>
      <c r="D14" s="10" t="n">
        <f aca="false">D183</f>
        <v>1380553</v>
      </c>
      <c r="E14" s="13" t="n">
        <f aca="false">E183</f>
        <v>81.220496424259</v>
      </c>
      <c r="F14" s="10" t="n">
        <f aca="false">F183</f>
        <v>440612</v>
      </c>
      <c r="G14" s="10" t="n">
        <f aca="false">G183</f>
        <v>1097605</v>
      </c>
      <c r="H14" s="13" t="n">
        <f aca="false">H183</f>
        <v>40.143038707003</v>
      </c>
      <c r="I14" s="10" t="n">
        <f aca="false">I183</f>
        <v>1215481</v>
      </c>
      <c r="J14" s="10" t="n">
        <f aca="false">J183</f>
        <v>1370811</v>
      </c>
      <c r="K14" s="13" t="n">
        <f aca="false">K183</f>
        <v>88.6687515638553</v>
      </c>
      <c r="L14" s="10" t="n">
        <f aca="false">L183</f>
        <v>1213697</v>
      </c>
      <c r="M14" s="10" t="n">
        <f aca="false">M183</f>
        <v>1361691</v>
      </c>
      <c r="N14" s="13" t="n">
        <f aca="false">N183</f>
        <v>89.1316018098085</v>
      </c>
      <c r="O14" s="10" t="n">
        <f aca="false">O183</f>
        <v>516</v>
      </c>
      <c r="P14" s="13" t="n">
        <f aca="false">P183</f>
        <v>85.8158914728682</v>
      </c>
      <c r="Q14" s="10" t="n">
        <f aca="false">Q183</f>
        <v>524</v>
      </c>
      <c r="R14" s="11" t="n">
        <f aca="false">O14*P14</f>
        <v>44281</v>
      </c>
    </row>
    <row r="15" customFormat="false" ht="32.25" hidden="false" customHeight="true" outlineLevel="0" collapsed="false">
      <c r="A15" s="12" t="n">
        <v>4</v>
      </c>
      <c r="B15" s="89" t="s">
        <v>179</v>
      </c>
      <c r="C15" s="10" t="n">
        <f aca="false">C61</f>
        <v>313984</v>
      </c>
      <c r="D15" s="10" t="n">
        <f aca="false">D61</f>
        <v>342702</v>
      </c>
      <c r="E15" s="13" t="n">
        <f aca="false">E61</f>
        <v>91.6201247731265</v>
      </c>
      <c r="F15" s="10" t="n">
        <f aca="false">F61</f>
        <v>218449</v>
      </c>
      <c r="G15" s="10" t="n">
        <f aca="false">G61</f>
        <v>196124</v>
      </c>
      <c r="H15" s="13" t="n">
        <f aca="false">H61</f>
        <v>111.383104566499</v>
      </c>
      <c r="I15" s="10" t="n">
        <f aca="false">I61</f>
        <v>384245</v>
      </c>
      <c r="J15" s="10" t="n">
        <f aca="false">J61</f>
        <v>228039</v>
      </c>
      <c r="K15" s="13" t="n">
        <f aca="false">K61</f>
        <v>168.499686457141</v>
      </c>
      <c r="L15" s="10" t="n">
        <f aca="false">L61</f>
        <v>225845</v>
      </c>
      <c r="M15" s="10" t="n">
        <f aca="false">M61</f>
        <v>108677</v>
      </c>
      <c r="N15" s="13" t="n">
        <f aca="false">N61</f>
        <v>207.81306072122</v>
      </c>
      <c r="O15" s="10" t="n">
        <f aca="false">O61</f>
        <v>790</v>
      </c>
      <c r="P15" s="13" t="n">
        <f aca="false">P61</f>
        <v>80.6</v>
      </c>
      <c r="Q15" s="10" t="n">
        <f aca="false">Q61</f>
        <v>777</v>
      </c>
      <c r="R15" s="11" t="n">
        <f aca="false">O15*P15</f>
        <v>63674</v>
      </c>
    </row>
    <row r="16" customFormat="false" ht="32.25" hidden="false" customHeight="true" outlineLevel="0" collapsed="false">
      <c r="A16" s="12" t="n">
        <v>5</v>
      </c>
      <c r="B16" s="89" t="s">
        <v>180</v>
      </c>
      <c r="C16" s="10" t="n">
        <f aca="false">C73</f>
        <v>172136</v>
      </c>
      <c r="D16" s="10" t="n">
        <f aca="false">D73</f>
        <v>161778</v>
      </c>
      <c r="E16" s="13" t="n">
        <f aca="false">E73</f>
        <v>106.402601095328</v>
      </c>
      <c r="F16" s="10" t="n">
        <f aca="false">F73</f>
        <v>128173</v>
      </c>
      <c r="G16" s="10" t="n">
        <f aca="false">G73</f>
        <v>98572</v>
      </c>
      <c r="H16" s="13" t="n">
        <f aca="false">H73</f>
        <v>130.029825914053</v>
      </c>
      <c r="I16" s="10" t="n">
        <f aca="false">I73</f>
        <v>144937</v>
      </c>
      <c r="J16" s="10" t="n">
        <f aca="false">J73</f>
        <v>144187</v>
      </c>
      <c r="K16" s="13" t="n">
        <f aca="false">K73</f>
        <v>100.520157850569</v>
      </c>
      <c r="L16" s="10" t="n">
        <f aca="false">L73</f>
        <v>88311</v>
      </c>
      <c r="M16" s="10" t="n">
        <f aca="false">M73</f>
        <v>75509</v>
      </c>
      <c r="N16" s="13" t="n">
        <f aca="false">N73</f>
        <v>116.954270351879</v>
      </c>
      <c r="O16" s="10" t="n">
        <f aca="false">O73</f>
        <v>563</v>
      </c>
      <c r="P16" s="13" t="n">
        <f aca="false">P73</f>
        <v>61.9893428063943</v>
      </c>
      <c r="Q16" s="10" t="n">
        <f aca="false">Q73</f>
        <v>502</v>
      </c>
      <c r="R16" s="11" t="n">
        <f aca="false">O16*P16</f>
        <v>34900</v>
      </c>
    </row>
    <row r="17" customFormat="false" ht="32.25" hidden="false" customHeight="true" outlineLevel="0" collapsed="false">
      <c r="A17" s="12" t="n">
        <v>6</v>
      </c>
      <c r="B17" s="89" t="s">
        <v>181</v>
      </c>
      <c r="C17" s="10" t="n">
        <f aca="false">C84</f>
        <v>242959</v>
      </c>
      <c r="D17" s="10" t="n">
        <f aca="false">D84</f>
        <v>114355</v>
      </c>
      <c r="E17" s="13" t="n">
        <f aca="false">E84</f>
        <v>212.460320930436</v>
      </c>
      <c r="F17" s="10" t="n">
        <f aca="false">F84</f>
        <v>107892</v>
      </c>
      <c r="G17" s="10" t="n">
        <f aca="false">G84</f>
        <v>87069</v>
      </c>
      <c r="H17" s="13" t="n">
        <f aca="false">H84</f>
        <v>123.915515280984</v>
      </c>
      <c r="I17" s="10" t="n">
        <f aca="false">I84</f>
        <v>245289</v>
      </c>
      <c r="J17" s="10" t="n">
        <f aca="false">J84</f>
        <v>106566</v>
      </c>
      <c r="K17" s="13" t="n">
        <f aca="false">K84</f>
        <v>230.175665784584</v>
      </c>
      <c r="L17" s="10" t="n">
        <f aca="false">L84</f>
        <v>128423</v>
      </c>
      <c r="M17" s="10" t="n">
        <f aca="false">M84</f>
        <v>23596</v>
      </c>
      <c r="N17" s="13" t="n">
        <f aca="false">N84</f>
        <v>544.257501271402</v>
      </c>
      <c r="O17" s="10" t="n">
        <f aca="false">O84</f>
        <v>405</v>
      </c>
      <c r="P17" s="13" t="n">
        <f aca="false">P84</f>
        <v>51.4543209876543</v>
      </c>
      <c r="Q17" s="10" t="n">
        <f aca="false">Q84</f>
        <v>391</v>
      </c>
      <c r="R17" s="11" t="n">
        <f aca="false">O17*P17</f>
        <v>20839</v>
      </c>
    </row>
    <row r="18" customFormat="false" ht="32.25" hidden="false" customHeight="true" outlineLevel="0" collapsed="false">
      <c r="A18" s="12" t="n">
        <v>7</v>
      </c>
      <c r="B18" s="89" t="s">
        <v>182</v>
      </c>
      <c r="C18" s="10" t="n">
        <f aca="false">C99</f>
        <v>752033</v>
      </c>
      <c r="D18" s="10" t="n">
        <f aca="false">D99</f>
        <v>856345</v>
      </c>
      <c r="E18" s="13" t="n">
        <f aca="false">E99</f>
        <v>87.818928118924</v>
      </c>
      <c r="F18" s="10" t="n">
        <f aca="false">F99</f>
        <v>423888</v>
      </c>
      <c r="G18" s="10" t="n">
        <f aca="false">G99</f>
        <v>512849</v>
      </c>
      <c r="H18" s="13" t="n">
        <f aca="false">H99</f>
        <v>82.6535685942646</v>
      </c>
      <c r="I18" s="10" t="n">
        <f aca="false">I99</f>
        <v>845518</v>
      </c>
      <c r="J18" s="10" t="n">
        <f aca="false">J99</f>
        <v>767474</v>
      </c>
      <c r="K18" s="13" t="n">
        <f aca="false">K99</f>
        <v>110.168943833928</v>
      </c>
      <c r="L18" s="10" t="n">
        <f aca="false">L99</f>
        <v>281602</v>
      </c>
      <c r="M18" s="10" t="n">
        <f aca="false">M99</f>
        <v>279667</v>
      </c>
      <c r="N18" s="13" t="n">
        <f aca="false">N99</f>
        <v>100.691894288565</v>
      </c>
      <c r="O18" s="10" t="n">
        <f aca="false">O99</f>
        <v>4109</v>
      </c>
      <c r="P18" s="13" t="n">
        <f aca="false">P99</f>
        <v>106.694329520565</v>
      </c>
      <c r="Q18" s="10" t="n">
        <f aca="false">Q99</f>
        <v>4098</v>
      </c>
      <c r="R18" s="11" t="n">
        <f aca="false">O18*P18</f>
        <v>438407</v>
      </c>
    </row>
    <row r="19" customFormat="false" ht="32.25" hidden="false" customHeight="true" outlineLevel="0" collapsed="false">
      <c r="A19" s="12" t="n">
        <v>8</v>
      </c>
      <c r="B19" s="89" t="s">
        <v>183</v>
      </c>
      <c r="C19" s="10" t="n">
        <f aca="false">Փետրվար!C133</f>
        <v>561621</v>
      </c>
      <c r="D19" s="10" t="n">
        <f aca="false">Փետրվար!D133</f>
        <v>210871</v>
      </c>
      <c r="E19" s="13" t="n">
        <f aca="false">Փետրվար!E133</f>
        <v>266.333919789824</v>
      </c>
      <c r="F19" s="10" t="n">
        <f aca="false">Փետրվար!F133</f>
        <v>335324</v>
      </c>
      <c r="G19" s="10" t="n">
        <f aca="false">Փետրվար!G133</f>
        <v>150367</v>
      </c>
      <c r="H19" s="13" t="n">
        <f aca="false">Փետրվար!H133</f>
        <v>223.00371757101</v>
      </c>
      <c r="I19" s="10" t="n">
        <f aca="false">Փետրվար!I133</f>
        <v>540052</v>
      </c>
      <c r="J19" s="10" t="n">
        <f aca="false">Փետրվար!J133</f>
        <v>205769</v>
      </c>
      <c r="K19" s="13" t="n">
        <f aca="false">Փետրվար!K133</f>
        <v>262.455471912679</v>
      </c>
      <c r="L19" s="10" t="n">
        <f aca="false">Փետրվար!L133</f>
        <v>76110</v>
      </c>
      <c r="M19" s="10" t="n">
        <f aca="false">Փետրվար!M133</f>
        <v>0</v>
      </c>
      <c r="N19" s="13" t="e">
        <f aca="false">Փետրվար!N133</f>
        <v>#DIV/0!</v>
      </c>
      <c r="O19" s="10" t="n">
        <f aca="false">Փետրվար!O133</f>
        <v>611</v>
      </c>
      <c r="P19" s="13" t="n">
        <f aca="false">Փետրվար!P133</f>
        <v>281.626841243863</v>
      </c>
      <c r="Q19" s="10" t="n">
        <f aca="false">Փետրվար!Q133</f>
        <v>607</v>
      </c>
      <c r="R19" s="11"/>
    </row>
    <row r="20" customFormat="false" ht="32.25" hidden="false" customHeight="true" outlineLevel="0" collapsed="false">
      <c r="A20" s="12" t="n">
        <v>9</v>
      </c>
      <c r="B20" s="89" t="s">
        <v>184</v>
      </c>
      <c r="C20" s="10" t="n">
        <f aca="false">C127</f>
        <v>362377</v>
      </c>
      <c r="D20" s="10" t="n">
        <f aca="false">D127</f>
        <v>286502</v>
      </c>
      <c r="E20" s="13" t="n">
        <f aca="false">E127</f>
        <v>126.483235719122</v>
      </c>
      <c r="F20" s="10" t="n">
        <f aca="false">F127</f>
        <v>210254</v>
      </c>
      <c r="G20" s="10" t="n">
        <f aca="false">G127</f>
        <v>149173</v>
      </c>
      <c r="H20" s="13" t="n">
        <f aca="false">H127</f>
        <v>140.946417917452</v>
      </c>
      <c r="I20" s="10" t="n">
        <f aca="false">I127</f>
        <v>281796</v>
      </c>
      <c r="J20" s="10" t="n">
        <f aca="false">J127</f>
        <v>241035</v>
      </c>
      <c r="K20" s="13" t="n">
        <f aca="false">K127</f>
        <v>116.910822079781</v>
      </c>
      <c r="L20" s="10" t="n">
        <f aca="false">L127</f>
        <v>177402</v>
      </c>
      <c r="M20" s="10" t="n">
        <f aca="false">M127</f>
        <v>103070</v>
      </c>
      <c r="N20" s="13" t="n">
        <f aca="false">N127</f>
        <v>172.117978073154</v>
      </c>
      <c r="O20" s="10" t="n">
        <f aca="false">O127</f>
        <v>1735</v>
      </c>
      <c r="P20" s="13" t="n">
        <f aca="false">P127</f>
        <v>59.1314121037464</v>
      </c>
      <c r="Q20" s="10" t="n">
        <f aca="false">Q127</f>
        <v>1800</v>
      </c>
      <c r="R20" s="11" t="n">
        <f aca="false">O20*P20</f>
        <v>102593</v>
      </c>
    </row>
    <row r="21" customFormat="false" ht="32.25" hidden="false" customHeight="true" outlineLevel="0" collapsed="false">
      <c r="A21" s="12" t="n">
        <v>10</v>
      </c>
      <c r="B21" s="89" t="s">
        <v>185</v>
      </c>
      <c r="C21" s="10" t="n">
        <f aca="false">C143</f>
        <v>57111</v>
      </c>
      <c r="D21" s="10" t="n">
        <f aca="false">D143</f>
        <v>13043</v>
      </c>
      <c r="E21" s="13" t="n">
        <f aca="false">E143</f>
        <v>437.867055125355</v>
      </c>
      <c r="F21" s="10" t="n">
        <f aca="false">F143</f>
        <v>40850</v>
      </c>
      <c r="G21" s="10" t="n">
        <f aca="false">G143</f>
        <v>9489</v>
      </c>
      <c r="H21" s="13" t="n">
        <f aca="false">H143</f>
        <v>430.498471914849</v>
      </c>
      <c r="I21" s="10" t="n">
        <f aca="false">I143</f>
        <v>59641</v>
      </c>
      <c r="J21" s="10" t="n">
        <f aca="false">J143</f>
        <v>14172</v>
      </c>
      <c r="K21" s="13" t="n">
        <f aca="false">K143</f>
        <v>420.836861416878</v>
      </c>
      <c r="L21" s="10" t="n">
        <f aca="false">L143</f>
        <v>0</v>
      </c>
      <c r="M21" s="10" t="n">
        <f aca="false">M143</f>
        <v>0</v>
      </c>
      <c r="N21" s="13" t="n">
        <f aca="false">N143</f>
        <v>0</v>
      </c>
      <c r="O21" s="10" t="n">
        <f aca="false">O143</f>
        <v>135</v>
      </c>
      <c r="P21" s="13" t="n">
        <f aca="false">P143</f>
        <v>73.2222222222222</v>
      </c>
      <c r="Q21" s="10" t="n">
        <f aca="false">Q143</f>
        <v>135</v>
      </c>
      <c r="R21" s="11" t="n">
        <f aca="false">O21*P21</f>
        <v>9885</v>
      </c>
    </row>
    <row r="22" customFormat="false" ht="32.25" hidden="false" customHeight="true" outlineLevel="0" collapsed="false">
      <c r="A22" s="12" t="n">
        <v>11</v>
      </c>
      <c r="B22" s="89" t="s">
        <v>186</v>
      </c>
      <c r="C22" s="10" t="n">
        <f aca="false">C197</f>
        <v>127482.8</v>
      </c>
      <c r="D22" s="10" t="n">
        <f aca="false">D197</f>
        <v>205018.9</v>
      </c>
      <c r="E22" s="13" t="n">
        <f aca="false">E197</f>
        <v>62.1809989225384</v>
      </c>
      <c r="F22" s="10" t="n">
        <f aca="false">F197</f>
        <v>73929.2</v>
      </c>
      <c r="G22" s="10" t="n">
        <f aca="false">G197</f>
        <v>100597.9</v>
      </c>
      <c r="H22" s="13" t="n">
        <f aca="false">H197</f>
        <v>73.4898044591388</v>
      </c>
      <c r="I22" s="10" t="n">
        <f aca="false">I197</f>
        <v>69667</v>
      </c>
      <c r="J22" s="10" t="n">
        <f aca="false">J197</f>
        <v>149699.1</v>
      </c>
      <c r="K22" s="13" t="n">
        <f aca="false">K197</f>
        <v>46.5380219386756</v>
      </c>
      <c r="L22" s="10" t="n">
        <f aca="false">L197</f>
        <v>1571</v>
      </c>
      <c r="M22" s="10" t="n">
        <f aca="false">M197</f>
        <v>112509.2</v>
      </c>
      <c r="N22" s="13" t="n">
        <f aca="false">N197</f>
        <v>1.39633025565909</v>
      </c>
      <c r="O22" s="10" t="n">
        <f aca="false">O197</f>
        <v>700</v>
      </c>
      <c r="P22" s="13" t="n">
        <f aca="false">P197</f>
        <v>122.721428571429</v>
      </c>
      <c r="Q22" s="10" t="n">
        <f aca="false">Q197</f>
        <v>679</v>
      </c>
      <c r="R22" s="11" t="n">
        <f aca="false">O22*P22</f>
        <v>85905</v>
      </c>
    </row>
    <row r="23" customFormat="false" ht="32.25" hidden="false" customHeight="true" outlineLevel="0" collapsed="false">
      <c r="A23" s="12" t="n">
        <v>12</v>
      </c>
      <c r="B23" s="89" t="s">
        <v>187</v>
      </c>
      <c r="C23" s="10" t="n">
        <f aca="false">C202</f>
        <v>6937</v>
      </c>
      <c r="D23" s="10" t="n">
        <f aca="false">D202</f>
        <v>8389</v>
      </c>
      <c r="E23" s="13" t="n">
        <f aca="false">E202</f>
        <v>82.6916199785433</v>
      </c>
      <c r="F23" s="10" t="n">
        <f aca="false">F202</f>
        <v>5446</v>
      </c>
      <c r="G23" s="10" t="n">
        <f aca="false">G202</f>
        <v>3433</v>
      </c>
      <c r="H23" s="13" t="n">
        <f aca="false">H202</f>
        <v>158.636760850568</v>
      </c>
      <c r="I23" s="10" t="n">
        <f aca="false">I202</f>
        <v>6937</v>
      </c>
      <c r="J23" s="10" t="n">
        <f aca="false">J202</f>
        <v>8389</v>
      </c>
      <c r="K23" s="13" t="n">
        <f aca="false">K202</f>
        <v>82.6916199785433</v>
      </c>
      <c r="L23" s="10" t="n">
        <f aca="false">L202</f>
        <v>6937</v>
      </c>
      <c r="M23" s="10" t="n">
        <f aca="false">M202</f>
        <v>8389</v>
      </c>
      <c r="N23" s="13" t="n">
        <f aca="false">N202</f>
        <v>82.6916199785433</v>
      </c>
      <c r="O23" s="10" t="n">
        <f aca="false">O202</f>
        <v>243</v>
      </c>
      <c r="P23" s="13" t="n">
        <f aca="false">P202</f>
        <v>60.6378600823045</v>
      </c>
      <c r="Q23" s="10" t="n">
        <f aca="false">Q202</f>
        <v>243</v>
      </c>
      <c r="R23" s="11"/>
    </row>
    <row r="24" s="18" customFormat="true" ht="26.25" hidden="false" customHeight="true" outlineLevel="0" collapsed="false">
      <c r="A24" s="14"/>
      <c r="B24" s="14" t="s">
        <v>188</v>
      </c>
      <c r="C24" s="15" t="n">
        <f aca="false">SUM(C12:C23)</f>
        <v>52655748.8</v>
      </c>
      <c r="D24" s="15" t="n">
        <f aca="false">SUM(D12:D23)</f>
        <v>51792447.9</v>
      </c>
      <c r="E24" s="16" t="n">
        <f aca="false">C24/D24*100</f>
        <v>101.666847069416</v>
      </c>
      <c r="F24" s="15" t="n">
        <f aca="false">SUM(F12:F23)</f>
        <v>26497892.2</v>
      </c>
      <c r="G24" s="15" t="n">
        <f aca="false">SUM(G12:G23)</f>
        <v>27039457.9</v>
      </c>
      <c r="H24" s="16" t="n">
        <f aca="false">F24/G24*100</f>
        <v>97.9971281155012</v>
      </c>
      <c r="I24" s="15" t="n">
        <f aca="false">SUM(I12:I23)</f>
        <v>47582683</v>
      </c>
      <c r="J24" s="15" t="n">
        <f aca="false">SUM(J12:J23)</f>
        <v>50793695.1</v>
      </c>
      <c r="K24" s="16" t="n">
        <f aca="false">I24/J24*100</f>
        <v>93.6783254424032</v>
      </c>
      <c r="L24" s="15" t="n">
        <f aca="false">SUM(L12:L23)</f>
        <v>34810593</v>
      </c>
      <c r="M24" s="15" t="n">
        <f aca="false">SUM(M12:M23)</f>
        <v>39669675.2</v>
      </c>
      <c r="N24" s="16" t="n">
        <f aca="false">L24/M24*100</f>
        <v>87.7511419604464</v>
      </c>
      <c r="O24" s="15" t="n">
        <f aca="false">SUM(O12:O23)</f>
        <v>19853</v>
      </c>
      <c r="P24" s="16" t="n">
        <f aca="false">R24/O24</f>
        <v>115.307359089306</v>
      </c>
      <c r="Q24" s="15" t="n">
        <f aca="false">SUM(Q12:Q23)</f>
        <v>19798</v>
      </c>
      <c r="R24" s="17" t="n">
        <f aca="false">SUM(R12:R23)</f>
        <v>2289197</v>
      </c>
    </row>
    <row r="25" customFormat="false" ht="13.8" hidden="false" customHeight="false" outlineLevel="0" collapsed="false">
      <c r="A25" s="19"/>
      <c r="P25" s="19"/>
      <c r="Q25" s="19"/>
    </row>
    <row r="26" s="23" customFormat="true" ht="13.8" hidden="false" customHeight="false" outlineLevel="0" collapsed="false">
      <c r="A26" s="2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1"/>
      <c r="Q26" s="21"/>
      <c r="R26" s="22"/>
    </row>
    <row r="36" customFormat="false" ht="1.5" hidden="false" customHeight="true" outlineLevel="0" collapsed="false"/>
    <row r="37" customFormat="false" ht="14.25" hidden="false" customHeight="true" outlineLevel="0" collapsed="false">
      <c r="A37" s="24" t="s">
        <v>26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</row>
    <row r="38" customFormat="false" ht="13.8" hidden="false" customHeight="fals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customFormat="false" ht="15" hidden="false" customHeight="false" outlineLevel="0" collapsed="false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6"/>
    </row>
    <row r="40" customFormat="false" ht="15" hidden="false" customHeight="true" outlineLevel="0" collapsed="false">
      <c r="A40" s="27" t="s">
        <v>1</v>
      </c>
      <c r="B40" s="28" t="s">
        <v>27</v>
      </c>
      <c r="C40" s="27" t="s">
        <v>3</v>
      </c>
      <c r="D40" s="27"/>
      <c r="E40" s="27"/>
      <c r="F40" s="27"/>
      <c r="G40" s="27"/>
      <c r="H40" s="27" t="s">
        <v>4</v>
      </c>
      <c r="I40" s="27"/>
      <c r="J40" s="27"/>
      <c r="K40" s="27"/>
      <c r="L40" s="27"/>
      <c r="M40" s="27" t="s">
        <v>5</v>
      </c>
      <c r="N40" s="29"/>
      <c r="O40" s="28" t="s">
        <v>28</v>
      </c>
      <c r="P40" s="30" t="s">
        <v>29</v>
      </c>
      <c r="Q40" s="28" t="s">
        <v>30</v>
      </c>
      <c r="R40" s="31"/>
    </row>
    <row r="41" customFormat="false" ht="43.5" hidden="false" customHeight="false" outlineLevel="0" collapsed="false">
      <c r="A41" s="27"/>
      <c r="B41" s="28"/>
      <c r="C41" s="32" t="s">
        <v>9</v>
      </c>
      <c r="D41" s="32" t="s">
        <v>31</v>
      </c>
      <c r="E41" s="33" t="s">
        <v>32</v>
      </c>
      <c r="F41" s="32" t="s">
        <v>12</v>
      </c>
      <c r="G41" s="32" t="s">
        <v>33</v>
      </c>
      <c r="H41" s="33" t="s">
        <v>32</v>
      </c>
      <c r="I41" s="32" t="s">
        <v>13</v>
      </c>
      <c r="J41" s="32" t="s">
        <v>31</v>
      </c>
      <c r="K41" s="33" t="s">
        <v>32</v>
      </c>
      <c r="L41" s="32" t="s">
        <v>13</v>
      </c>
      <c r="M41" s="32" t="s">
        <v>31</v>
      </c>
      <c r="N41" s="33" t="s">
        <v>32</v>
      </c>
      <c r="O41" s="28"/>
      <c r="P41" s="30"/>
      <c r="Q41" s="28"/>
      <c r="R41" s="34"/>
    </row>
    <row r="42" customFormat="false" ht="13.8" hidden="false" customHeight="false" outlineLevel="0" collapsed="false">
      <c r="A42" s="35"/>
      <c r="B42" s="36" t="s">
        <v>34</v>
      </c>
      <c r="C42" s="35"/>
      <c r="D42" s="35"/>
      <c r="E42" s="35"/>
      <c r="F42" s="35"/>
      <c r="G42" s="35"/>
      <c r="H42" s="35"/>
      <c r="I42" s="35"/>
      <c r="J42" s="35"/>
      <c r="K42" s="37"/>
      <c r="L42" s="35"/>
      <c r="M42" s="35"/>
      <c r="N42" s="35"/>
      <c r="O42" s="35"/>
      <c r="P42" s="38"/>
      <c r="Q42" s="38"/>
      <c r="R42" s="25"/>
    </row>
    <row r="43" customFormat="false" ht="13.8" hidden="false" customHeight="false" outlineLevel="0" collapsed="false">
      <c r="A43" s="35" t="s">
        <v>35</v>
      </c>
      <c r="B43" s="35"/>
      <c r="C43" s="35" t="n">
        <v>3</v>
      </c>
      <c r="D43" s="35" t="n">
        <v>4</v>
      </c>
      <c r="E43" s="38" t="n">
        <v>5</v>
      </c>
      <c r="F43" s="35" t="n">
        <v>6</v>
      </c>
      <c r="G43" s="35" t="n">
        <v>7</v>
      </c>
      <c r="H43" s="35" t="n">
        <v>8</v>
      </c>
      <c r="I43" s="35" t="n">
        <v>9</v>
      </c>
      <c r="J43" s="35" t="n">
        <v>10</v>
      </c>
      <c r="K43" s="35" t="n">
        <v>11</v>
      </c>
      <c r="L43" s="35" t="n">
        <v>12</v>
      </c>
      <c r="M43" s="35" t="n">
        <v>13</v>
      </c>
      <c r="N43" s="35" t="n">
        <v>14</v>
      </c>
      <c r="O43" s="35" t="n">
        <v>15</v>
      </c>
      <c r="P43" s="38" t="n">
        <v>16</v>
      </c>
      <c r="Q43" s="35" t="n">
        <v>17</v>
      </c>
      <c r="R43" s="34"/>
    </row>
    <row r="44" customFormat="false" ht="13.8" hidden="false" customHeight="false" outlineLevel="0" collapsed="false">
      <c r="A44" s="39" t="n">
        <v>1</v>
      </c>
      <c r="B44" s="40" t="s">
        <v>36</v>
      </c>
      <c r="C44" s="41" t="n">
        <v>17017</v>
      </c>
      <c r="D44" s="41" t="n">
        <v>16114</v>
      </c>
      <c r="E44" s="42" t="n">
        <f aca="false">C44/D44*100</f>
        <v>105.603822762815</v>
      </c>
      <c r="F44" s="41" t="n">
        <v>9808</v>
      </c>
      <c r="G44" s="41" t="n">
        <v>11863</v>
      </c>
      <c r="H44" s="42" t="n">
        <f aca="false">F44/G44*100</f>
        <v>82.677231728905</v>
      </c>
      <c r="I44" s="41" t="n">
        <v>17017</v>
      </c>
      <c r="J44" s="41" t="n">
        <v>9014</v>
      </c>
      <c r="K44" s="42" t="n">
        <f aca="false">I44/J44*100</f>
        <v>188.784113601065</v>
      </c>
      <c r="L44" s="41" t="n">
        <v>0</v>
      </c>
      <c r="M44" s="41" t="n">
        <v>0</v>
      </c>
      <c r="N44" s="42" t="n">
        <v>0</v>
      </c>
      <c r="O44" s="43" t="n">
        <v>93</v>
      </c>
      <c r="P44" s="41" t="n">
        <v>75</v>
      </c>
      <c r="Q44" s="43" t="n">
        <v>90</v>
      </c>
      <c r="R44" s="34" t="n">
        <f aca="false">Q44*P44</f>
        <v>6750</v>
      </c>
    </row>
    <row r="45" customFormat="false" ht="13.8" hidden="false" customHeight="false" outlineLevel="0" collapsed="false">
      <c r="A45" s="39" t="n">
        <v>2</v>
      </c>
      <c r="B45" s="40" t="s">
        <v>37</v>
      </c>
      <c r="C45" s="41" t="n">
        <v>0</v>
      </c>
      <c r="D45" s="41" t="n">
        <v>0</v>
      </c>
      <c r="E45" s="42" t="n">
        <v>0</v>
      </c>
      <c r="F45" s="41" t="n">
        <v>0</v>
      </c>
      <c r="G45" s="41" t="n">
        <v>0</v>
      </c>
      <c r="H45" s="42" t="n">
        <v>0</v>
      </c>
      <c r="I45" s="41" t="n">
        <v>0</v>
      </c>
      <c r="J45" s="41" t="n">
        <v>0</v>
      </c>
      <c r="K45" s="42" t="n">
        <v>0</v>
      </c>
      <c r="L45" s="41" t="n">
        <v>0</v>
      </c>
      <c r="M45" s="41" t="n">
        <v>0</v>
      </c>
      <c r="N45" s="44" t="n">
        <v>0</v>
      </c>
      <c r="O45" s="43" t="n">
        <v>0</v>
      </c>
      <c r="P45" s="41" t="n">
        <v>0</v>
      </c>
      <c r="Q45" s="43" t="n">
        <v>0</v>
      </c>
      <c r="R45" s="34" t="n">
        <f aca="false">Q45*P45</f>
        <v>0</v>
      </c>
    </row>
    <row r="46" customFormat="false" ht="13.8" hidden="false" customHeight="false" outlineLevel="0" collapsed="false">
      <c r="A46" s="39" t="n">
        <v>3</v>
      </c>
      <c r="B46" s="40" t="s">
        <v>38</v>
      </c>
      <c r="C46" s="41" t="n">
        <v>3182</v>
      </c>
      <c r="D46" s="41" t="n">
        <v>11215</v>
      </c>
      <c r="E46" s="42" t="n">
        <f aca="false">C46/D46*100</f>
        <v>28.372715113687</v>
      </c>
      <c r="F46" s="41" t="n">
        <v>3182</v>
      </c>
      <c r="G46" s="41" t="n">
        <v>11215</v>
      </c>
      <c r="H46" s="42" t="n">
        <f aca="false">F46/G46*100</f>
        <v>28.372715113687</v>
      </c>
      <c r="I46" s="41" t="n">
        <v>17207</v>
      </c>
      <c r="J46" s="41" t="n">
        <v>11440</v>
      </c>
      <c r="K46" s="42" t="n">
        <f aca="false">I46/J46*100</f>
        <v>150.410839160839</v>
      </c>
      <c r="L46" s="41" t="n">
        <v>0</v>
      </c>
      <c r="M46" s="41" t="n">
        <v>0</v>
      </c>
      <c r="N46" s="42" t="n">
        <v>0</v>
      </c>
      <c r="O46" s="43" t="n">
        <v>20</v>
      </c>
      <c r="P46" s="41" t="n">
        <v>60</v>
      </c>
      <c r="Q46" s="43" t="n">
        <v>20</v>
      </c>
      <c r="R46" s="34" t="n">
        <f aca="false">Q46*P46</f>
        <v>1200</v>
      </c>
    </row>
    <row r="47" customFormat="false" ht="13.8" hidden="false" customHeight="false" outlineLevel="0" collapsed="false">
      <c r="A47" s="39" t="n">
        <v>4</v>
      </c>
      <c r="B47" s="40" t="s">
        <v>39</v>
      </c>
      <c r="C47" s="41" t="n">
        <v>0</v>
      </c>
      <c r="D47" s="41" t="n">
        <v>0</v>
      </c>
      <c r="E47" s="42" t="n">
        <v>0</v>
      </c>
      <c r="F47" s="41" t="n">
        <v>0</v>
      </c>
      <c r="G47" s="41" t="n">
        <v>0</v>
      </c>
      <c r="H47" s="42" t="n">
        <v>0</v>
      </c>
      <c r="I47" s="41" t="n">
        <v>0</v>
      </c>
      <c r="J47" s="41" t="n">
        <v>9682</v>
      </c>
      <c r="K47" s="42" t="n">
        <v>0</v>
      </c>
      <c r="L47" s="41" t="n">
        <v>0</v>
      </c>
      <c r="M47" s="41" t="n">
        <v>9682</v>
      </c>
      <c r="N47" s="42" t="n">
        <v>0</v>
      </c>
      <c r="O47" s="43" t="n">
        <v>21</v>
      </c>
      <c r="P47" s="41" t="n">
        <v>60</v>
      </c>
      <c r="Q47" s="43" t="n">
        <v>21</v>
      </c>
      <c r="R47" s="34" t="n">
        <f aca="false">Q47*P47</f>
        <v>1260</v>
      </c>
    </row>
    <row r="48" customFormat="false" ht="13.8" hidden="false" customHeight="false" outlineLevel="0" collapsed="false">
      <c r="A48" s="39" t="n">
        <v>5</v>
      </c>
      <c r="B48" s="40" t="s">
        <v>40</v>
      </c>
      <c r="C48" s="45" t="n">
        <v>9099</v>
      </c>
      <c r="D48" s="45" t="n">
        <v>7047</v>
      </c>
      <c r="E48" s="42" t="n">
        <f aca="false">C48/D48*100</f>
        <v>129.11877394636</v>
      </c>
      <c r="F48" s="45" t="n">
        <v>4572</v>
      </c>
      <c r="G48" s="45" t="n">
        <v>5807</v>
      </c>
      <c r="H48" s="42" t="n">
        <f aca="false">F48/G48*100</f>
        <v>78.7325641467195</v>
      </c>
      <c r="I48" s="45" t="n">
        <v>8401</v>
      </c>
      <c r="J48" s="45" t="n">
        <v>10187</v>
      </c>
      <c r="K48" s="42" t="n">
        <f aca="false">I48/J48*100</f>
        <v>82.4678511828801</v>
      </c>
      <c r="L48" s="45" t="n">
        <v>0</v>
      </c>
      <c r="M48" s="45" t="n">
        <v>1815</v>
      </c>
      <c r="N48" s="42" t="n">
        <v>0</v>
      </c>
      <c r="O48" s="43" t="n">
        <v>53</v>
      </c>
      <c r="P48" s="41" t="n">
        <v>50</v>
      </c>
      <c r="Q48" s="43" t="n">
        <v>50</v>
      </c>
      <c r="R48" s="34" t="n">
        <f aca="false">Q48*P48</f>
        <v>2500</v>
      </c>
    </row>
    <row r="49" customFormat="false" ht="13.8" hidden="false" customHeight="false" outlineLevel="0" collapsed="false">
      <c r="A49" s="39" t="n">
        <v>6</v>
      </c>
      <c r="B49" s="40" t="s">
        <v>41</v>
      </c>
      <c r="C49" s="41" t="n">
        <v>6637</v>
      </c>
      <c r="D49" s="41" t="n">
        <v>7628</v>
      </c>
      <c r="E49" s="42" t="n">
        <f aca="false">C49/D49*100</f>
        <v>87.0083901415836</v>
      </c>
      <c r="F49" s="41" t="n">
        <v>2831</v>
      </c>
      <c r="G49" s="41" t="n">
        <v>7628</v>
      </c>
      <c r="H49" s="42" t="n">
        <f aca="false">F49/G49*100</f>
        <v>37.1132669113791</v>
      </c>
      <c r="I49" s="41" t="n">
        <v>6604</v>
      </c>
      <c r="J49" s="41" t="n">
        <v>6789</v>
      </c>
      <c r="K49" s="42" t="n">
        <f aca="false">I49/J49*100</f>
        <v>97.2750036824275</v>
      </c>
      <c r="L49" s="41" t="n">
        <v>0</v>
      </c>
      <c r="M49" s="41" t="n">
        <v>0</v>
      </c>
      <c r="N49" s="42" t="n">
        <v>0</v>
      </c>
      <c r="O49" s="43" t="n">
        <v>65</v>
      </c>
      <c r="P49" s="41" t="n">
        <v>75</v>
      </c>
      <c r="Q49" s="43" t="n">
        <v>63</v>
      </c>
      <c r="R49" s="34" t="n">
        <f aca="false">Q49*P49</f>
        <v>4725</v>
      </c>
    </row>
    <row r="50" customFormat="false" ht="13.8" hidden="false" customHeight="false" outlineLevel="0" collapsed="false">
      <c r="A50" s="39" t="n">
        <v>7</v>
      </c>
      <c r="B50" s="40" t="s">
        <v>42</v>
      </c>
      <c r="C50" s="41" t="n">
        <v>0</v>
      </c>
      <c r="D50" s="41" t="n">
        <v>300</v>
      </c>
      <c r="E50" s="42" t="n">
        <v>0</v>
      </c>
      <c r="F50" s="41" t="n">
        <v>0</v>
      </c>
      <c r="G50" s="41" t="n">
        <v>300</v>
      </c>
      <c r="H50" s="42" t="n">
        <v>0</v>
      </c>
      <c r="I50" s="41" t="n">
        <v>0</v>
      </c>
      <c r="J50" s="41" t="n">
        <v>300</v>
      </c>
      <c r="K50" s="42" t="n">
        <v>0</v>
      </c>
      <c r="L50" s="41" t="n">
        <v>0</v>
      </c>
      <c r="M50" s="41" t="n">
        <v>0</v>
      </c>
      <c r="N50" s="42" t="n">
        <v>0</v>
      </c>
      <c r="O50" s="43" t="n">
        <v>24</v>
      </c>
      <c r="P50" s="41" t="n">
        <v>65</v>
      </c>
      <c r="Q50" s="43" t="n">
        <v>26</v>
      </c>
      <c r="R50" s="34" t="n">
        <f aca="false">Q50*P50</f>
        <v>1690</v>
      </c>
    </row>
    <row r="51" customFormat="false" ht="13.8" hidden="false" customHeight="false" outlineLevel="0" collapsed="false">
      <c r="A51" s="39" t="n">
        <v>8</v>
      </c>
      <c r="B51" s="40" t="s">
        <v>43</v>
      </c>
      <c r="C51" s="37" t="n">
        <v>12944</v>
      </c>
      <c r="D51" s="41" t="n">
        <v>11953</v>
      </c>
      <c r="E51" s="42" t="n">
        <f aca="false">C51/D51*100</f>
        <v>108.290805655484</v>
      </c>
      <c r="F51" s="41" t="n">
        <v>6030</v>
      </c>
      <c r="G51" s="41" t="n">
        <v>7368</v>
      </c>
      <c r="H51" s="42" t="n">
        <f aca="false">F51/G51*100</f>
        <v>81.8403908794788</v>
      </c>
      <c r="I51" s="41" t="n">
        <v>16114</v>
      </c>
      <c r="J51" s="41" t="n">
        <v>12395</v>
      </c>
      <c r="K51" s="42" t="n">
        <f aca="false">I51/J51*100</f>
        <v>130.004033884631</v>
      </c>
      <c r="L51" s="41" t="n">
        <v>0</v>
      </c>
      <c r="M51" s="41" t="n">
        <v>0</v>
      </c>
      <c r="N51" s="42" t="n">
        <v>0</v>
      </c>
      <c r="O51" s="43" t="n">
        <v>48</v>
      </c>
      <c r="P51" s="41" t="n">
        <v>65</v>
      </c>
      <c r="Q51" s="43" t="n">
        <v>48</v>
      </c>
      <c r="R51" s="34" t="n">
        <f aca="false">Q51*P51</f>
        <v>3120</v>
      </c>
    </row>
    <row r="52" customFormat="false" ht="13.8" hidden="false" customHeight="false" outlineLevel="0" collapsed="false">
      <c r="A52" s="39" t="n">
        <v>9</v>
      </c>
      <c r="B52" s="40" t="s">
        <v>44</v>
      </c>
      <c r="C52" s="37" t="n">
        <v>31731</v>
      </c>
      <c r="D52" s="41" t="n">
        <v>17842</v>
      </c>
      <c r="E52" s="42" t="n">
        <f aca="false">C52/D52*100</f>
        <v>177.844412061428</v>
      </c>
      <c r="F52" s="41" t="n">
        <v>19086</v>
      </c>
      <c r="G52" s="41" t="n">
        <v>12232</v>
      </c>
      <c r="H52" s="42" t="n">
        <f aca="false">F52/G52*100</f>
        <v>156.033355134075</v>
      </c>
      <c r="I52" s="41" t="n">
        <v>18704</v>
      </c>
      <c r="J52" s="12" t="n">
        <v>6163</v>
      </c>
      <c r="K52" s="42" t="n">
        <f aca="false">I52/J52*100</f>
        <v>303.488560765861</v>
      </c>
      <c r="L52" s="41" t="n">
        <v>0</v>
      </c>
      <c r="M52" s="41" t="n">
        <v>0</v>
      </c>
      <c r="N52" s="42" t="n">
        <v>0</v>
      </c>
      <c r="O52" s="43" t="n">
        <v>77</v>
      </c>
      <c r="P52" s="41" t="n">
        <v>90</v>
      </c>
      <c r="Q52" s="43" t="n">
        <v>77</v>
      </c>
      <c r="R52" s="34" t="n">
        <f aca="false">Q52*P52</f>
        <v>6930</v>
      </c>
    </row>
    <row r="53" customFormat="false" ht="13.8" hidden="false" customHeight="false" outlineLevel="0" collapsed="false">
      <c r="A53" s="39" t="n">
        <v>10</v>
      </c>
      <c r="B53" s="40" t="s">
        <v>45</v>
      </c>
      <c r="C53" s="37" t="n">
        <v>137392</v>
      </c>
      <c r="D53" s="41" t="n">
        <v>185984</v>
      </c>
      <c r="E53" s="42" t="n">
        <f aca="false">C53/D53*100</f>
        <v>73.8730213351686</v>
      </c>
      <c r="F53" s="37" t="n">
        <v>127866</v>
      </c>
      <c r="G53" s="41" t="n">
        <v>97527</v>
      </c>
      <c r="H53" s="42" t="n">
        <f aca="false">F53/G53*100</f>
        <v>131.108308468424</v>
      </c>
      <c r="I53" s="41" t="n">
        <v>212023</v>
      </c>
      <c r="J53" s="41" t="n">
        <v>92542</v>
      </c>
      <c r="K53" s="42" t="n">
        <f aca="false">I53/J53*100</f>
        <v>229.110025718052</v>
      </c>
      <c r="L53" s="41" t="n">
        <v>212023</v>
      </c>
      <c r="M53" s="41" t="n">
        <v>91770</v>
      </c>
      <c r="N53" s="42" t="n">
        <f aca="false">L53/M53*100</f>
        <v>231.037376048818</v>
      </c>
      <c r="O53" s="43" t="n">
        <v>180</v>
      </c>
      <c r="P53" s="41" t="n">
        <v>84</v>
      </c>
      <c r="Q53" s="43" t="n">
        <v>180</v>
      </c>
      <c r="R53" s="34" t="n">
        <f aca="false">Q53*P53</f>
        <v>15120</v>
      </c>
    </row>
    <row r="54" customFormat="false" ht="13.8" hidden="false" customHeight="false" outlineLevel="0" collapsed="false">
      <c r="A54" s="39" t="n">
        <v>11</v>
      </c>
      <c r="B54" s="40" t="s">
        <v>46</v>
      </c>
      <c r="C54" s="37" t="n">
        <v>0</v>
      </c>
      <c r="D54" s="41" t="n">
        <v>5417</v>
      </c>
      <c r="E54" s="42" t="n">
        <f aca="false">C54/D54*100</f>
        <v>0</v>
      </c>
      <c r="F54" s="41" t="n">
        <v>0</v>
      </c>
      <c r="G54" s="41" t="n">
        <v>4035</v>
      </c>
      <c r="H54" s="42" t="n">
        <v>0</v>
      </c>
      <c r="I54" s="41" t="n">
        <v>0</v>
      </c>
      <c r="J54" s="41" t="n">
        <v>3363</v>
      </c>
      <c r="K54" s="42" t="n">
        <f aca="false">I54/J54*100</f>
        <v>0</v>
      </c>
      <c r="L54" s="41" t="n">
        <v>0</v>
      </c>
      <c r="M54" s="41" t="n">
        <v>3363</v>
      </c>
      <c r="N54" s="42" t="n">
        <f aca="false">L54/M54*100</f>
        <v>0</v>
      </c>
      <c r="O54" s="43" t="n">
        <v>24</v>
      </c>
      <c r="P54" s="41" t="n">
        <v>65</v>
      </c>
      <c r="Q54" s="43" t="n">
        <v>13</v>
      </c>
      <c r="R54" s="34" t="n">
        <f aca="false">Q54*P54</f>
        <v>845</v>
      </c>
    </row>
    <row r="55" customFormat="false" ht="13.8" hidden="false" customHeight="false" outlineLevel="0" collapsed="false">
      <c r="A55" s="39" t="n">
        <v>12</v>
      </c>
      <c r="B55" s="40" t="s">
        <v>47</v>
      </c>
      <c r="C55" s="41" t="n">
        <v>12036</v>
      </c>
      <c r="D55" s="41" t="n">
        <v>13717</v>
      </c>
      <c r="E55" s="42" t="n">
        <f aca="false">C55/D55*100</f>
        <v>87.7451337756069</v>
      </c>
      <c r="F55" s="46" t="n">
        <v>0</v>
      </c>
      <c r="G55" s="46" t="n">
        <v>4729</v>
      </c>
      <c r="H55" s="42" t="n">
        <f aca="false">F55/G55*100</f>
        <v>0</v>
      </c>
      <c r="I55" s="46" t="n">
        <v>13822</v>
      </c>
      <c r="J55" s="46" t="n">
        <v>2047</v>
      </c>
      <c r="K55" s="42" t="n">
        <f aca="false">I55/J55*100</f>
        <v>675.232046897899</v>
      </c>
      <c r="L55" s="45" t="n">
        <v>13822</v>
      </c>
      <c r="M55" s="46" t="n">
        <v>2047</v>
      </c>
      <c r="N55" s="42" t="n">
        <f aca="false">L55/M55*100</f>
        <v>675.232046897899</v>
      </c>
      <c r="O55" s="43" t="n">
        <v>27</v>
      </c>
      <c r="P55" s="41" t="n">
        <v>137</v>
      </c>
      <c r="Q55" s="43" t="n">
        <v>27</v>
      </c>
      <c r="R55" s="34" t="n">
        <f aca="false">Q55*P55</f>
        <v>3699</v>
      </c>
    </row>
    <row r="56" customFormat="false" ht="13.8" hidden="false" customHeight="false" outlineLevel="0" collapsed="false">
      <c r="A56" s="39" t="n">
        <v>13</v>
      </c>
      <c r="B56" s="40" t="s">
        <v>48</v>
      </c>
      <c r="C56" s="41" t="n">
        <v>65148</v>
      </c>
      <c r="D56" s="41" t="n">
        <v>61862</v>
      </c>
      <c r="E56" s="42" t="n">
        <f aca="false">C56/D56*100</f>
        <v>105.311823090104</v>
      </c>
      <c r="F56" s="41" t="n">
        <v>35363</v>
      </c>
      <c r="G56" s="41" t="n">
        <v>31362</v>
      </c>
      <c r="H56" s="42" t="n">
        <f aca="false">F56/G56*100</f>
        <v>112.757477201709</v>
      </c>
      <c r="I56" s="41" t="n">
        <v>53369</v>
      </c>
      <c r="J56" s="41" t="n">
        <v>60707</v>
      </c>
      <c r="K56" s="42" t="n">
        <f aca="false">I56/J56*100</f>
        <v>87.9124318447625</v>
      </c>
      <c r="L56" s="41" t="n">
        <v>0</v>
      </c>
      <c r="M56" s="41" t="n">
        <v>0</v>
      </c>
      <c r="N56" s="42" t="n">
        <v>0</v>
      </c>
      <c r="O56" s="43" t="n">
        <v>80</v>
      </c>
      <c r="P56" s="41" t="n">
        <v>115</v>
      </c>
      <c r="Q56" s="43" t="n">
        <v>83</v>
      </c>
      <c r="R56" s="34" t="n">
        <f aca="false">Q56*P56</f>
        <v>9545</v>
      </c>
    </row>
    <row r="57" customFormat="false" ht="13.8" hidden="false" customHeight="false" outlineLevel="0" collapsed="false">
      <c r="A57" s="39" t="n">
        <v>14</v>
      </c>
      <c r="B57" s="40" t="s">
        <v>49</v>
      </c>
      <c r="C57" s="43" t="n">
        <v>3553</v>
      </c>
      <c r="D57" s="43" t="n">
        <v>3623</v>
      </c>
      <c r="E57" s="44" t="n">
        <f aca="false">C57/D57*100</f>
        <v>98.0678995307756</v>
      </c>
      <c r="F57" s="43" t="n">
        <v>2266</v>
      </c>
      <c r="G57" s="43" t="n">
        <v>2058</v>
      </c>
      <c r="H57" s="44" t="n">
        <f aca="false">F57/G57*100</f>
        <v>110.106899902818</v>
      </c>
      <c r="I57" s="43" t="n">
        <v>5737</v>
      </c>
      <c r="J57" s="43" t="n">
        <v>3410</v>
      </c>
      <c r="K57" s="44" t="n">
        <f aca="false">I57/J57*100</f>
        <v>168.240469208211</v>
      </c>
      <c r="L57" s="43" t="n">
        <v>0</v>
      </c>
      <c r="M57" s="43" t="n">
        <v>0</v>
      </c>
      <c r="N57" s="42" t="n">
        <v>0</v>
      </c>
      <c r="O57" s="43" t="n">
        <v>12</v>
      </c>
      <c r="P57" s="41" t="n">
        <v>80</v>
      </c>
      <c r="Q57" s="43" t="n">
        <v>13</v>
      </c>
      <c r="R57" s="34" t="n">
        <f aca="false">Q57*P57</f>
        <v>1040</v>
      </c>
    </row>
    <row r="58" customFormat="false" ht="13.8" hidden="false" customHeight="false" outlineLevel="0" collapsed="false">
      <c r="A58" s="39" t="n">
        <v>15</v>
      </c>
      <c r="B58" s="40" t="s">
        <v>50</v>
      </c>
      <c r="C58" s="41" t="n">
        <v>15</v>
      </c>
      <c r="D58" s="12" t="n">
        <v>0</v>
      </c>
      <c r="E58" s="44" t="n">
        <v>0</v>
      </c>
      <c r="F58" s="41" t="n">
        <v>15</v>
      </c>
      <c r="G58" s="41" t="n">
        <v>0</v>
      </c>
      <c r="H58" s="44" t="n">
        <v>0</v>
      </c>
      <c r="I58" s="41" t="n">
        <v>17</v>
      </c>
      <c r="J58" s="41" t="n">
        <v>0</v>
      </c>
      <c r="K58" s="42" t="n">
        <v>0</v>
      </c>
      <c r="L58" s="41" t="n">
        <v>0</v>
      </c>
      <c r="M58" s="41" t="n">
        <v>0</v>
      </c>
      <c r="N58" s="42" t="n">
        <v>0</v>
      </c>
      <c r="O58" s="43" t="n">
        <v>50</v>
      </c>
      <c r="P58" s="41" t="n">
        <v>87</v>
      </c>
      <c r="Q58" s="43" t="n">
        <v>50</v>
      </c>
      <c r="R58" s="34" t="n">
        <f aca="false">Q58*P58</f>
        <v>4350</v>
      </c>
    </row>
    <row r="59" customFormat="false" ht="13.8" hidden="false" customHeight="false" outlineLevel="0" collapsed="false">
      <c r="A59" s="39" t="n">
        <v>16</v>
      </c>
      <c r="B59" s="40" t="s">
        <v>51</v>
      </c>
      <c r="C59" s="43" t="n">
        <v>230</v>
      </c>
      <c r="D59" s="43" t="n">
        <v>0</v>
      </c>
      <c r="E59" s="44" t="n">
        <v>0</v>
      </c>
      <c r="F59" s="43" t="n">
        <v>230</v>
      </c>
      <c r="G59" s="43" t="n">
        <v>0</v>
      </c>
      <c r="H59" s="44" t="n">
        <v>0</v>
      </c>
      <c r="I59" s="43" t="n">
        <v>230</v>
      </c>
      <c r="J59" s="43" t="n">
        <v>0</v>
      </c>
      <c r="K59" s="42" t="n">
        <v>0</v>
      </c>
      <c r="L59" s="43" t="n">
        <v>0</v>
      </c>
      <c r="M59" s="43" t="n">
        <v>0</v>
      </c>
      <c r="N59" s="44" t="n">
        <v>0</v>
      </c>
      <c r="O59" s="43" t="n">
        <v>3</v>
      </c>
      <c r="P59" s="41" t="n">
        <v>40</v>
      </c>
      <c r="Q59" s="43" t="n">
        <v>3</v>
      </c>
      <c r="R59" s="34" t="n">
        <f aca="false">Q59*P59</f>
        <v>120</v>
      </c>
    </row>
    <row r="60" customFormat="false" ht="13.8" hidden="false" customHeight="false" outlineLevel="0" collapsed="false">
      <c r="A60" s="39" t="n">
        <v>17</v>
      </c>
      <c r="B60" s="40" t="s">
        <v>52</v>
      </c>
      <c r="C60" s="43" t="n">
        <v>15000</v>
      </c>
      <c r="D60" s="43" t="n">
        <v>0</v>
      </c>
      <c r="E60" s="44" t="n">
        <v>0</v>
      </c>
      <c r="F60" s="43" t="n">
        <v>7200</v>
      </c>
      <c r="G60" s="43" t="n">
        <v>0</v>
      </c>
      <c r="H60" s="44" t="n">
        <v>0</v>
      </c>
      <c r="I60" s="43" t="n">
        <v>15000</v>
      </c>
      <c r="J60" s="43" t="n">
        <v>0</v>
      </c>
      <c r="K60" s="42" t="n">
        <v>0</v>
      </c>
      <c r="L60" s="43" t="n">
        <v>0</v>
      </c>
      <c r="M60" s="43" t="n">
        <v>0</v>
      </c>
      <c r="N60" s="44" t="n">
        <v>0</v>
      </c>
      <c r="O60" s="43" t="n">
        <v>13</v>
      </c>
      <c r="P60" s="41" t="n">
        <v>60</v>
      </c>
      <c r="Q60" s="43" t="n">
        <v>13</v>
      </c>
      <c r="R60" s="34" t="n">
        <f aca="false">Q60*P60</f>
        <v>780</v>
      </c>
    </row>
    <row r="61" s="49" customFormat="true" ht="13.8" hidden="false" customHeight="false" outlineLevel="0" collapsed="false">
      <c r="A61" s="47" t="s">
        <v>53</v>
      </c>
      <c r="B61" s="47"/>
      <c r="C61" s="47" t="n">
        <f aca="false">SUM(C44:C60)</f>
        <v>313984</v>
      </c>
      <c r="D61" s="47" t="n">
        <f aca="false">SUM(D44:D60)</f>
        <v>342702</v>
      </c>
      <c r="E61" s="48" t="n">
        <f aca="false">C61/D61*100</f>
        <v>91.6201247731265</v>
      </c>
      <c r="F61" s="47" t="n">
        <f aca="false">SUM(F44:F60)</f>
        <v>218449</v>
      </c>
      <c r="G61" s="47" t="n">
        <f aca="false">SUM(G44:G59)</f>
        <v>196124</v>
      </c>
      <c r="H61" s="48" t="n">
        <f aca="false">F61/G61*100</f>
        <v>111.383104566499</v>
      </c>
      <c r="I61" s="47" t="n">
        <f aca="false">SUM(I44:I60)</f>
        <v>384245</v>
      </c>
      <c r="J61" s="47" t="n">
        <f aca="false">SUM(J44:J60)</f>
        <v>228039</v>
      </c>
      <c r="K61" s="48" t="n">
        <f aca="false">I61/J61*100</f>
        <v>168.499686457141</v>
      </c>
      <c r="L61" s="47" t="n">
        <f aca="false">SUM(L44:L60)</f>
        <v>225845</v>
      </c>
      <c r="M61" s="47" t="n">
        <f aca="false">SUM(M44:M60)</f>
        <v>108677</v>
      </c>
      <c r="N61" s="48" t="n">
        <f aca="false">L61/M61*100</f>
        <v>207.81306072122</v>
      </c>
      <c r="O61" s="47" t="n">
        <f aca="false">SUM(O44:O60)</f>
        <v>790</v>
      </c>
      <c r="P61" s="48" t="n">
        <f aca="false">R61/O61</f>
        <v>80.6</v>
      </c>
      <c r="Q61" s="47" t="n">
        <f aca="false">SUM(Q44:Q60)</f>
        <v>777</v>
      </c>
      <c r="R61" s="47" t="n">
        <f aca="false">SUM(R44:R60)</f>
        <v>63674</v>
      </c>
    </row>
    <row r="62" customFormat="false" ht="13.8" hidden="false" customHeight="false" outlineLevel="0" collapsed="false">
      <c r="A62" s="43"/>
      <c r="B62" s="40"/>
      <c r="C62" s="43"/>
      <c r="D62" s="43"/>
      <c r="E62" s="43"/>
      <c r="F62" s="43"/>
      <c r="G62" s="43"/>
      <c r="H62" s="43"/>
      <c r="I62" s="43"/>
      <c r="J62" s="43"/>
      <c r="K62" s="37"/>
      <c r="L62" s="43"/>
      <c r="M62" s="43"/>
      <c r="N62" s="43"/>
      <c r="O62" s="43"/>
      <c r="P62" s="37"/>
      <c r="Q62" s="43"/>
      <c r="R62" s="34"/>
    </row>
    <row r="63" customFormat="false" ht="13.8" hidden="false" customHeight="false" outlineLevel="0" collapsed="false">
      <c r="A63" s="35" t="s">
        <v>54</v>
      </c>
      <c r="B63" s="35"/>
      <c r="C63" s="35" t="n">
        <v>3</v>
      </c>
      <c r="D63" s="35" t="n">
        <v>4</v>
      </c>
      <c r="E63" s="38" t="n">
        <v>5</v>
      </c>
      <c r="F63" s="35" t="n">
        <v>6</v>
      </c>
      <c r="G63" s="35" t="n">
        <v>7</v>
      </c>
      <c r="H63" s="35" t="n">
        <v>8</v>
      </c>
      <c r="I63" s="35" t="n">
        <v>9</v>
      </c>
      <c r="J63" s="35" t="n">
        <v>10</v>
      </c>
      <c r="K63" s="35" t="n">
        <v>11</v>
      </c>
      <c r="L63" s="35" t="n">
        <v>12</v>
      </c>
      <c r="M63" s="35" t="n">
        <v>13</v>
      </c>
      <c r="N63" s="35" t="n">
        <v>14</v>
      </c>
      <c r="O63" s="35" t="n">
        <v>15</v>
      </c>
      <c r="P63" s="38" t="n">
        <v>16</v>
      </c>
      <c r="Q63" s="35" t="n">
        <v>17</v>
      </c>
      <c r="R63" s="34"/>
    </row>
    <row r="64" s="51" customFormat="true" ht="13.8" hidden="false" customHeight="false" outlineLevel="0" collapsed="false">
      <c r="A64" s="41" t="n">
        <v>1</v>
      </c>
      <c r="B64" s="50" t="s">
        <v>55</v>
      </c>
      <c r="C64" s="41" t="n">
        <v>80274</v>
      </c>
      <c r="D64" s="45" t="n">
        <v>41869</v>
      </c>
      <c r="E64" s="42" t="n">
        <f aca="false">C64/D64*100</f>
        <v>191.726575748167</v>
      </c>
      <c r="F64" s="45" t="n">
        <v>58241</v>
      </c>
      <c r="G64" s="45" t="n">
        <v>29175</v>
      </c>
      <c r="H64" s="42" t="n">
        <f aca="false">F64/G64*100</f>
        <v>199.626392459297</v>
      </c>
      <c r="I64" s="45" t="n">
        <v>67290</v>
      </c>
      <c r="J64" s="45" t="n">
        <v>34140</v>
      </c>
      <c r="K64" s="42" t="n">
        <f aca="false">I64/J64*100</f>
        <v>197.100175746924</v>
      </c>
      <c r="L64" s="45" t="n">
        <v>66313</v>
      </c>
      <c r="M64" s="45" t="n">
        <v>33859</v>
      </c>
      <c r="N64" s="42" t="n">
        <f aca="false">L64/M64*100</f>
        <v>195.850438583538</v>
      </c>
      <c r="O64" s="45" t="n">
        <v>155</v>
      </c>
      <c r="P64" s="45" t="n">
        <v>70</v>
      </c>
      <c r="Q64" s="45" t="n">
        <v>107</v>
      </c>
      <c r="R64" s="34" t="n">
        <f aca="false">Q64*P64</f>
        <v>7490</v>
      </c>
    </row>
    <row r="65" customFormat="false" ht="13.8" hidden="false" customHeight="false" outlineLevel="0" collapsed="false">
      <c r="A65" s="46" t="n">
        <v>2</v>
      </c>
      <c r="B65" s="50" t="s">
        <v>56</v>
      </c>
      <c r="C65" s="41" t="n">
        <v>5800</v>
      </c>
      <c r="D65" s="41" t="n">
        <v>17684</v>
      </c>
      <c r="E65" s="42" t="n">
        <f aca="false">C65/D65*100</f>
        <v>32.7980095001131</v>
      </c>
      <c r="F65" s="45" t="n">
        <v>5240</v>
      </c>
      <c r="G65" s="45" t="n">
        <v>16080</v>
      </c>
      <c r="H65" s="42" t="n">
        <f aca="false">F65/G65*100</f>
        <v>32.5870646766169</v>
      </c>
      <c r="I65" s="45" t="n">
        <v>15157</v>
      </c>
      <c r="J65" s="45" t="n">
        <v>17834</v>
      </c>
      <c r="K65" s="42" t="n">
        <f aca="false">I65/J65*100</f>
        <v>84.9893461926657</v>
      </c>
      <c r="L65" s="45" t="n">
        <v>0</v>
      </c>
      <c r="M65" s="45" t="n">
        <v>830</v>
      </c>
      <c r="N65" s="42" t="n">
        <v>0</v>
      </c>
      <c r="O65" s="45" t="n">
        <v>130</v>
      </c>
      <c r="P65" s="45" t="n">
        <v>105</v>
      </c>
      <c r="Q65" s="45" t="n">
        <v>130</v>
      </c>
      <c r="R65" s="34" t="n">
        <f aca="false">Q65*P65</f>
        <v>13650</v>
      </c>
    </row>
    <row r="66" customFormat="false" ht="13.8" hidden="false" customHeight="false" outlineLevel="0" collapsed="false">
      <c r="A66" s="46" t="n">
        <v>3</v>
      </c>
      <c r="B66" s="50" t="s">
        <v>57</v>
      </c>
      <c r="C66" s="45" t="n">
        <v>26460</v>
      </c>
      <c r="D66" s="45" t="n">
        <v>35197</v>
      </c>
      <c r="E66" s="42" t="n">
        <f aca="false">C66/D66*100</f>
        <v>75.1768616643464</v>
      </c>
      <c r="F66" s="45" t="n">
        <v>10070</v>
      </c>
      <c r="G66" s="45" t="n">
        <v>17768</v>
      </c>
      <c r="H66" s="42" t="n">
        <f aca="false">F66/G66*100</f>
        <v>56.6749212066637</v>
      </c>
      <c r="I66" s="45" t="n">
        <v>26460</v>
      </c>
      <c r="J66" s="45" t="n">
        <v>35197</v>
      </c>
      <c r="K66" s="42" t="n">
        <f aca="false">I66/J66*100</f>
        <v>75.1768616643464</v>
      </c>
      <c r="L66" s="45" t="n">
        <v>0</v>
      </c>
      <c r="M66" s="45" t="n">
        <v>0</v>
      </c>
      <c r="N66" s="42" t="n">
        <v>0</v>
      </c>
      <c r="O66" s="45" t="n">
        <v>118</v>
      </c>
      <c r="P66" s="45" t="n">
        <v>50</v>
      </c>
      <c r="Q66" s="45" t="n">
        <v>118</v>
      </c>
      <c r="R66" s="34" t="n">
        <f aca="false">Q66*P66</f>
        <v>5900</v>
      </c>
    </row>
    <row r="67" customFormat="false" ht="13.8" hidden="false" customHeight="false" outlineLevel="0" collapsed="false">
      <c r="A67" s="41" t="n">
        <v>4</v>
      </c>
      <c r="B67" s="50" t="s">
        <v>58</v>
      </c>
      <c r="C67" s="45" t="n">
        <v>52843</v>
      </c>
      <c r="D67" s="45" t="n">
        <v>45712</v>
      </c>
      <c r="E67" s="42" t="n">
        <f aca="false">C67/D67*100</f>
        <v>115.599842492125</v>
      </c>
      <c r="F67" s="45" t="n">
        <v>50602</v>
      </c>
      <c r="G67" s="45" t="n">
        <v>24922</v>
      </c>
      <c r="H67" s="42" t="n">
        <f aca="false">F67/G67*100</f>
        <v>203.041489447075</v>
      </c>
      <c r="I67" s="45" t="n">
        <v>27832</v>
      </c>
      <c r="J67" s="45" t="n">
        <v>30679</v>
      </c>
      <c r="K67" s="42" t="n">
        <f aca="false">I67/J67*100</f>
        <v>90.7200365070569</v>
      </c>
      <c r="L67" s="45" t="n">
        <v>13888</v>
      </c>
      <c r="M67" s="45" t="n">
        <f aca="false">12261+2313</f>
        <v>14574</v>
      </c>
      <c r="N67" s="42" t="n">
        <f aca="false">L67/M67*100</f>
        <v>95.2929875120077</v>
      </c>
      <c r="O67" s="45" t="n">
        <v>62</v>
      </c>
      <c r="P67" s="45" t="n">
        <v>55</v>
      </c>
      <c r="Q67" s="45" t="n">
        <v>63</v>
      </c>
      <c r="R67" s="34" t="n">
        <f aca="false">Q67*P67</f>
        <v>3465</v>
      </c>
    </row>
    <row r="68" customFormat="false" ht="13.8" hidden="false" customHeight="false" outlineLevel="0" collapsed="false">
      <c r="A68" s="46" t="n">
        <v>5</v>
      </c>
      <c r="B68" s="50" t="s">
        <v>59</v>
      </c>
      <c r="C68" s="43" t="n">
        <v>0</v>
      </c>
      <c r="D68" s="43" t="n">
        <v>0</v>
      </c>
      <c r="E68" s="43" t="n">
        <v>0</v>
      </c>
      <c r="F68" s="43" t="n">
        <v>0</v>
      </c>
      <c r="G68" s="43" t="n">
        <v>0</v>
      </c>
      <c r="H68" s="43" t="n">
        <v>0</v>
      </c>
      <c r="I68" s="43" t="n">
        <v>0</v>
      </c>
      <c r="J68" s="43" t="n">
        <v>0</v>
      </c>
      <c r="K68" s="43" t="n">
        <v>0</v>
      </c>
      <c r="L68" s="43" t="n">
        <v>0</v>
      </c>
      <c r="M68" s="43" t="n">
        <v>0</v>
      </c>
      <c r="N68" s="44" t="n">
        <v>0</v>
      </c>
      <c r="O68" s="45" t="n">
        <v>0</v>
      </c>
      <c r="P68" s="41" t="n">
        <v>0</v>
      </c>
      <c r="Q68" s="45" t="n">
        <v>0</v>
      </c>
      <c r="R68" s="34" t="n">
        <f aca="false">Q68*P68</f>
        <v>0</v>
      </c>
    </row>
    <row r="69" customFormat="false" ht="13.8" hidden="false" customHeight="false" outlineLevel="0" collapsed="false">
      <c r="A69" s="46" t="n">
        <v>6</v>
      </c>
      <c r="B69" s="50" t="s">
        <v>60</v>
      </c>
      <c r="C69" s="45" t="n">
        <v>6759</v>
      </c>
      <c r="D69" s="45" t="n">
        <v>8026</v>
      </c>
      <c r="E69" s="42" t="n">
        <f aca="false">C69/D69*100</f>
        <v>84.2138051333167</v>
      </c>
      <c r="F69" s="45" t="n">
        <v>4020</v>
      </c>
      <c r="G69" s="45" t="n">
        <v>3754</v>
      </c>
      <c r="H69" s="42" t="n">
        <f aca="false">F69/G69*100</f>
        <v>107.085775173149</v>
      </c>
      <c r="I69" s="45" t="n">
        <v>8185</v>
      </c>
      <c r="J69" s="45" t="n">
        <v>11207</v>
      </c>
      <c r="K69" s="42" t="n">
        <f aca="false">I69/J69*100</f>
        <v>73.0347104488266</v>
      </c>
      <c r="L69" s="45" t="n">
        <v>8110</v>
      </c>
      <c r="M69" s="45" t="n">
        <v>11207</v>
      </c>
      <c r="N69" s="42" t="n">
        <f aca="false">L69/M69*100</f>
        <v>72.3654858570536</v>
      </c>
      <c r="O69" s="45" t="n">
        <v>45</v>
      </c>
      <c r="P69" s="45" t="n">
        <v>40</v>
      </c>
      <c r="Q69" s="45" t="n">
        <v>31</v>
      </c>
      <c r="R69" s="34" t="n">
        <f aca="false">Q69*P69</f>
        <v>1240</v>
      </c>
    </row>
    <row r="70" customFormat="false" ht="13.8" hidden="false" customHeight="false" outlineLevel="0" collapsed="false">
      <c r="A70" s="41" t="n">
        <v>7</v>
      </c>
      <c r="B70" s="50" t="s">
        <v>61</v>
      </c>
      <c r="C70" s="41" t="n">
        <v>0</v>
      </c>
      <c r="D70" s="41" t="n">
        <v>13290</v>
      </c>
      <c r="E70" s="42" t="n">
        <f aca="false">C70/D70*100</f>
        <v>0</v>
      </c>
      <c r="F70" s="41" t="n">
        <v>0</v>
      </c>
      <c r="G70" s="41" t="n">
        <v>6873</v>
      </c>
      <c r="H70" s="42" t="n">
        <f aca="false">F70/G70*100</f>
        <v>0</v>
      </c>
      <c r="I70" s="41" t="n">
        <v>13</v>
      </c>
      <c r="J70" s="41" t="n">
        <v>15130</v>
      </c>
      <c r="K70" s="42" t="n">
        <f aca="false">I70/J70*100</f>
        <v>0.0859220092531395</v>
      </c>
      <c r="L70" s="52" t="n">
        <v>0</v>
      </c>
      <c r="M70" s="41" t="n">
        <v>15039</v>
      </c>
      <c r="N70" s="42" t="n">
        <f aca="false">L70/M70*100</f>
        <v>0</v>
      </c>
      <c r="O70" s="45" t="n">
        <v>41</v>
      </c>
      <c r="P70" s="45" t="n">
        <v>55</v>
      </c>
      <c r="Q70" s="45" t="n">
        <v>41</v>
      </c>
      <c r="R70" s="34" t="n">
        <f aca="false">Q70*P70</f>
        <v>2255</v>
      </c>
    </row>
    <row r="71" s="51" customFormat="true" ht="13.8" hidden="false" customHeight="false" outlineLevel="0" collapsed="false">
      <c r="A71" s="46" t="n">
        <v>8</v>
      </c>
      <c r="B71" s="50" t="s">
        <v>62</v>
      </c>
      <c r="C71" s="41" t="n">
        <v>0</v>
      </c>
      <c r="D71" s="41" t="n">
        <v>0</v>
      </c>
      <c r="E71" s="42" t="n">
        <v>0</v>
      </c>
      <c r="F71" s="41" t="n">
        <v>0</v>
      </c>
      <c r="G71" s="41" t="n">
        <v>0</v>
      </c>
      <c r="H71" s="42" t="n">
        <v>0</v>
      </c>
      <c r="I71" s="41" t="n">
        <v>0</v>
      </c>
      <c r="J71" s="41" t="n">
        <v>0</v>
      </c>
      <c r="K71" s="42" t="n">
        <v>0</v>
      </c>
      <c r="L71" s="41" t="n">
        <v>0</v>
      </c>
      <c r="M71" s="41" t="n">
        <v>0</v>
      </c>
      <c r="N71" s="42" t="n">
        <v>0</v>
      </c>
      <c r="O71" s="45" t="n">
        <v>12</v>
      </c>
      <c r="P71" s="45" t="n">
        <v>75</v>
      </c>
      <c r="Q71" s="45" t="n">
        <v>12</v>
      </c>
      <c r="R71" s="34" t="n">
        <f aca="false">Q71*P71</f>
        <v>900</v>
      </c>
    </row>
    <row r="72" s="51" customFormat="true" ht="13.8" hidden="false" customHeight="false" outlineLevel="0" collapsed="false">
      <c r="A72" s="46" t="n">
        <v>9</v>
      </c>
      <c r="B72" s="50" t="s">
        <v>63</v>
      </c>
      <c r="C72" s="43" t="n">
        <v>0</v>
      </c>
      <c r="D72" s="43" t="n">
        <v>0</v>
      </c>
      <c r="E72" s="43" t="n">
        <v>0</v>
      </c>
      <c r="F72" s="43" t="n">
        <v>0</v>
      </c>
      <c r="G72" s="43" t="n">
        <v>0</v>
      </c>
      <c r="H72" s="43" t="n">
        <v>0</v>
      </c>
      <c r="I72" s="43" t="n">
        <v>0</v>
      </c>
      <c r="J72" s="43" t="n">
        <v>0</v>
      </c>
      <c r="K72" s="43" t="n">
        <v>0</v>
      </c>
      <c r="L72" s="43" t="n">
        <v>0</v>
      </c>
      <c r="M72" s="43" t="n">
        <v>0</v>
      </c>
      <c r="N72" s="44" t="n">
        <v>0</v>
      </c>
      <c r="O72" s="45" t="n">
        <v>0</v>
      </c>
      <c r="P72" s="41" t="n">
        <v>0</v>
      </c>
      <c r="Q72" s="45" t="n">
        <v>0</v>
      </c>
      <c r="R72" s="34" t="n">
        <f aca="false">Q72*P72</f>
        <v>0</v>
      </c>
    </row>
    <row r="73" s="49" customFormat="true" ht="13.8" hidden="false" customHeight="false" outlineLevel="0" collapsed="false">
      <c r="A73" s="53" t="s">
        <v>64</v>
      </c>
      <c r="B73" s="53"/>
      <c r="C73" s="53" t="n">
        <f aca="false">SUM(C64:C72)</f>
        <v>172136</v>
      </c>
      <c r="D73" s="53" t="n">
        <f aca="false">SUM(D64:D72)</f>
        <v>161778</v>
      </c>
      <c r="E73" s="54" t="n">
        <f aca="false">C73/D73*100</f>
        <v>106.402601095328</v>
      </c>
      <c r="F73" s="53" t="n">
        <f aca="false">SUM(F64:F72)</f>
        <v>128173</v>
      </c>
      <c r="G73" s="53" t="n">
        <f aca="false">SUM(G64:G72)</f>
        <v>98572</v>
      </c>
      <c r="H73" s="54" t="n">
        <f aca="false">F73/G73*100</f>
        <v>130.029825914053</v>
      </c>
      <c r="I73" s="55" t="n">
        <f aca="false">SUM(I64:I72)</f>
        <v>144937</v>
      </c>
      <c r="J73" s="53" t="n">
        <f aca="false">SUM(J64:J72)</f>
        <v>144187</v>
      </c>
      <c r="K73" s="54" t="n">
        <f aca="false">I73/J73*100</f>
        <v>100.520157850569</v>
      </c>
      <c r="L73" s="53" t="n">
        <f aca="false">SUM(L64:L72)</f>
        <v>88311</v>
      </c>
      <c r="M73" s="53" t="n">
        <f aca="false">SUM(M64:M72)</f>
        <v>75509</v>
      </c>
      <c r="N73" s="54" t="n">
        <f aca="false">L73/M73*100</f>
        <v>116.954270351879</v>
      </c>
      <c r="O73" s="55" t="n">
        <f aca="false">SUM(O64:O72)</f>
        <v>563</v>
      </c>
      <c r="P73" s="54" t="n">
        <f aca="false">R73/O73</f>
        <v>61.9893428063943</v>
      </c>
      <c r="Q73" s="53" t="n">
        <f aca="false">SUM(Q64:Q72)</f>
        <v>502</v>
      </c>
      <c r="R73" s="56" t="n">
        <f aca="false">SUM(R64:R72)</f>
        <v>34900</v>
      </c>
    </row>
    <row r="74" customFormat="false" ht="13.8" hidden="false" customHeight="false" outlineLevel="0" collapsed="false">
      <c r="A74" s="34"/>
      <c r="B74" s="57"/>
      <c r="C74" s="34"/>
      <c r="D74" s="34"/>
      <c r="E74" s="34"/>
      <c r="F74" s="34"/>
      <c r="G74" s="34"/>
      <c r="H74" s="34"/>
      <c r="I74" s="34"/>
      <c r="J74" s="34"/>
      <c r="K74" s="58"/>
      <c r="L74" s="34"/>
      <c r="M74" s="34"/>
      <c r="N74" s="34"/>
      <c r="O74" s="34"/>
      <c r="P74" s="58"/>
      <c r="Q74" s="34"/>
      <c r="R74" s="34"/>
    </row>
    <row r="75" customFormat="false" ht="13.8" hidden="false" customHeight="false" outlineLevel="0" collapsed="false">
      <c r="A75" s="35" t="s">
        <v>65</v>
      </c>
      <c r="B75" s="35"/>
      <c r="C75" s="35" t="n">
        <v>3</v>
      </c>
      <c r="D75" s="35" t="n">
        <v>4</v>
      </c>
      <c r="E75" s="38" t="n">
        <v>5</v>
      </c>
      <c r="F75" s="35" t="n">
        <v>6</v>
      </c>
      <c r="G75" s="35" t="n">
        <v>7</v>
      </c>
      <c r="H75" s="35" t="n">
        <v>8</v>
      </c>
      <c r="I75" s="35" t="n">
        <v>9</v>
      </c>
      <c r="J75" s="35" t="n">
        <v>10</v>
      </c>
      <c r="K75" s="35" t="n">
        <v>11</v>
      </c>
      <c r="L75" s="35" t="n">
        <v>12</v>
      </c>
      <c r="M75" s="35" t="n">
        <v>13</v>
      </c>
      <c r="N75" s="35" t="n">
        <v>14</v>
      </c>
      <c r="O75" s="35" t="n">
        <v>15</v>
      </c>
      <c r="P75" s="38" t="n">
        <v>16</v>
      </c>
      <c r="Q75" s="35" t="n">
        <v>17</v>
      </c>
      <c r="R75" s="34"/>
    </row>
    <row r="76" customFormat="false" ht="13.8" hidden="false" customHeight="false" outlineLevel="0" collapsed="false">
      <c r="A76" s="39" t="n">
        <v>1</v>
      </c>
      <c r="B76" s="40" t="s">
        <v>66</v>
      </c>
      <c r="C76" s="43" t="n">
        <v>39618</v>
      </c>
      <c r="D76" s="43" t="n">
        <v>557</v>
      </c>
      <c r="E76" s="44" t="n">
        <f aca="false">C76/D76*100</f>
        <v>7112.74685816876</v>
      </c>
      <c r="F76" s="43" t="n">
        <v>39618</v>
      </c>
      <c r="G76" s="43" t="n">
        <v>549</v>
      </c>
      <c r="H76" s="44" t="n">
        <f aca="false">F76/G76*100</f>
        <v>7216.39344262295</v>
      </c>
      <c r="I76" s="43" t="n">
        <v>44523</v>
      </c>
      <c r="J76" s="43" t="n">
        <v>37558</v>
      </c>
      <c r="K76" s="44" t="n">
        <f aca="false">I76/J76*100</f>
        <v>118.54465093988</v>
      </c>
      <c r="L76" s="43" t="n">
        <v>38608</v>
      </c>
      <c r="M76" s="43" t="n">
        <v>0</v>
      </c>
      <c r="N76" s="44" t="n">
        <v>0</v>
      </c>
      <c r="O76" s="43" t="n">
        <v>168</v>
      </c>
      <c r="P76" s="37" t="n">
        <v>55</v>
      </c>
      <c r="Q76" s="43" t="n">
        <v>167</v>
      </c>
      <c r="R76" s="34" t="n">
        <f aca="false">Q76*P76</f>
        <v>9185</v>
      </c>
    </row>
    <row r="77" customFormat="false" ht="13.8" hidden="false" customHeight="false" outlineLevel="0" collapsed="false">
      <c r="A77" s="39" t="n">
        <v>2</v>
      </c>
      <c r="B77" s="40" t="s">
        <v>67</v>
      </c>
      <c r="C77" s="37" t="n">
        <v>64931</v>
      </c>
      <c r="D77" s="37" t="n">
        <v>23551</v>
      </c>
      <c r="E77" s="44" t="n">
        <f aca="false">C77/D77*100</f>
        <v>275.70379177105</v>
      </c>
      <c r="F77" s="37" t="n">
        <v>31429</v>
      </c>
      <c r="G77" s="37" t="n">
        <v>23551</v>
      </c>
      <c r="H77" s="44" t="n">
        <f aca="false">F77/G77*100</f>
        <v>133.45080888285</v>
      </c>
      <c r="I77" s="37" t="n">
        <v>64971</v>
      </c>
      <c r="J77" s="37" t="n">
        <v>23551</v>
      </c>
      <c r="K77" s="44" t="n">
        <f aca="false">I77/J77*100</f>
        <v>275.873635939026</v>
      </c>
      <c r="L77" s="37" t="n">
        <v>64971</v>
      </c>
      <c r="M77" s="37" t="n">
        <v>23551</v>
      </c>
      <c r="N77" s="44" t="n">
        <f aca="false">L77/M77*100</f>
        <v>275.873635939026</v>
      </c>
      <c r="O77" s="43" t="n">
        <v>23</v>
      </c>
      <c r="P77" s="41" t="n">
        <v>71</v>
      </c>
      <c r="Q77" s="43" t="n">
        <v>21</v>
      </c>
      <c r="R77" s="34" t="n">
        <f aca="false">Q77*P77</f>
        <v>1491</v>
      </c>
    </row>
    <row r="78" customFormat="false" ht="13.8" hidden="false" customHeight="false" outlineLevel="0" collapsed="false">
      <c r="A78" s="39" t="n">
        <v>3</v>
      </c>
      <c r="B78" s="40" t="s">
        <v>68</v>
      </c>
      <c r="C78" s="43" t="n">
        <v>16034</v>
      </c>
      <c r="D78" s="43" t="n">
        <v>0</v>
      </c>
      <c r="E78" s="44" t="n">
        <v>0</v>
      </c>
      <c r="F78" s="43" t="n">
        <v>0</v>
      </c>
      <c r="G78" s="43" t="n">
        <v>0</v>
      </c>
      <c r="H78" s="44" t="n">
        <v>0</v>
      </c>
      <c r="I78" s="43" t="n">
        <v>16096</v>
      </c>
      <c r="J78" s="43" t="n">
        <v>46</v>
      </c>
      <c r="K78" s="44" t="n">
        <f aca="false">I78/J78*100</f>
        <v>34991.3043478261</v>
      </c>
      <c r="L78" s="43" t="n">
        <v>0</v>
      </c>
      <c r="M78" s="43" t="n">
        <v>0</v>
      </c>
      <c r="N78" s="44" t="n">
        <v>0</v>
      </c>
      <c r="O78" s="43" t="n">
        <v>58</v>
      </c>
      <c r="P78" s="37" t="n">
        <v>57</v>
      </c>
      <c r="Q78" s="43" t="n">
        <v>47</v>
      </c>
      <c r="R78" s="34" t="n">
        <f aca="false">Q78*P78</f>
        <v>2679</v>
      </c>
    </row>
    <row r="79" customFormat="false" ht="13.8" hidden="false" customHeight="false" outlineLevel="0" collapsed="false">
      <c r="A79" s="39" t="n">
        <v>4</v>
      </c>
      <c r="B79" s="40" t="s">
        <v>69</v>
      </c>
      <c r="C79" s="43" t="n">
        <v>3130</v>
      </c>
      <c r="D79" s="43" t="n">
        <v>1225</v>
      </c>
      <c r="E79" s="44" t="n">
        <f aca="false">C79/D79*100</f>
        <v>255.510204081633</v>
      </c>
      <c r="F79" s="43" t="n">
        <v>1968</v>
      </c>
      <c r="G79" s="43" t="n">
        <v>1086</v>
      </c>
      <c r="H79" s="44" t="n">
        <f aca="false">F79/G79*100</f>
        <v>181.21546961326</v>
      </c>
      <c r="I79" s="43" t="n">
        <v>5454</v>
      </c>
      <c r="J79" s="43" t="n">
        <v>1956</v>
      </c>
      <c r="K79" s="44" t="n">
        <f aca="false">I79/J79*100</f>
        <v>278.834355828221</v>
      </c>
      <c r="L79" s="43" t="n">
        <v>0</v>
      </c>
      <c r="M79" s="43" t="n">
        <v>0</v>
      </c>
      <c r="N79" s="44" t="n">
        <v>0</v>
      </c>
      <c r="O79" s="43" t="n">
        <v>74</v>
      </c>
      <c r="P79" s="37" t="n">
        <v>50</v>
      </c>
      <c r="Q79" s="43" t="n">
        <v>74</v>
      </c>
      <c r="R79" s="34" t="n">
        <f aca="false">Q79*P79</f>
        <v>3700</v>
      </c>
    </row>
    <row r="80" customFormat="false" ht="13.8" hidden="false" customHeight="false" outlineLevel="0" collapsed="false">
      <c r="A80" s="39" t="n">
        <v>5</v>
      </c>
      <c r="B80" s="40" t="s">
        <v>70</v>
      </c>
      <c r="C80" s="43" t="n">
        <v>25</v>
      </c>
      <c r="D80" s="43" t="n">
        <v>10993</v>
      </c>
      <c r="E80" s="44" t="n">
        <f aca="false">C80/D80*100</f>
        <v>0.22741744746657</v>
      </c>
      <c r="F80" s="43" t="n">
        <v>0</v>
      </c>
      <c r="G80" s="43" t="n">
        <v>17147</v>
      </c>
      <c r="H80" s="44" t="n">
        <f aca="false">F80/G80*100</f>
        <v>0</v>
      </c>
      <c r="I80" s="43" t="n">
        <v>130</v>
      </c>
      <c r="J80" s="43" t="n">
        <v>11238</v>
      </c>
      <c r="K80" s="44" t="n">
        <f aca="false">I80/J80*100</f>
        <v>1.15678946431749</v>
      </c>
      <c r="L80" s="43" t="n">
        <v>0</v>
      </c>
      <c r="M80" s="43" t="n">
        <v>0</v>
      </c>
      <c r="N80" s="44" t="n">
        <v>0</v>
      </c>
      <c r="O80" s="43" t="n">
        <v>54</v>
      </c>
      <c r="P80" s="37" t="n">
        <v>48</v>
      </c>
      <c r="Q80" s="43" t="n">
        <v>54</v>
      </c>
      <c r="R80" s="34" t="n">
        <f aca="false">Q80*P80</f>
        <v>2592</v>
      </c>
    </row>
    <row r="81" customFormat="false" ht="13.8" hidden="false" customHeight="false" outlineLevel="0" collapsed="false">
      <c r="A81" s="39" t="n">
        <v>6</v>
      </c>
      <c r="B81" s="40" t="s">
        <v>71</v>
      </c>
      <c r="C81" s="43" t="n">
        <v>511</v>
      </c>
      <c r="D81" s="43" t="n">
        <v>100</v>
      </c>
      <c r="E81" s="44" t="n">
        <f aca="false">C81/D81*100</f>
        <v>511</v>
      </c>
      <c r="F81" s="43" t="n">
        <v>145</v>
      </c>
      <c r="G81" s="43" t="n">
        <v>34</v>
      </c>
      <c r="H81" s="44" t="n">
        <f aca="false">F81/G81*100</f>
        <v>426.470588235294</v>
      </c>
      <c r="I81" s="43" t="n">
        <v>673</v>
      </c>
      <c r="J81" s="43" t="n">
        <v>197</v>
      </c>
      <c r="K81" s="44" t="n">
        <f aca="false">I81/J81*100</f>
        <v>341.624365482234</v>
      </c>
      <c r="L81" s="43" t="n">
        <v>0</v>
      </c>
      <c r="M81" s="43" t="n">
        <v>45</v>
      </c>
      <c r="N81" s="44" t="n">
        <f aca="false">L81/M81*100</f>
        <v>0</v>
      </c>
      <c r="O81" s="43" t="n">
        <v>9</v>
      </c>
      <c r="P81" s="37" t="n">
        <v>48</v>
      </c>
      <c r="Q81" s="43" t="n">
        <v>9</v>
      </c>
      <c r="R81" s="34" t="n">
        <f aca="false">Q81*P81</f>
        <v>432</v>
      </c>
    </row>
    <row r="82" customFormat="false" ht="13.8" hidden="false" customHeight="false" outlineLevel="0" collapsed="false">
      <c r="A82" s="39" t="n">
        <v>7</v>
      </c>
      <c r="B82" s="40" t="s">
        <v>72</v>
      </c>
      <c r="C82" s="41" t="n">
        <v>117910</v>
      </c>
      <c r="D82" s="41" t="n">
        <v>76868</v>
      </c>
      <c r="E82" s="44" t="n">
        <f aca="false">C82/D82*100</f>
        <v>153.392829265754</v>
      </c>
      <c r="F82" s="41" t="n">
        <v>33932</v>
      </c>
      <c r="G82" s="41" t="n">
        <v>44702</v>
      </c>
      <c r="H82" s="44" t="n">
        <f aca="false">F82/G82*100</f>
        <v>75.9071182497428</v>
      </c>
      <c r="I82" s="41" t="n">
        <v>112562</v>
      </c>
      <c r="J82" s="41" t="n">
        <v>30853</v>
      </c>
      <c r="K82" s="44" t="n">
        <f aca="false">I82/J82*100</f>
        <v>364.833241500016</v>
      </c>
      <c r="L82" s="41" t="n">
        <v>24844</v>
      </c>
      <c r="M82" s="41" t="n">
        <v>0</v>
      </c>
      <c r="N82" s="42" t="n">
        <v>0</v>
      </c>
      <c r="O82" s="43"/>
      <c r="P82" s="41"/>
      <c r="Q82" s="43"/>
      <c r="R82" s="34" t="n">
        <f aca="false">Q82*P82</f>
        <v>0</v>
      </c>
    </row>
    <row r="83" customFormat="false" ht="13.8" hidden="false" customHeight="false" outlineLevel="0" collapsed="false">
      <c r="A83" s="39" t="n">
        <v>8</v>
      </c>
      <c r="B83" s="40" t="s">
        <v>73</v>
      </c>
      <c r="C83" s="43" t="n">
        <v>800</v>
      </c>
      <c r="D83" s="43" t="n">
        <v>1061</v>
      </c>
      <c r="E83" s="44" t="n">
        <f aca="false">C83/D83*100</f>
        <v>75.4005655042413</v>
      </c>
      <c r="F83" s="43" t="n">
        <v>800</v>
      </c>
      <c r="G83" s="43" t="n">
        <v>0</v>
      </c>
      <c r="H83" s="44" t="n">
        <v>0</v>
      </c>
      <c r="I83" s="43" t="n">
        <v>880</v>
      </c>
      <c r="J83" s="43" t="n">
        <v>1167</v>
      </c>
      <c r="K83" s="44" t="n">
        <f aca="false">I83/J83*100</f>
        <v>75.4070265638389</v>
      </c>
      <c r="L83" s="43" t="n">
        <v>0</v>
      </c>
      <c r="M83" s="43" t="n">
        <v>0</v>
      </c>
      <c r="N83" s="44" t="n">
        <v>0</v>
      </c>
      <c r="O83" s="43" t="n">
        <v>19</v>
      </c>
      <c r="P83" s="37" t="n">
        <v>40</v>
      </c>
      <c r="Q83" s="43" t="n">
        <v>19</v>
      </c>
      <c r="R83" s="34" t="n">
        <f aca="false">Q83*P83</f>
        <v>760</v>
      </c>
    </row>
    <row r="84" s="49" customFormat="true" ht="13.8" hidden="false" customHeight="false" outlineLevel="0" collapsed="false">
      <c r="A84" s="47" t="s">
        <v>74</v>
      </c>
      <c r="B84" s="47" t="s">
        <v>74</v>
      </c>
      <c r="C84" s="47" t="n">
        <f aca="false">SUM(C76:C83)</f>
        <v>242959</v>
      </c>
      <c r="D84" s="47" t="n">
        <f aca="false">SUM(D76:D83)</f>
        <v>114355</v>
      </c>
      <c r="E84" s="48" t="n">
        <f aca="false">C84/D84*100</f>
        <v>212.460320930436</v>
      </c>
      <c r="F84" s="47" t="n">
        <f aca="false">SUM(F76:F83)</f>
        <v>107892</v>
      </c>
      <c r="G84" s="47" t="n">
        <f aca="false">SUM(G76:G83)</f>
        <v>87069</v>
      </c>
      <c r="H84" s="48" t="n">
        <f aca="false">F84/G84*100</f>
        <v>123.915515280984</v>
      </c>
      <c r="I84" s="47" t="n">
        <f aca="false">SUM(I76:I83)</f>
        <v>245289</v>
      </c>
      <c r="J84" s="47" t="n">
        <f aca="false">SUM(J76:J83)</f>
        <v>106566</v>
      </c>
      <c r="K84" s="48" t="n">
        <f aca="false">I84/J84*100</f>
        <v>230.175665784584</v>
      </c>
      <c r="L84" s="47" t="n">
        <f aca="false">SUM(L76:L83)</f>
        <v>128423</v>
      </c>
      <c r="M84" s="47" t="n">
        <f aca="false">SUM(M76:M83)</f>
        <v>23596</v>
      </c>
      <c r="N84" s="59" t="n">
        <f aca="false">L84/M84*100</f>
        <v>544.257501271402</v>
      </c>
      <c r="O84" s="47" t="n">
        <f aca="false">SUM(O76:O83)</f>
        <v>405</v>
      </c>
      <c r="P84" s="48" t="n">
        <f aca="false">R84/O84</f>
        <v>51.4543209876543</v>
      </c>
      <c r="Q84" s="47" t="n">
        <f aca="false">SUM(Q76:Q83)</f>
        <v>391</v>
      </c>
      <c r="R84" s="56" t="n">
        <f aca="false">SUM(R76:R83)</f>
        <v>20839</v>
      </c>
    </row>
    <row r="85" s="49" customFormat="true" ht="13.8" hidden="false" customHeight="false" outlineLevel="0" collapsed="false">
      <c r="A85" s="47" t="s">
        <v>75</v>
      </c>
      <c r="B85" s="47" t="s">
        <v>75</v>
      </c>
      <c r="C85" s="47" t="n">
        <f aca="false">C61+C73+C84</f>
        <v>729079</v>
      </c>
      <c r="D85" s="47" t="n">
        <f aca="false">D61+D73+D84</f>
        <v>618835</v>
      </c>
      <c r="E85" s="48" t="n">
        <f aca="false">C85/D85*100</f>
        <v>117.814764840386</v>
      </c>
      <c r="F85" s="47" t="n">
        <f aca="false">F61+F73+F84</f>
        <v>454514</v>
      </c>
      <c r="G85" s="47" t="n">
        <f aca="false">G61+G73+G84</f>
        <v>381765</v>
      </c>
      <c r="H85" s="48" t="n">
        <f aca="false">F85/G85*100</f>
        <v>119.055963747331</v>
      </c>
      <c r="I85" s="47" t="n">
        <f aca="false">I61+I73+I84</f>
        <v>774471</v>
      </c>
      <c r="J85" s="47" t="n">
        <f aca="false">J61+J73+J84</f>
        <v>478792</v>
      </c>
      <c r="K85" s="48" t="n">
        <f aca="false">I85/J85*100</f>
        <v>161.755208942505</v>
      </c>
      <c r="L85" s="47" t="n">
        <f aca="false">L61+L73+L84</f>
        <v>442579</v>
      </c>
      <c r="M85" s="47" t="n">
        <f aca="false">M61+M73+M84</f>
        <v>207782</v>
      </c>
      <c r="N85" s="48" t="n">
        <f aca="false">L85/M85*100</f>
        <v>213.001607453966</v>
      </c>
      <c r="O85" s="47" t="n">
        <f aca="false">O61+O73+O84</f>
        <v>1758</v>
      </c>
      <c r="P85" s="48" t="n">
        <f aca="false">R85/O85</f>
        <v>67.9254835039818</v>
      </c>
      <c r="Q85" s="59" t="n">
        <f aca="false">SUM(Q61:Q84)</f>
        <v>2597</v>
      </c>
      <c r="R85" s="56" t="n">
        <f aca="false">R61+R73+R84</f>
        <v>119413</v>
      </c>
    </row>
    <row r="86" customFormat="false" ht="13.8" hidden="false" customHeight="false" outlineLevel="0" collapsed="false">
      <c r="A86" s="43"/>
      <c r="B86" s="40"/>
      <c r="C86" s="43"/>
      <c r="D86" s="43"/>
      <c r="E86" s="43"/>
      <c r="F86" s="43"/>
      <c r="G86" s="43"/>
      <c r="H86" s="43"/>
      <c r="I86" s="43"/>
      <c r="J86" s="43"/>
      <c r="K86" s="37"/>
      <c r="L86" s="43"/>
      <c r="M86" s="43"/>
      <c r="N86" s="43"/>
      <c r="O86" s="43"/>
      <c r="P86" s="37"/>
      <c r="Q86" s="43"/>
      <c r="R86" s="34"/>
    </row>
    <row r="87" customFormat="false" ht="13.8" hidden="false" customHeight="false" outlineLevel="0" collapsed="false">
      <c r="A87" s="35" t="s">
        <v>20</v>
      </c>
      <c r="B87" s="35"/>
      <c r="C87" s="35" t="n">
        <v>3</v>
      </c>
      <c r="D87" s="35" t="n">
        <v>4</v>
      </c>
      <c r="E87" s="38" t="n">
        <v>5</v>
      </c>
      <c r="F87" s="35" t="n">
        <v>6</v>
      </c>
      <c r="G87" s="35" t="n">
        <v>7</v>
      </c>
      <c r="H87" s="35" t="n">
        <v>8</v>
      </c>
      <c r="I87" s="35" t="n">
        <v>9</v>
      </c>
      <c r="J87" s="35" t="n">
        <v>10</v>
      </c>
      <c r="K87" s="35" t="n">
        <v>11</v>
      </c>
      <c r="L87" s="35" t="n">
        <v>12</v>
      </c>
      <c r="M87" s="35" t="n">
        <v>13</v>
      </c>
      <c r="N87" s="35" t="n">
        <v>14</v>
      </c>
      <c r="O87" s="35" t="n">
        <v>15</v>
      </c>
      <c r="P87" s="38" t="n">
        <v>16</v>
      </c>
      <c r="Q87" s="35" t="n">
        <v>17</v>
      </c>
      <c r="R87" s="34"/>
    </row>
    <row r="88" customFormat="false" ht="14.25" hidden="false" customHeight="false" outlineLevel="0" collapsed="false">
      <c r="A88" s="60" t="n">
        <v>1</v>
      </c>
      <c r="B88" s="61" t="s">
        <v>76</v>
      </c>
      <c r="C88" s="37" t="n">
        <v>208</v>
      </c>
      <c r="D88" s="37" t="n">
        <v>168</v>
      </c>
      <c r="E88" s="44" t="n">
        <f aca="false">C88/D88*100</f>
        <v>123.809523809524</v>
      </c>
      <c r="F88" s="37" t="n">
        <v>170</v>
      </c>
      <c r="G88" s="37" t="n">
        <v>168</v>
      </c>
      <c r="H88" s="44" t="n">
        <f aca="false">F88/G88*100</f>
        <v>101.190476190476</v>
      </c>
      <c r="I88" s="37" t="n">
        <v>208</v>
      </c>
      <c r="J88" s="37" t="n">
        <v>168</v>
      </c>
      <c r="K88" s="44" t="n">
        <f aca="false">I88/J88*100</f>
        <v>123.809523809524</v>
      </c>
      <c r="L88" s="43" t="n">
        <v>0</v>
      </c>
      <c r="M88" s="37" t="n">
        <v>0</v>
      </c>
      <c r="N88" s="44" t="e">
        <f aca="false">L88/M88*100</f>
        <v>#DIV/0!</v>
      </c>
      <c r="O88" s="43" t="n">
        <v>2888</v>
      </c>
      <c r="P88" s="37" t="n">
        <v>113</v>
      </c>
      <c r="Q88" s="43" t="n">
        <v>2896</v>
      </c>
      <c r="R88" s="34" t="n">
        <f aca="false">Q88*P88</f>
        <v>327248</v>
      </c>
    </row>
    <row r="89" s="63" customFormat="true" ht="13.8" hidden="false" customHeight="false" outlineLevel="0" collapsed="false">
      <c r="A89" s="62" t="n">
        <v>2</v>
      </c>
      <c r="B89" s="61" t="s">
        <v>77</v>
      </c>
      <c r="C89" s="37" t="n">
        <v>73361</v>
      </c>
      <c r="D89" s="37" t="n">
        <v>129406</v>
      </c>
      <c r="E89" s="44" t="n">
        <f aca="false">C89/D89*100</f>
        <v>56.6905707617885</v>
      </c>
      <c r="F89" s="37" t="n">
        <v>17984</v>
      </c>
      <c r="G89" s="37" t="n">
        <v>63489</v>
      </c>
      <c r="H89" s="44" t="n">
        <f aca="false">F89/G89*100</f>
        <v>28.3261667375451</v>
      </c>
      <c r="I89" s="37" t="n">
        <v>123073</v>
      </c>
      <c r="J89" s="37" t="n">
        <v>95314</v>
      </c>
      <c r="K89" s="44" t="n">
        <f aca="false">I89/J89*100</f>
        <v>129.123738380511</v>
      </c>
      <c r="L89" s="37" t="n">
        <v>122609</v>
      </c>
      <c r="M89" s="37" t="n">
        <v>95124</v>
      </c>
      <c r="N89" s="44" t="n">
        <f aca="false">L89/M89*100</f>
        <v>128.89386485009</v>
      </c>
      <c r="O89" s="43" t="n">
        <v>564</v>
      </c>
      <c r="P89" s="37" t="n">
        <v>82</v>
      </c>
      <c r="Q89" s="43" t="n">
        <v>549</v>
      </c>
      <c r="R89" s="34" t="n">
        <f aca="false">Q89*P89</f>
        <v>45018</v>
      </c>
    </row>
    <row r="90" customFormat="false" ht="14.25" hidden="false" customHeight="false" outlineLevel="0" collapsed="false">
      <c r="A90" s="60" t="n">
        <v>3</v>
      </c>
      <c r="B90" s="61" t="s">
        <v>78</v>
      </c>
      <c r="C90" s="37" t="n">
        <v>66995</v>
      </c>
      <c r="D90" s="37" t="n">
        <v>88702</v>
      </c>
      <c r="E90" s="44" t="n">
        <f aca="false">C90/D90*100</f>
        <v>75.5281729836982</v>
      </c>
      <c r="F90" s="37" t="n">
        <v>63761</v>
      </c>
      <c r="G90" s="37" t="n">
        <v>78673</v>
      </c>
      <c r="H90" s="44" t="n">
        <f aca="false">F90/G90*100</f>
        <v>81.0455937869409</v>
      </c>
      <c r="I90" s="37" t="n">
        <v>127468</v>
      </c>
      <c r="J90" s="37" t="n">
        <v>114856</v>
      </c>
      <c r="K90" s="44" t="n">
        <f aca="false">I90/J90*100</f>
        <v>110.980706275684</v>
      </c>
      <c r="L90" s="37" t="n">
        <v>10918</v>
      </c>
      <c r="M90" s="37" t="n">
        <v>30439</v>
      </c>
      <c r="N90" s="44" t="n">
        <f aca="false">L90/M90*100</f>
        <v>35.8684582279313</v>
      </c>
      <c r="O90" s="43" t="n">
        <v>21</v>
      </c>
      <c r="P90" s="37" t="n">
        <v>176</v>
      </c>
      <c r="Q90" s="43" t="n">
        <v>21</v>
      </c>
      <c r="R90" s="34" t="n">
        <f aca="false">Q90*P90</f>
        <v>3696</v>
      </c>
    </row>
    <row r="91" customFormat="false" ht="13.8" hidden="false" customHeight="false" outlineLevel="0" collapsed="false">
      <c r="A91" s="62" t="n">
        <v>4</v>
      </c>
      <c r="B91" s="61" t="s">
        <v>79</v>
      </c>
      <c r="C91" s="37" t="n">
        <v>130763</v>
      </c>
      <c r="D91" s="37" t="n">
        <v>135341</v>
      </c>
      <c r="E91" s="44" t="n">
        <f aca="false">C91/D91*100</f>
        <v>96.6174330025639</v>
      </c>
      <c r="F91" s="37" t="n">
        <v>69038</v>
      </c>
      <c r="G91" s="37" t="n">
        <v>46049</v>
      </c>
      <c r="H91" s="44" t="n">
        <f aca="false">F91/G91*100</f>
        <v>149.922908206476</v>
      </c>
      <c r="I91" s="37" t="n">
        <v>122240</v>
      </c>
      <c r="J91" s="37" t="n">
        <v>111179</v>
      </c>
      <c r="K91" s="44" t="n">
        <f aca="false">I91/J91*100</f>
        <v>109.948821270204</v>
      </c>
      <c r="L91" s="43" t="n">
        <v>86122</v>
      </c>
      <c r="M91" s="37" t="n">
        <v>65594</v>
      </c>
      <c r="N91" s="44" t="n">
        <f aca="false">L91/M91*100</f>
        <v>131.295545324267</v>
      </c>
      <c r="O91" s="43" t="n">
        <v>175</v>
      </c>
      <c r="P91" s="37" t="n">
        <v>35</v>
      </c>
      <c r="Q91" s="43" t="n">
        <v>175</v>
      </c>
      <c r="R91" s="34" t="n">
        <f aca="false">Q91*P91</f>
        <v>6125</v>
      </c>
    </row>
    <row r="92" customFormat="false" ht="14.25" hidden="false" customHeight="false" outlineLevel="0" collapsed="false">
      <c r="A92" s="60" t="n">
        <v>5</v>
      </c>
      <c r="B92" s="61" t="s">
        <v>80</v>
      </c>
      <c r="C92" s="37" t="n">
        <v>33141</v>
      </c>
      <c r="D92" s="37" t="n">
        <v>26069</v>
      </c>
      <c r="E92" s="44" t="n">
        <f aca="false">C92/D92*100</f>
        <v>127.128006444436</v>
      </c>
      <c r="F92" s="37" t="n">
        <v>20374</v>
      </c>
      <c r="G92" s="37" t="n">
        <v>19986</v>
      </c>
      <c r="H92" s="44" t="n">
        <f aca="false">F92/G92*100</f>
        <v>101.941358951266</v>
      </c>
      <c r="I92" s="37" t="n">
        <v>33645</v>
      </c>
      <c r="J92" s="37" t="n">
        <v>27595</v>
      </c>
      <c r="K92" s="44" t="n">
        <f aca="false">I92/J92*100</f>
        <v>121.924261641602</v>
      </c>
      <c r="L92" s="43" t="s">
        <v>189</v>
      </c>
      <c r="M92" s="37" t="s">
        <v>189</v>
      </c>
      <c r="N92" s="44" t="n">
        <v>0</v>
      </c>
      <c r="O92" s="43" t="n">
        <v>90</v>
      </c>
      <c r="P92" s="37" t="n">
        <v>42</v>
      </c>
      <c r="Q92" s="43" t="n">
        <v>87</v>
      </c>
      <c r="R92" s="34" t="n">
        <f aca="false">Q92*P92</f>
        <v>3654</v>
      </c>
    </row>
    <row r="93" customFormat="false" ht="13.8" hidden="false" customHeight="false" outlineLevel="0" collapsed="false">
      <c r="A93" s="62" t="n">
        <v>6</v>
      </c>
      <c r="B93" s="61" t="s">
        <v>81</v>
      </c>
      <c r="C93" s="43" t="n">
        <v>0</v>
      </c>
      <c r="D93" s="43" t="n">
        <v>0</v>
      </c>
      <c r="E93" s="43" t="n">
        <v>0</v>
      </c>
      <c r="F93" s="43" t="n">
        <v>0</v>
      </c>
      <c r="G93" s="43" t="n">
        <v>0</v>
      </c>
      <c r="H93" s="43" t="n">
        <v>0</v>
      </c>
      <c r="I93" s="43" t="n">
        <v>0</v>
      </c>
      <c r="J93" s="43" t="n">
        <v>0</v>
      </c>
      <c r="K93" s="43" t="n">
        <v>0</v>
      </c>
      <c r="L93" s="43" t="n">
        <v>0</v>
      </c>
      <c r="M93" s="43" t="n">
        <v>0</v>
      </c>
      <c r="N93" s="44" t="n">
        <v>0</v>
      </c>
      <c r="O93" s="43" t="n">
        <v>0</v>
      </c>
      <c r="P93" s="41" t="n">
        <v>0</v>
      </c>
      <c r="Q93" s="43" t="n">
        <v>0</v>
      </c>
      <c r="R93" s="34" t="n">
        <f aca="false">Q93*P93</f>
        <v>0</v>
      </c>
    </row>
    <row r="94" customFormat="false" ht="14.25" hidden="false" customHeight="false" outlineLevel="0" collapsed="false">
      <c r="A94" s="60" t="n">
        <v>7</v>
      </c>
      <c r="B94" s="61" t="s">
        <v>82</v>
      </c>
      <c r="C94" s="37" t="n">
        <v>0</v>
      </c>
      <c r="D94" s="37" t="n">
        <v>410</v>
      </c>
      <c r="E94" s="44" t="n">
        <v>0</v>
      </c>
      <c r="F94" s="37" t="n">
        <v>0</v>
      </c>
      <c r="G94" s="37" t="n">
        <v>410</v>
      </c>
      <c r="H94" s="44" t="n">
        <v>0</v>
      </c>
      <c r="I94" s="37" t="n">
        <v>0</v>
      </c>
      <c r="J94" s="37" t="n">
        <v>410</v>
      </c>
      <c r="K94" s="44" t="n">
        <v>0</v>
      </c>
      <c r="L94" s="43" t="n">
        <v>0</v>
      </c>
      <c r="M94" s="37" t="n">
        <v>0</v>
      </c>
      <c r="N94" s="44" t="n">
        <v>0</v>
      </c>
      <c r="O94" s="43" t="n">
        <v>9</v>
      </c>
      <c r="P94" s="37" t="n">
        <v>73</v>
      </c>
      <c r="Q94" s="43" t="n">
        <v>11</v>
      </c>
      <c r="R94" s="34" t="n">
        <f aca="false">Q94*P94</f>
        <v>803</v>
      </c>
    </row>
    <row r="95" customFormat="false" ht="13.8" hidden="false" customHeight="false" outlineLevel="0" collapsed="false">
      <c r="A95" s="62" t="n">
        <v>8</v>
      </c>
      <c r="B95" s="64" t="s">
        <v>83</v>
      </c>
      <c r="C95" s="37" t="n">
        <v>50155</v>
      </c>
      <c r="D95" s="37" t="n">
        <v>76650</v>
      </c>
      <c r="E95" s="44" t="n">
        <f aca="false">C95/D95*100</f>
        <v>65.4337899543379</v>
      </c>
      <c r="F95" s="37" t="n">
        <v>34792</v>
      </c>
      <c r="G95" s="37" t="n">
        <v>63121</v>
      </c>
      <c r="H95" s="44" t="n">
        <f aca="false">F95/G95*100</f>
        <v>55.1195323268009</v>
      </c>
      <c r="I95" s="37" t="n">
        <v>80521</v>
      </c>
      <c r="J95" s="37" t="n">
        <v>72613</v>
      </c>
      <c r="K95" s="44" t="n">
        <f aca="false">I95/J95*100</f>
        <v>110.890611873907</v>
      </c>
      <c r="L95" s="43" t="n">
        <v>9928</v>
      </c>
      <c r="M95" s="37" t="n">
        <v>7873</v>
      </c>
      <c r="N95" s="44" t="n">
        <f aca="false">L95/M95*100</f>
        <v>126.101867140861</v>
      </c>
      <c r="O95" s="43" t="n">
        <v>84</v>
      </c>
      <c r="P95" s="37" t="n">
        <v>85</v>
      </c>
      <c r="Q95" s="43" t="n">
        <v>84</v>
      </c>
      <c r="R95" s="34" t="n">
        <f aca="false">Q95*P95</f>
        <v>7140</v>
      </c>
    </row>
    <row r="96" customFormat="false" ht="14.25" hidden="false" customHeight="false" outlineLevel="0" collapsed="false">
      <c r="A96" s="60" t="n">
        <v>9</v>
      </c>
      <c r="B96" s="64" t="s">
        <v>84</v>
      </c>
      <c r="C96" s="37" t="n">
        <v>185467</v>
      </c>
      <c r="D96" s="37" t="n">
        <v>203918</v>
      </c>
      <c r="E96" s="44" t="n">
        <f aca="false">C96/D96*100</f>
        <v>90.951755117253</v>
      </c>
      <c r="F96" s="37" t="n">
        <v>87133</v>
      </c>
      <c r="G96" s="37" t="n">
        <v>116288</v>
      </c>
      <c r="H96" s="44" t="n">
        <f aca="false">F96/G96*100</f>
        <v>74.928625481563</v>
      </c>
      <c r="I96" s="37" t="n">
        <v>183269</v>
      </c>
      <c r="J96" s="37" t="n">
        <v>217177</v>
      </c>
      <c r="K96" s="44" t="n">
        <f aca="false">I96/J96*100</f>
        <v>84.3869286342476</v>
      </c>
      <c r="L96" s="43" t="n">
        <v>0</v>
      </c>
      <c r="M96" s="37" t="n">
        <v>0</v>
      </c>
      <c r="N96" s="44" t="n">
        <v>0</v>
      </c>
      <c r="O96" s="43" t="n">
        <v>127</v>
      </c>
      <c r="P96" s="37" t="n">
        <v>145</v>
      </c>
      <c r="Q96" s="43" t="n">
        <v>127</v>
      </c>
      <c r="R96" s="34" t="n">
        <f aca="false">Q96*P96</f>
        <v>18415</v>
      </c>
    </row>
    <row r="97" customFormat="false" ht="13.8" hidden="false" customHeight="false" outlineLevel="0" collapsed="false">
      <c r="A97" s="62" t="n">
        <v>10</v>
      </c>
      <c r="B97" s="61" t="s">
        <v>85</v>
      </c>
      <c r="C97" s="37" t="n">
        <v>169488</v>
      </c>
      <c r="D97" s="37" t="n">
        <v>171053</v>
      </c>
      <c r="E97" s="44" t="n">
        <f aca="false">C97/D97*100</f>
        <v>99.0850788936762</v>
      </c>
      <c r="F97" s="37" t="n">
        <v>105024</v>
      </c>
      <c r="G97" s="37" t="n">
        <v>113734</v>
      </c>
      <c r="H97" s="44" t="n">
        <f aca="false">F97/G97*100</f>
        <v>92.3417799426733</v>
      </c>
      <c r="I97" s="37" t="n">
        <v>149482</v>
      </c>
      <c r="J97" s="37" t="n">
        <v>117231</v>
      </c>
      <c r="K97" s="44" t="n">
        <f aca="false">I97/J97*100</f>
        <v>127.510641383252</v>
      </c>
      <c r="L97" s="43" t="n">
        <f aca="false">2456+40247</f>
        <v>42703</v>
      </c>
      <c r="M97" s="37" t="n">
        <f aca="false">42981+20325</f>
        <v>63306</v>
      </c>
      <c r="N97" s="44" t="n">
        <f aca="false">L97/M97*100</f>
        <v>67.4549015891069</v>
      </c>
      <c r="O97" s="43" t="n">
        <v>100</v>
      </c>
      <c r="P97" s="37" t="n">
        <v>142</v>
      </c>
      <c r="Q97" s="43" t="n">
        <v>99</v>
      </c>
      <c r="R97" s="34" t="n">
        <f aca="false">Q97*P97</f>
        <v>14058</v>
      </c>
    </row>
    <row r="98" customFormat="false" ht="14.25" hidden="false" customHeight="false" outlineLevel="0" collapsed="false">
      <c r="A98" s="60" t="n">
        <v>11</v>
      </c>
      <c r="B98" s="61" t="s">
        <v>86</v>
      </c>
      <c r="C98" s="37" t="n">
        <v>42455</v>
      </c>
      <c r="D98" s="37" t="n">
        <v>24628</v>
      </c>
      <c r="E98" s="44" t="n">
        <f aca="false">C98/D98*100</f>
        <v>172.385090141303</v>
      </c>
      <c r="F98" s="37" t="n">
        <v>25612</v>
      </c>
      <c r="G98" s="37" t="n">
        <v>10931</v>
      </c>
      <c r="H98" s="44" t="n">
        <f aca="false">F98/G98*100</f>
        <v>234.306101911993</v>
      </c>
      <c r="I98" s="65" t="n">
        <v>25612</v>
      </c>
      <c r="J98" s="66" t="n">
        <v>10931</v>
      </c>
      <c r="K98" s="44" t="n">
        <f aca="false">I98/J98*100</f>
        <v>234.306101911993</v>
      </c>
      <c r="L98" s="65" t="n">
        <v>9322</v>
      </c>
      <c r="M98" s="66" t="n">
        <v>17331</v>
      </c>
      <c r="N98" s="44" t="n">
        <f aca="false">L98/M98*100</f>
        <v>53.7880099244129</v>
      </c>
      <c r="O98" s="43" t="n">
        <v>51</v>
      </c>
      <c r="P98" s="37" t="n">
        <v>250</v>
      </c>
      <c r="Q98" s="43" t="n">
        <v>49</v>
      </c>
      <c r="R98" s="34" t="n">
        <f aca="false">Q98*P98</f>
        <v>12250</v>
      </c>
    </row>
    <row r="99" s="49" customFormat="true" ht="13.8" hidden="false" customHeight="false" outlineLevel="0" collapsed="false">
      <c r="A99" s="47" t="s">
        <v>87</v>
      </c>
      <c r="B99" s="47" t="s">
        <v>88</v>
      </c>
      <c r="C99" s="59" t="n">
        <f aca="false">SUM(C88:C98)</f>
        <v>752033</v>
      </c>
      <c r="D99" s="59" t="n">
        <f aca="false">SUM(D88:D98)</f>
        <v>856345</v>
      </c>
      <c r="E99" s="48" t="n">
        <f aca="false">C99/D99*100</f>
        <v>87.818928118924</v>
      </c>
      <c r="F99" s="59" t="n">
        <f aca="false">SUM(F88:F98)</f>
        <v>423888</v>
      </c>
      <c r="G99" s="59" t="n">
        <f aca="false">SUM(G88:G98)</f>
        <v>512849</v>
      </c>
      <c r="H99" s="48" t="n">
        <f aca="false">F99/G99*100</f>
        <v>82.6535685942646</v>
      </c>
      <c r="I99" s="59" t="n">
        <f aca="false">SUM(I88:I98)</f>
        <v>845518</v>
      </c>
      <c r="J99" s="59" t="n">
        <f aca="false">SUM(J88:J98)</f>
        <v>767474</v>
      </c>
      <c r="K99" s="48" t="n">
        <f aca="false">I99/J99*100</f>
        <v>110.168943833928</v>
      </c>
      <c r="L99" s="59" t="n">
        <f aca="false">SUM(L88:L98)</f>
        <v>281602</v>
      </c>
      <c r="M99" s="59" t="n">
        <f aca="false">SUM(M88:M98)</f>
        <v>279667</v>
      </c>
      <c r="N99" s="48" t="n">
        <f aca="false">L99/M99*100</f>
        <v>100.691894288565</v>
      </c>
      <c r="O99" s="47" t="n">
        <f aca="false">SUM(O88:O98)</f>
        <v>4109</v>
      </c>
      <c r="P99" s="48" t="n">
        <f aca="false">R99/O99</f>
        <v>106.694329520565</v>
      </c>
      <c r="Q99" s="59" t="n">
        <f aca="false">SUM(Q88:Q98)</f>
        <v>4098</v>
      </c>
      <c r="R99" s="56" t="n">
        <f aca="false">SUM(R88:R98)</f>
        <v>438407</v>
      </c>
    </row>
    <row r="100" customFormat="false" ht="13.8" hidden="false" customHeight="false" outlineLevel="0" collapsed="false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37"/>
      <c r="L100" s="43"/>
      <c r="M100" s="43"/>
      <c r="N100" s="43"/>
      <c r="O100" s="43"/>
      <c r="P100" s="37"/>
      <c r="Q100" s="43"/>
      <c r="R100" s="34"/>
    </row>
    <row r="101" customFormat="false" ht="13.8" hidden="false" customHeight="false" outlineLevel="0" collapsed="false">
      <c r="A101" s="35" t="s">
        <v>21</v>
      </c>
      <c r="B101" s="35"/>
      <c r="C101" s="35" t="n">
        <v>3</v>
      </c>
      <c r="D101" s="35" t="n">
        <v>4</v>
      </c>
      <c r="E101" s="38" t="n">
        <v>5</v>
      </c>
      <c r="F101" s="35" t="n">
        <v>6</v>
      </c>
      <c r="G101" s="35" t="n">
        <v>7</v>
      </c>
      <c r="H101" s="35" t="n">
        <v>8</v>
      </c>
      <c r="I101" s="35" t="n">
        <v>9</v>
      </c>
      <c r="J101" s="35" t="n">
        <v>10</v>
      </c>
      <c r="K101" s="35" t="n">
        <v>11</v>
      </c>
      <c r="L101" s="35" t="n">
        <v>12</v>
      </c>
      <c r="M101" s="35" t="n">
        <v>13</v>
      </c>
      <c r="N101" s="35" t="n">
        <v>14</v>
      </c>
      <c r="O101" s="35" t="n">
        <v>15</v>
      </c>
      <c r="P101" s="38" t="n">
        <v>16</v>
      </c>
      <c r="Q101" s="35" t="n">
        <v>17</v>
      </c>
      <c r="R101" s="34"/>
    </row>
    <row r="102" customFormat="false" ht="13.8" hidden="false" customHeight="false" outlineLevel="0" collapsed="false">
      <c r="A102" s="39" t="n">
        <v>1</v>
      </c>
      <c r="B102" s="64" t="s">
        <v>89</v>
      </c>
      <c r="C102" s="43" t="n">
        <v>13356</v>
      </c>
      <c r="D102" s="43" t="n">
        <v>27329</v>
      </c>
      <c r="E102" s="44" t="n">
        <f aca="false">C102/D102*100</f>
        <v>48.8711625013722</v>
      </c>
      <c r="F102" s="43" t="n">
        <v>0</v>
      </c>
      <c r="G102" s="43" t="n">
        <v>10183</v>
      </c>
      <c r="H102" s="44" t="n">
        <v>0</v>
      </c>
      <c r="I102" s="43" t="n">
        <v>18550</v>
      </c>
      <c r="J102" s="43" t="n">
        <v>34912</v>
      </c>
      <c r="K102" s="44" t="n">
        <f aca="false">I102/J102*100</f>
        <v>53.1335930339138</v>
      </c>
      <c r="L102" s="43" t="n">
        <v>18505</v>
      </c>
      <c r="M102" s="43" t="n">
        <v>31362</v>
      </c>
      <c r="N102" s="44" t="n">
        <f aca="false">L102/M102*100</f>
        <v>59.0045277724635</v>
      </c>
      <c r="O102" s="67" t="n">
        <v>10</v>
      </c>
      <c r="P102" s="37" t="n">
        <v>83</v>
      </c>
      <c r="Q102" s="67" t="n">
        <v>100</v>
      </c>
      <c r="R102" s="34" t="n">
        <f aca="false">Q102*P102</f>
        <v>8300</v>
      </c>
    </row>
    <row r="103" customFormat="false" ht="13.8" hidden="false" customHeight="false" outlineLevel="0" collapsed="false">
      <c r="A103" s="39" t="n">
        <v>2</v>
      </c>
      <c r="B103" s="64" t="s">
        <v>90</v>
      </c>
      <c r="C103" s="43" t="n">
        <v>0</v>
      </c>
      <c r="D103" s="43" t="n">
        <v>0</v>
      </c>
      <c r="E103" s="43" t="n">
        <v>0</v>
      </c>
      <c r="F103" s="43" t="n">
        <v>0</v>
      </c>
      <c r="G103" s="43" t="n">
        <v>0</v>
      </c>
      <c r="H103" s="43" t="n">
        <v>0</v>
      </c>
      <c r="I103" s="43" t="n">
        <v>0</v>
      </c>
      <c r="J103" s="43" t="n">
        <v>0</v>
      </c>
      <c r="K103" s="43" t="n">
        <v>0</v>
      </c>
      <c r="L103" s="43" t="n">
        <v>0</v>
      </c>
      <c r="M103" s="43" t="n">
        <v>0</v>
      </c>
      <c r="N103" s="68" t="n">
        <v>0</v>
      </c>
      <c r="O103" s="43" t="n">
        <v>0</v>
      </c>
      <c r="P103" s="41" t="n">
        <v>0</v>
      </c>
      <c r="Q103" s="43" t="n">
        <v>0</v>
      </c>
      <c r="R103" s="34" t="n">
        <f aca="false">Q103*P103</f>
        <v>0</v>
      </c>
    </row>
    <row r="104" customFormat="false" ht="13.8" hidden="false" customHeight="false" outlineLevel="0" collapsed="false">
      <c r="A104" s="39" t="n">
        <v>3</v>
      </c>
      <c r="B104" s="61" t="s">
        <v>91</v>
      </c>
      <c r="C104" s="43" t="n">
        <v>0</v>
      </c>
      <c r="D104" s="43" t="n">
        <v>0</v>
      </c>
      <c r="E104" s="43" t="n">
        <v>0</v>
      </c>
      <c r="F104" s="43" t="n">
        <v>0</v>
      </c>
      <c r="G104" s="43" t="n">
        <v>0</v>
      </c>
      <c r="H104" s="43" t="n">
        <v>0</v>
      </c>
      <c r="I104" s="43" t="n">
        <v>0</v>
      </c>
      <c r="J104" s="43" t="n">
        <v>0</v>
      </c>
      <c r="K104" s="43" t="n">
        <v>0</v>
      </c>
      <c r="L104" s="43" t="n">
        <v>0</v>
      </c>
      <c r="M104" s="43" t="n">
        <v>0</v>
      </c>
      <c r="N104" s="68" t="n">
        <v>0</v>
      </c>
      <c r="O104" s="43" t="n">
        <v>0</v>
      </c>
      <c r="P104" s="41" t="n">
        <v>0</v>
      </c>
      <c r="Q104" s="43" t="n">
        <v>0</v>
      </c>
      <c r="R104" s="34" t="n">
        <f aca="false">Q104*P104</f>
        <v>0</v>
      </c>
    </row>
    <row r="105" customFormat="false" ht="13.8" hidden="false" customHeight="false" outlineLevel="0" collapsed="false">
      <c r="A105" s="39" t="n">
        <v>4</v>
      </c>
      <c r="B105" s="64" t="s">
        <v>92</v>
      </c>
      <c r="C105" s="68" t="n">
        <v>0</v>
      </c>
      <c r="D105" s="69" t="n">
        <v>14268</v>
      </c>
      <c r="E105" s="44" t="n">
        <f aca="false">C105/D105*100</f>
        <v>0</v>
      </c>
      <c r="F105" s="68" t="n">
        <v>0</v>
      </c>
      <c r="G105" s="69" t="n">
        <v>3427</v>
      </c>
      <c r="H105" s="44" t="n">
        <f aca="false">F105/G105*100</f>
        <v>0</v>
      </c>
      <c r="I105" s="68" t="n">
        <v>9664</v>
      </c>
      <c r="J105" s="68" t="n">
        <v>2189</v>
      </c>
      <c r="K105" s="44" t="n">
        <f aca="false">I105/J105*100</f>
        <v>441.480127912289</v>
      </c>
      <c r="L105" s="69" t="n">
        <v>0</v>
      </c>
      <c r="M105" s="69" t="n">
        <v>0</v>
      </c>
      <c r="N105" s="44" t="n">
        <v>0</v>
      </c>
      <c r="O105" s="67" t="n">
        <v>7</v>
      </c>
      <c r="P105" s="69" t="n">
        <v>68</v>
      </c>
      <c r="Q105" s="67" t="n">
        <v>7</v>
      </c>
      <c r="R105" s="34" t="n">
        <f aca="false">Q105*P105</f>
        <v>476</v>
      </c>
    </row>
    <row r="106" customFormat="false" ht="13.8" hidden="false" customHeight="false" outlineLevel="0" collapsed="false">
      <c r="A106" s="39" t="n">
        <v>5</v>
      </c>
      <c r="B106" s="64" t="s">
        <v>93</v>
      </c>
      <c r="C106" s="69" t="n">
        <v>64009</v>
      </c>
      <c r="D106" s="69" t="n">
        <v>50476</v>
      </c>
      <c r="E106" s="44" t="n">
        <f aca="false">C106/D106*100</f>
        <v>126.810761550044</v>
      </c>
      <c r="F106" s="69" t="n">
        <v>40919</v>
      </c>
      <c r="G106" s="69" t="n">
        <v>29327</v>
      </c>
      <c r="H106" s="44" t="n">
        <f aca="false">F106/G106*100</f>
        <v>139.526715995499</v>
      </c>
      <c r="I106" s="69" t="n">
        <v>55168</v>
      </c>
      <c r="J106" s="69" t="n">
        <v>46347</v>
      </c>
      <c r="K106" s="44" t="n">
        <f aca="false">I106/J106*100</f>
        <v>119.032515588927</v>
      </c>
      <c r="L106" s="69" t="n">
        <v>55168</v>
      </c>
      <c r="M106" s="69" t="n">
        <v>46347</v>
      </c>
      <c r="N106" s="44" t="n">
        <f aca="false">L106/M106*100</f>
        <v>119.032515588927</v>
      </c>
      <c r="O106" s="67" t="n">
        <v>433</v>
      </c>
      <c r="P106" s="69" t="n">
        <v>52</v>
      </c>
      <c r="Q106" s="67" t="n">
        <v>468</v>
      </c>
      <c r="R106" s="34" t="n">
        <f aca="false">Q106*P106</f>
        <v>24336</v>
      </c>
    </row>
    <row r="107" customFormat="false" ht="13.8" hidden="false" customHeight="false" outlineLevel="0" collapsed="false">
      <c r="A107" s="39" t="n">
        <v>6</v>
      </c>
      <c r="B107" s="64" t="s">
        <v>94</v>
      </c>
      <c r="C107" s="43" t="n">
        <v>0</v>
      </c>
      <c r="D107" s="43" t="n">
        <v>0</v>
      </c>
      <c r="E107" s="43" t="n">
        <v>0</v>
      </c>
      <c r="F107" s="43" t="n">
        <v>0</v>
      </c>
      <c r="G107" s="43" t="n">
        <v>0</v>
      </c>
      <c r="H107" s="43" t="n">
        <v>0</v>
      </c>
      <c r="I107" s="43" t="n">
        <v>0</v>
      </c>
      <c r="J107" s="43" t="n">
        <v>0</v>
      </c>
      <c r="K107" s="43" t="n">
        <v>0</v>
      </c>
      <c r="L107" s="43" t="n">
        <v>0</v>
      </c>
      <c r="M107" s="43" t="n">
        <v>0</v>
      </c>
      <c r="N107" s="68" t="n">
        <v>0</v>
      </c>
      <c r="O107" s="43" t="n">
        <v>0</v>
      </c>
      <c r="P107" s="41" t="n">
        <v>0</v>
      </c>
      <c r="Q107" s="43" t="n">
        <v>0</v>
      </c>
      <c r="R107" s="34" t="n">
        <f aca="false">Q107*P107</f>
        <v>0</v>
      </c>
    </row>
    <row r="108" customFormat="false" ht="13.8" hidden="false" customHeight="false" outlineLevel="0" collapsed="false">
      <c r="A108" s="39" t="n">
        <v>7</v>
      </c>
      <c r="B108" s="61" t="s">
        <v>95</v>
      </c>
      <c r="C108" s="43" t="n">
        <v>0</v>
      </c>
      <c r="D108" s="43" t="n">
        <v>0</v>
      </c>
      <c r="E108" s="43" t="n">
        <v>0</v>
      </c>
      <c r="F108" s="43" t="n">
        <v>0</v>
      </c>
      <c r="G108" s="43" t="n">
        <v>0</v>
      </c>
      <c r="H108" s="43" t="n">
        <v>0</v>
      </c>
      <c r="I108" s="43" t="n">
        <v>0</v>
      </c>
      <c r="J108" s="43" t="n">
        <v>0</v>
      </c>
      <c r="K108" s="43" t="n">
        <v>0</v>
      </c>
      <c r="L108" s="43" t="n">
        <v>0</v>
      </c>
      <c r="M108" s="43" t="n">
        <v>0</v>
      </c>
      <c r="N108" s="68" t="n">
        <v>0</v>
      </c>
      <c r="O108" s="43" t="n">
        <v>0</v>
      </c>
      <c r="P108" s="41" t="n">
        <v>0</v>
      </c>
      <c r="Q108" s="43" t="n">
        <v>0</v>
      </c>
      <c r="R108" s="34" t="n">
        <f aca="false">Q108*P108</f>
        <v>0</v>
      </c>
    </row>
    <row r="109" customFormat="false" ht="13.8" hidden="false" customHeight="false" outlineLevel="0" collapsed="false">
      <c r="A109" s="39" t="n">
        <v>8</v>
      </c>
      <c r="B109" s="64" t="s">
        <v>96</v>
      </c>
      <c r="C109" s="69" t="n">
        <v>39305</v>
      </c>
      <c r="D109" s="69" t="n">
        <v>44129</v>
      </c>
      <c r="E109" s="44" t="n">
        <f aca="false">C109/D109*100</f>
        <v>89.0684130617055</v>
      </c>
      <c r="F109" s="69" t="n">
        <v>18869</v>
      </c>
      <c r="G109" s="69" t="n">
        <v>24006</v>
      </c>
      <c r="H109" s="44" t="n">
        <f aca="false">F109/G109*100</f>
        <v>78.6011830375739</v>
      </c>
      <c r="I109" s="69" t="n">
        <v>13948</v>
      </c>
      <c r="J109" s="68" t="n">
        <v>9062</v>
      </c>
      <c r="K109" s="44" t="n">
        <f aca="false">I109/J109*100</f>
        <v>153.917457514897</v>
      </c>
      <c r="L109" s="69" t="n">
        <v>0</v>
      </c>
      <c r="M109" s="69" t="n">
        <v>0</v>
      </c>
      <c r="N109" s="44" t="n">
        <v>0</v>
      </c>
      <c r="O109" s="67" t="n">
        <v>139</v>
      </c>
      <c r="P109" s="69" t="n">
        <v>66</v>
      </c>
      <c r="Q109" s="67" t="n">
        <v>140</v>
      </c>
      <c r="R109" s="34" t="n">
        <f aca="false">Q109*P109</f>
        <v>9240</v>
      </c>
    </row>
    <row r="110" customFormat="false" ht="13.8" hidden="false" customHeight="false" outlineLevel="0" collapsed="false">
      <c r="A110" s="39" t="n">
        <v>9</v>
      </c>
      <c r="B110" s="64" t="s">
        <v>97</v>
      </c>
      <c r="C110" s="43" t="n">
        <v>0</v>
      </c>
      <c r="D110" s="43" t="n">
        <v>0</v>
      </c>
      <c r="E110" s="43" t="n">
        <v>0</v>
      </c>
      <c r="F110" s="43" t="n">
        <v>0</v>
      </c>
      <c r="G110" s="43" t="n">
        <v>0</v>
      </c>
      <c r="H110" s="43" t="n">
        <v>0</v>
      </c>
      <c r="I110" s="43" t="n">
        <v>0</v>
      </c>
      <c r="J110" s="43" t="n">
        <v>0</v>
      </c>
      <c r="K110" s="43" t="n">
        <v>0</v>
      </c>
      <c r="L110" s="43" t="n">
        <v>0</v>
      </c>
      <c r="M110" s="43" t="n">
        <v>0</v>
      </c>
      <c r="N110" s="68" t="n">
        <v>0</v>
      </c>
      <c r="O110" s="43" t="n">
        <v>0</v>
      </c>
      <c r="P110" s="41" t="n">
        <v>0</v>
      </c>
      <c r="Q110" s="43" t="n">
        <v>0</v>
      </c>
      <c r="R110" s="34" t="n">
        <f aca="false">Q110*P110</f>
        <v>0</v>
      </c>
    </row>
    <row r="111" customFormat="false" ht="13.8" hidden="false" customHeight="false" outlineLevel="0" collapsed="false">
      <c r="A111" s="39" t="n">
        <v>10</v>
      </c>
      <c r="B111" s="61" t="s">
        <v>98</v>
      </c>
      <c r="C111" s="69" t="n">
        <v>23009</v>
      </c>
      <c r="D111" s="69" t="n">
        <v>30184</v>
      </c>
      <c r="E111" s="44" t="n">
        <f aca="false">C111/D111*100</f>
        <v>76.2291280148423</v>
      </c>
      <c r="F111" s="69" t="n">
        <v>23009</v>
      </c>
      <c r="G111" s="69" t="n">
        <v>15417</v>
      </c>
      <c r="H111" s="44" t="n">
        <f aca="false">F111/G111*100</f>
        <v>149.244340662905</v>
      </c>
      <c r="I111" s="69" t="n">
        <v>23009</v>
      </c>
      <c r="J111" s="69" t="n">
        <v>30184</v>
      </c>
      <c r="K111" s="44" t="n">
        <f aca="false">I111/J111*100</f>
        <v>76.2291280148423</v>
      </c>
      <c r="L111" s="69" t="n">
        <v>0</v>
      </c>
      <c r="M111" s="69" t="n">
        <v>0</v>
      </c>
      <c r="N111" s="44" t="n">
        <v>0</v>
      </c>
      <c r="O111" s="67" t="n">
        <v>22</v>
      </c>
      <c r="P111" s="69" t="n">
        <v>43</v>
      </c>
      <c r="Q111" s="67" t="n">
        <v>10</v>
      </c>
      <c r="R111" s="34" t="n">
        <f aca="false">Q111*P111</f>
        <v>430</v>
      </c>
    </row>
    <row r="112" customFormat="false" ht="13.8" hidden="false" customHeight="false" outlineLevel="0" collapsed="false">
      <c r="A112" s="39" t="n">
        <v>11</v>
      </c>
      <c r="B112" s="64" t="s">
        <v>99</v>
      </c>
      <c r="C112" s="43" t="n">
        <v>0</v>
      </c>
      <c r="D112" s="43" t="n">
        <v>0</v>
      </c>
      <c r="E112" s="43" t="n">
        <v>0</v>
      </c>
      <c r="F112" s="43" t="n">
        <v>0</v>
      </c>
      <c r="G112" s="43" t="n">
        <v>0</v>
      </c>
      <c r="H112" s="43" t="n">
        <v>0</v>
      </c>
      <c r="I112" s="43" t="n">
        <v>0</v>
      </c>
      <c r="J112" s="43" t="n">
        <v>0</v>
      </c>
      <c r="K112" s="43" t="n">
        <v>0</v>
      </c>
      <c r="L112" s="43" t="n">
        <v>0</v>
      </c>
      <c r="M112" s="43" t="n">
        <v>0</v>
      </c>
      <c r="N112" s="68" t="n">
        <v>0</v>
      </c>
      <c r="O112" s="43" t="n">
        <v>0</v>
      </c>
      <c r="P112" s="41" t="n">
        <v>0</v>
      </c>
      <c r="Q112" s="43" t="n">
        <v>0</v>
      </c>
      <c r="R112" s="34" t="n">
        <f aca="false">Q112*P112</f>
        <v>0</v>
      </c>
    </row>
    <row r="113" customFormat="false" ht="13.8" hidden="false" customHeight="false" outlineLevel="0" collapsed="false">
      <c r="A113" s="39" t="n">
        <v>12</v>
      </c>
      <c r="B113" s="64" t="s">
        <v>100</v>
      </c>
      <c r="C113" s="68" t="n">
        <v>4270</v>
      </c>
      <c r="D113" s="69" t="n">
        <v>0</v>
      </c>
      <c r="E113" s="44" t="n">
        <v>0</v>
      </c>
      <c r="F113" s="68" t="n">
        <v>4270</v>
      </c>
      <c r="G113" s="69" t="n">
        <v>0</v>
      </c>
      <c r="H113" s="44" t="n">
        <v>0</v>
      </c>
      <c r="I113" s="68" t="n">
        <v>0</v>
      </c>
      <c r="J113" s="68" t="n">
        <v>0</v>
      </c>
      <c r="K113" s="44" t="n">
        <v>0</v>
      </c>
      <c r="L113" s="69" t="n">
        <v>0</v>
      </c>
      <c r="M113" s="69" t="n">
        <v>0</v>
      </c>
      <c r="N113" s="44" t="n">
        <v>0</v>
      </c>
      <c r="O113" s="67" t="n">
        <v>12</v>
      </c>
      <c r="P113" s="69" t="n">
        <v>50</v>
      </c>
      <c r="Q113" s="67" t="n">
        <v>20</v>
      </c>
      <c r="R113" s="34" t="n">
        <f aca="false">Q113*P113</f>
        <v>1000</v>
      </c>
    </row>
    <row r="114" customFormat="false" ht="13.8" hidden="false" customHeight="false" outlineLevel="0" collapsed="false">
      <c r="A114" s="39" t="n">
        <v>13</v>
      </c>
      <c r="B114" s="64" t="s">
        <v>101</v>
      </c>
      <c r="C114" s="68" t="n">
        <v>23277</v>
      </c>
      <c r="D114" s="69" t="n">
        <v>15111</v>
      </c>
      <c r="E114" s="44" t="n">
        <f aca="false">C114/D114*100</f>
        <v>154.040103236053</v>
      </c>
      <c r="F114" s="68" t="n">
        <v>16868</v>
      </c>
      <c r="G114" s="68" t="n">
        <v>11148</v>
      </c>
      <c r="H114" s="44" t="n">
        <f aca="false">F114/G114*100</f>
        <v>151.309651955508</v>
      </c>
      <c r="I114" s="68" t="n">
        <v>26784</v>
      </c>
      <c r="J114" s="68" t="n">
        <v>9669</v>
      </c>
      <c r="K114" s="44" t="n">
        <f aca="false">I114/J114*100</f>
        <v>277.00899782811</v>
      </c>
      <c r="L114" s="69" t="n">
        <v>25989</v>
      </c>
      <c r="M114" s="69" t="n">
        <v>8534</v>
      </c>
      <c r="N114" s="44" t="n">
        <f aca="false">L114/M114*100</f>
        <v>304.534801968596</v>
      </c>
      <c r="O114" s="67" t="n">
        <v>225</v>
      </c>
      <c r="P114" s="69" t="n">
        <v>41</v>
      </c>
      <c r="Q114" s="67" t="n">
        <v>203</v>
      </c>
      <c r="R114" s="34" t="n">
        <f aca="false">Q114*P114</f>
        <v>8323</v>
      </c>
    </row>
    <row r="115" customFormat="false" ht="13.8" hidden="false" customHeight="false" outlineLevel="0" collapsed="false">
      <c r="A115" s="39" t="n">
        <v>14</v>
      </c>
      <c r="B115" s="64" t="s">
        <v>102</v>
      </c>
      <c r="C115" s="43" t="n">
        <v>0</v>
      </c>
      <c r="D115" s="43" t="n">
        <v>0</v>
      </c>
      <c r="E115" s="43" t="n">
        <v>0</v>
      </c>
      <c r="F115" s="43" t="n">
        <v>0</v>
      </c>
      <c r="G115" s="43" t="n">
        <v>0</v>
      </c>
      <c r="H115" s="43" t="n">
        <v>0</v>
      </c>
      <c r="I115" s="43" t="n">
        <v>0</v>
      </c>
      <c r="J115" s="43" t="n">
        <v>0</v>
      </c>
      <c r="K115" s="43" t="n">
        <v>0</v>
      </c>
      <c r="L115" s="43" t="n">
        <v>0</v>
      </c>
      <c r="M115" s="43" t="n">
        <v>0</v>
      </c>
      <c r="N115" s="68" t="n">
        <v>0</v>
      </c>
      <c r="O115" s="43" t="n">
        <v>0</v>
      </c>
      <c r="P115" s="41" t="n">
        <v>0</v>
      </c>
      <c r="Q115" s="43" t="n">
        <v>0</v>
      </c>
      <c r="R115" s="34" t="n">
        <f aca="false">Q115*P115</f>
        <v>0</v>
      </c>
    </row>
    <row r="116" customFormat="false" ht="13.8" hidden="false" customHeight="false" outlineLevel="0" collapsed="false">
      <c r="A116" s="39" t="n">
        <v>15</v>
      </c>
      <c r="B116" s="64" t="s">
        <v>103</v>
      </c>
      <c r="C116" s="43" t="n">
        <v>0</v>
      </c>
      <c r="D116" s="43" t="n">
        <v>0</v>
      </c>
      <c r="E116" s="43" t="n">
        <v>0</v>
      </c>
      <c r="F116" s="43" t="n">
        <v>0</v>
      </c>
      <c r="G116" s="43" t="n">
        <v>0</v>
      </c>
      <c r="H116" s="43" t="n">
        <v>0</v>
      </c>
      <c r="I116" s="43" t="n">
        <v>0</v>
      </c>
      <c r="J116" s="43" t="n">
        <v>0</v>
      </c>
      <c r="K116" s="43" t="n">
        <v>0</v>
      </c>
      <c r="L116" s="43" t="n">
        <v>0</v>
      </c>
      <c r="M116" s="43" t="n">
        <v>0</v>
      </c>
      <c r="N116" s="68" t="n">
        <v>0</v>
      </c>
      <c r="O116" s="43" t="n">
        <v>0</v>
      </c>
      <c r="P116" s="41" t="n">
        <v>0</v>
      </c>
      <c r="Q116" s="43" t="n">
        <v>0</v>
      </c>
      <c r="R116" s="34" t="n">
        <f aca="false">Q116*P116</f>
        <v>0</v>
      </c>
    </row>
    <row r="117" customFormat="false" ht="13.8" hidden="false" customHeight="false" outlineLevel="0" collapsed="false">
      <c r="A117" s="39" t="n">
        <v>16</v>
      </c>
      <c r="B117" s="64" t="s">
        <v>104</v>
      </c>
      <c r="C117" s="37" t="n">
        <v>9790</v>
      </c>
      <c r="D117" s="37" t="n">
        <v>29735</v>
      </c>
      <c r="E117" s="44" t="n">
        <f aca="false">C117/D117*100</f>
        <v>32.9241634437532</v>
      </c>
      <c r="F117" s="37" t="n">
        <v>9790</v>
      </c>
      <c r="G117" s="37" t="n">
        <v>7615</v>
      </c>
      <c r="H117" s="44" t="n">
        <f aca="false">F117/G117*100</f>
        <v>128.562048588313</v>
      </c>
      <c r="I117" s="37" t="n">
        <v>2290</v>
      </c>
      <c r="J117" s="37" t="n">
        <v>29703</v>
      </c>
      <c r="K117" s="44" t="n">
        <f aca="false">I117/J117*100</f>
        <v>7.70965895700771</v>
      </c>
      <c r="L117" s="37" t="n">
        <v>0</v>
      </c>
      <c r="M117" s="37" t="n">
        <v>0</v>
      </c>
      <c r="N117" s="44" t="n">
        <v>0</v>
      </c>
      <c r="O117" s="67" t="n">
        <v>25</v>
      </c>
      <c r="P117" s="41" t="n">
        <v>60</v>
      </c>
      <c r="Q117" s="67" t="n">
        <v>20</v>
      </c>
      <c r="R117" s="34" t="n">
        <f aca="false">Q117*P117</f>
        <v>1200</v>
      </c>
    </row>
    <row r="118" customFormat="false" ht="13.8" hidden="false" customHeight="false" outlineLevel="0" collapsed="false">
      <c r="A118" s="39" t="n">
        <v>17</v>
      </c>
      <c r="B118" s="64" t="s">
        <v>105</v>
      </c>
      <c r="C118" s="68" t="n">
        <v>83116</v>
      </c>
      <c r="D118" s="69" t="n">
        <v>39198</v>
      </c>
      <c r="E118" s="44" t="n">
        <f aca="false">C118/D118*100</f>
        <v>212.041430685239</v>
      </c>
      <c r="F118" s="68" t="n">
        <v>41931</v>
      </c>
      <c r="G118" s="68" t="n">
        <v>23215</v>
      </c>
      <c r="H118" s="44" t="n">
        <f aca="false">F118/G118*100</f>
        <v>180.620288606504</v>
      </c>
      <c r="I118" s="68" t="n">
        <v>21040</v>
      </c>
      <c r="J118" s="68" t="n">
        <v>14753</v>
      </c>
      <c r="K118" s="44" t="n">
        <f aca="false">I118/J118*100</f>
        <v>142.615061343456</v>
      </c>
      <c r="L118" s="69" t="n">
        <v>0</v>
      </c>
      <c r="M118" s="69" t="n">
        <v>0</v>
      </c>
      <c r="N118" s="44" t="n">
        <v>0</v>
      </c>
      <c r="O118" s="67" t="n">
        <v>159</v>
      </c>
      <c r="P118" s="69" t="n">
        <v>50</v>
      </c>
      <c r="Q118" s="67" t="n">
        <v>158</v>
      </c>
      <c r="R118" s="34" t="n">
        <f aca="false">Q118*P118</f>
        <v>7900</v>
      </c>
    </row>
    <row r="119" customFormat="false" ht="13.8" hidden="false" customHeight="false" outlineLevel="0" collapsed="false">
      <c r="A119" s="39" t="n">
        <v>18</v>
      </c>
      <c r="B119" s="61" t="s">
        <v>106</v>
      </c>
      <c r="C119" s="37" t="n">
        <v>73403</v>
      </c>
      <c r="D119" s="37" t="n">
        <v>0</v>
      </c>
      <c r="E119" s="44" t="n">
        <v>0</v>
      </c>
      <c r="F119" s="37" t="n">
        <v>38332</v>
      </c>
      <c r="G119" s="37" t="n">
        <v>0</v>
      </c>
      <c r="H119" s="44" t="n">
        <v>0</v>
      </c>
      <c r="I119" s="37" t="n">
        <v>73403</v>
      </c>
      <c r="J119" s="37" t="n">
        <v>0</v>
      </c>
      <c r="K119" s="44" t="n">
        <v>0</v>
      </c>
      <c r="L119" s="37" t="n">
        <v>73403</v>
      </c>
      <c r="M119" s="37" t="n">
        <v>0</v>
      </c>
      <c r="N119" s="44" t="n">
        <v>0</v>
      </c>
      <c r="O119" s="67" t="n">
        <v>566</v>
      </c>
      <c r="P119" s="69" t="n">
        <v>65</v>
      </c>
      <c r="Q119" s="67" t="n">
        <v>531</v>
      </c>
      <c r="R119" s="34" t="n">
        <f aca="false">Q119*P119</f>
        <v>34515</v>
      </c>
    </row>
    <row r="120" customFormat="false" ht="13.8" hidden="false" customHeight="false" outlineLevel="0" collapsed="false">
      <c r="A120" s="39" t="n">
        <v>19</v>
      </c>
      <c r="B120" s="64" t="s">
        <v>107</v>
      </c>
      <c r="C120" s="43" t="n">
        <v>0</v>
      </c>
      <c r="D120" s="43" t="n">
        <v>0</v>
      </c>
      <c r="E120" s="43" t="n">
        <v>0</v>
      </c>
      <c r="F120" s="43" t="n">
        <v>0</v>
      </c>
      <c r="G120" s="43" t="n">
        <v>0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68" t="n">
        <v>0</v>
      </c>
      <c r="O120" s="43" t="n">
        <v>0</v>
      </c>
      <c r="P120" s="41" t="n">
        <v>0</v>
      </c>
      <c r="Q120" s="43" t="n">
        <v>0</v>
      </c>
      <c r="R120" s="34" t="n">
        <f aca="false">Q120*P120</f>
        <v>0</v>
      </c>
    </row>
    <row r="121" customFormat="false" ht="13.8" hidden="false" customHeight="false" outlineLevel="0" collapsed="false">
      <c r="A121" s="39" t="n">
        <v>20</v>
      </c>
      <c r="B121" s="64" t="s">
        <v>108</v>
      </c>
      <c r="C121" s="43" t="n">
        <v>0</v>
      </c>
      <c r="D121" s="43" t="n">
        <v>0</v>
      </c>
      <c r="E121" s="43" t="n">
        <v>0</v>
      </c>
      <c r="F121" s="43" t="n">
        <v>0</v>
      </c>
      <c r="G121" s="43" t="n">
        <v>0</v>
      </c>
      <c r="H121" s="43" t="n">
        <v>0</v>
      </c>
      <c r="I121" s="43" t="n">
        <v>0</v>
      </c>
      <c r="J121" s="43" t="n">
        <v>0</v>
      </c>
      <c r="K121" s="43" t="n">
        <v>0</v>
      </c>
      <c r="L121" s="43" t="n">
        <v>0</v>
      </c>
      <c r="M121" s="43" t="n">
        <v>0</v>
      </c>
      <c r="N121" s="68" t="n">
        <v>0</v>
      </c>
      <c r="O121" s="43" t="n">
        <v>0</v>
      </c>
      <c r="P121" s="41" t="n">
        <v>0</v>
      </c>
      <c r="Q121" s="43" t="n">
        <v>0</v>
      </c>
      <c r="R121" s="34" t="n">
        <f aca="false">Q121*P121</f>
        <v>0</v>
      </c>
    </row>
    <row r="122" customFormat="false" ht="13.8" hidden="false" customHeight="false" outlineLevel="0" collapsed="false">
      <c r="A122" s="39" t="n">
        <v>21</v>
      </c>
      <c r="B122" s="64" t="s">
        <v>109</v>
      </c>
      <c r="C122" s="69" t="n">
        <v>4337</v>
      </c>
      <c r="D122" s="69" t="n">
        <v>16827</v>
      </c>
      <c r="E122" s="44" t="n">
        <f aca="false">C122/D122*100</f>
        <v>25.7740536043264</v>
      </c>
      <c r="F122" s="69" t="n">
        <v>2612</v>
      </c>
      <c r="G122" s="69" t="n">
        <v>9309</v>
      </c>
      <c r="H122" s="44" t="n">
        <f aca="false">F122/G122*100</f>
        <v>28.0588677623805</v>
      </c>
      <c r="I122" s="69" t="n">
        <v>4337</v>
      </c>
      <c r="J122" s="69" t="n">
        <v>16827</v>
      </c>
      <c r="K122" s="44" t="n">
        <f aca="false">I122/J122*100</f>
        <v>25.7740536043264</v>
      </c>
      <c r="L122" s="69" t="n">
        <v>4337</v>
      </c>
      <c r="M122" s="69" t="n">
        <v>16827</v>
      </c>
      <c r="N122" s="44" t="n">
        <f aca="false">L122/M122*100</f>
        <v>25.7740536043264</v>
      </c>
      <c r="O122" s="67" t="n">
        <v>12</v>
      </c>
      <c r="P122" s="69" t="n">
        <v>37</v>
      </c>
      <c r="Q122" s="67" t="n">
        <v>14</v>
      </c>
      <c r="R122" s="34" t="n">
        <f aca="false">Q122*P122</f>
        <v>518</v>
      </c>
    </row>
    <row r="123" customFormat="false" ht="13.8" hidden="false" customHeight="false" outlineLevel="0" collapsed="false">
      <c r="A123" s="39" t="n">
        <v>22</v>
      </c>
      <c r="B123" s="61" t="s">
        <v>110</v>
      </c>
      <c r="C123" s="68" t="n">
        <v>1750</v>
      </c>
      <c r="D123" s="68" t="n">
        <v>2080</v>
      </c>
      <c r="E123" s="44" t="n">
        <f aca="false">C123/D123*100</f>
        <v>84.1346153846154</v>
      </c>
      <c r="F123" s="68" t="n">
        <v>1750</v>
      </c>
      <c r="G123" s="68" t="n">
        <v>2080</v>
      </c>
      <c r="H123" s="44" t="n">
        <f aca="false">F123/G123*100</f>
        <v>84.1346153846154</v>
      </c>
      <c r="I123" s="68" t="n">
        <v>3741</v>
      </c>
      <c r="J123" s="68" t="n">
        <v>5241</v>
      </c>
      <c r="K123" s="44" t="n">
        <f aca="false">I123/J123*100</f>
        <v>71.3795077275329</v>
      </c>
      <c r="L123" s="69" t="n">
        <v>0</v>
      </c>
      <c r="M123" s="68" t="n">
        <v>0</v>
      </c>
      <c r="N123" s="44" t="n">
        <v>0</v>
      </c>
      <c r="O123" s="67" t="n">
        <v>15</v>
      </c>
      <c r="P123" s="69" t="n">
        <v>63</v>
      </c>
      <c r="Q123" s="67" t="n">
        <v>15</v>
      </c>
      <c r="R123" s="34" t="n">
        <f aca="false">Q123*P123</f>
        <v>945</v>
      </c>
    </row>
    <row r="124" customFormat="false" ht="13.8" hidden="false" customHeight="false" outlineLevel="0" collapsed="false">
      <c r="A124" s="39" t="n">
        <v>23</v>
      </c>
      <c r="B124" s="61" t="s">
        <v>111</v>
      </c>
      <c r="C124" s="68" t="n">
        <v>13360</v>
      </c>
      <c r="D124" s="69" t="n">
        <v>13810</v>
      </c>
      <c r="E124" s="44" t="n">
        <f aca="false">C124/D124*100</f>
        <v>96.7414916727009</v>
      </c>
      <c r="F124" s="68" t="n">
        <v>6324</v>
      </c>
      <c r="G124" s="68" t="n">
        <v>11566</v>
      </c>
      <c r="H124" s="44" t="n">
        <f aca="false">F124/G124*100</f>
        <v>54.677503026111</v>
      </c>
      <c r="I124" s="68" t="n">
        <v>14011</v>
      </c>
      <c r="J124" s="68" t="n">
        <v>15391</v>
      </c>
      <c r="K124" s="44" t="n">
        <f aca="false">I124/J124*100</f>
        <v>91.0337210057826</v>
      </c>
      <c r="L124" s="69" t="n">
        <v>0</v>
      </c>
      <c r="M124" s="69" t="n">
        <v>0</v>
      </c>
      <c r="N124" s="44" t="n">
        <v>0</v>
      </c>
      <c r="O124" s="67" t="n">
        <v>44</v>
      </c>
      <c r="P124" s="69" t="n">
        <v>45</v>
      </c>
      <c r="Q124" s="67" t="n">
        <v>44</v>
      </c>
      <c r="R124" s="34" t="n">
        <f aca="false">Q124*P124</f>
        <v>1980</v>
      </c>
    </row>
    <row r="125" customFormat="false" ht="13.8" hidden="false" customHeight="false" outlineLevel="0" collapsed="false">
      <c r="A125" s="39" t="n">
        <v>24</v>
      </c>
      <c r="B125" s="64" t="s">
        <v>112</v>
      </c>
      <c r="C125" s="69" t="n">
        <v>6172</v>
      </c>
      <c r="D125" s="69" t="n">
        <v>2342</v>
      </c>
      <c r="E125" s="44" t="n">
        <f aca="false">C125/D125*100</f>
        <v>263.535439795047</v>
      </c>
      <c r="F125" s="69" t="n">
        <v>3641</v>
      </c>
      <c r="G125" s="68" t="n">
        <v>916</v>
      </c>
      <c r="H125" s="44" t="n">
        <f aca="false">F125/G125*100</f>
        <v>397.489082969432</v>
      </c>
      <c r="I125" s="69" t="n">
        <v>12628</v>
      </c>
      <c r="J125" s="69" t="n">
        <v>25744</v>
      </c>
      <c r="K125" s="44" t="n">
        <f aca="false">I125/J125*100</f>
        <v>49.0522063393412</v>
      </c>
      <c r="L125" s="70" t="n">
        <v>0</v>
      </c>
      <c r="M125" s="69" t="n">
        <v>0</v>
      </c>
      <c r="N125" s="44" t="n">
        <v>0</v>
      </c>
      <c r="O125" s="67" t="n">
        <v>52</v>
      </c>
      <c r="P125" s="69" t="n">
        <v>55</v>
      </c>
      <c r="Q125" s="67" t="n">
        <v>49</v>
      </c>
      <c r="R125" s="34" t="n">
        <f aca="false">Q125*P125</f>
        <v>2695</v>
      </c>
    </row>
    <row r="126" customFormat="false" ht="13.8" hidden="false" customHeight="false" outlineLevel="0" collapsed="false">
      <c r="A126" s="39" t="n">
        <v>25</v>
      </c>
      <c r="B126" s="64" t="s">
        <v>113</v>
      </c>
      <c r="C126" s="69" t="n">
        <v>3223</v>
      </c>
      <c r="D126" s="69" t="n">
        <v>1013</v>
      </c>
      <c r="E126" s="44" t="n">
        <f aca="false">C126/D126*100</f>
        <v>318.163869693978</v>
      </c>
      <c r="F126" s="69" t="n">
        <v>1939</v>
      </c>
      <c r="G126" s="69" t="n">
        <v>964</v>
      </c>
      <c r="H126" s="44" t="n">
        <f aca="false">F126/G126*100</f>
        <v>201.141078838174</v>
      </c>
      <c r="I126" s="69" t="n">
        <v>3223</v>
      </c>
      <c r="J126" s="69" t="n">
        <v>1013</v>
      </c>
      <c r="K126" s="44" t="n">
        <f aca="false">I126/J126*100</f>
        <v>318.163869693978</v>
      </c>
      <c r="L126" s="69" t="n">
        <v>0</v>
      </c>
      <c r="M126" s="69" t="n">
        <v>0</v>
      </c>
      <c r="N126" s="44" t="n">
        <v>0</v>
      </c>
      <c r="O126" s="67" t="n">
        <v>14</v>
      </c>
      <c r="P126" s="69" t="n">
        <v>35</v>
      </c>
      <c r="Q126" s="67" t="n">
        <v>21</v>
      </c>
      <c r="R126" s="34" t="n">
        <f aca="false">Q126*P126</f>
        <v>735</v>
      </c>
    </row>
    <row r="127" s="49" customFormat="true" ht="13.8" hidden="false" customHeight="false" outlineLevel="0" collapsed="false">
      <c r="A127" s="47" t="s">
        <v>114</v>
      </c>
      <c r="B127" s="47" t="s">
        <v>114</v>
      </c>
      <c r="C127" s="47" t="n">
        <f aca="false">SUM(C102:C126)</f>
        <v>362377</v>
      </c>
      <c r="D127" s="47" t="n">
        <f aca="false">SUM(D102:D126)</f>
        <v>286502</v>
      </c>
      <c r="E127" s="48" t="n">
        <f aca="false">C127/D127*100</f>
        <v>126.483235719122</v>
      </c>
      <c r="F127" s="47" t="n">
        <f aca="false">SUM(F102:F126)</f>
        <v>210254</v>
      </c>
      <c r="G127" s="47" t="n">
        <f aca="false">SUM(G102:G126)</f>
        <v>149173</v>
      </c>
      <c r="H127" s="48" t="n">
        <f aca="false">F127/G127*100</f>
        <v>140.946417917452</v>
      </c>
      <c r="I127" s="47" t="n">
        <f aca="false">SUM(I102:I126)</f>
        <v>281796</v>
      </c>
      <c r="J127" s="47" t="n">
        <f aca="false">SUM(J102:J126)</f>
        <v>241035</v>
      </c>
      <c r="K127" s="48" t="n">
        <f aca="false">I127/J127*100</f>
        <v>116.910822079781</v>
      </c>
      <c r="L127" s="47" t="n">
        <f aca="false">SUM(L102:L126)</f>
        <v>177402</v>
      </c>
      <c r="M127" s="47" t="n">
        <f aca="false">SUM(M102:M126)</f>
        <v>103070</v>
      </c>
      <c r="N127" s="48" t="n">
        <f aca="false">L127/M127*100</f>
        <v>172.117978073154</v>
      </c>
      <c r="O127" s="47" t="n">
        <f aca="false">SUM(O102:O126)</f>
        <v>1735</v>
      </c>
      <c r="P127" s="48" t="n">
        <f aca="false">R127/O127</f>
        <v>59.1314121037464</v>
      </c>
      <c r="Q127" s="59" t="n">
        <f aca="false">SUM(Q102:Q126)</f>
        <v>1800</v>
      </c>
      <c r="R127" s="56" t="n">
        <f aca="false">SUM(R102:R126)</f>
        <v>102593</v>
      </c>
    </row>
    <row r="128" customFormat="false" ht="13.8" hidden="false" customHeight="false" outlineLevel="0" collapsed="false">
      <c r="A128" s="39"/>
      <c r="B128" s="64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68"/>
      <c r="O128" s="43"/>
      <c r="P128" s="41"/>
      <c r="Q128" s="43"/>
      <c r="R128" s="34"/>
    </row>
    <row r="129" customFormat="false" ht="13.8" hidden="false" customHeight="false" outlineLevel="0" collapsed="false">
      <c r="A129" s="90" t="s">
        <v>183</v>
      </c>
      <c r="B129" s="90"/>
      <c r="C129" s="35" t="n">
        <v>3</v>
      </c>
      <c r="D129" s="35" t="n">
        <v>4</v>
      </c>
      <c r="E129" s="38" t="n">
        <v>5</v>
      </c>
      <c r="F129" s="35" t="n">
        <v>6</v>
      </c>
      <c r="G129" s="35" t="n">
        <v>7</v>
      </c>
      <c r="H129" s="35" t="n">
        <v>8</v>
      </c>
      <c r="I129" s="35" t="n">
        <v>9</v>
      </c>
      <c r="J129" s="35" t="n">
        <v>10</v>
      </c>
      <c r="K129" s="35" t="n">
        <v>11</v>
      </c>
      <c r="L129" s="35" t="n">
        <v>12</v>
      </c>
      <c r="M129" s="35" t="n">
        <v>13</v>
      </c>
      <c r="N129" s="35" t="n">
        <v>14</v>
      </c>
      <c r="O129" s="35" t="n">
        <v>15</v>
      </c>
      <c r="P129" s="38" t="n">
        <v>16</v>
      </c>
      <c r="Q129" s="35" t="n">
        <v>17</v>
      </c>
      <c r="R129" s="34"/>
    </row>
    <row r="130" customFormat="false" ht="13.8" hidden="false" customHeight="false" outlineLevel="0" collapsed="false">
      <c r="A130" s="43" t="n">
        <v>1</v>
      </c>
      <c r="B130" s="91" t="s">
        <v>190</v>
      </c>
      <c r="C130" s="43" t="n">
        <v>138683</v>
      </c>
      <c r="D130" s="43" t="n">
        <v>0</v>
      </c>
      <c r="E130" s="44" t="n">
        <v>0</v>
      </c>
      <c r="F130" s="43" t="n">
        <v>78112</v>
      </c>
      <c r="G130" s="43" t="n">
        <v>0</v>
      </c>
      <c r="H130" s="44" t="e">
        <f aca="false">F130/G130*100</f>
        <v>#DIV/0!</v>
      </c>
      <c r="I130" s="43" t="n">
        <v>141576</v>
      </c>
      <c r="J130" s="43" t="n">
        <v>0</v>
      </c>
      <c r="K130" s="44" t="e">
        <f aca="false">I130/J130*100</f>
        <v>#DIV/0!</v>
      </c>
      <c r="L130" s="43" t="n">
        <f aca="false">60823+15287</f>
        <v>76110</v>
      </c>
      <c r="M130" s="43" t="n">
        <v>0</v>
      </c>
      <c r="N130" s="44" t="e">
        <f aca="false">L130/M130*100</f>
        <v>#DIV/0!</v>
      </c>
      <c r="O130" s="43" t="n">
        <v>404</v>
      </c>
      <c r="P130" s="43" t="n">
        <v>71</v>
      </c>
      <c r="Q130" s="43" t="n">
        <v>400</v>
      </c>
      <c r="R130" s="34"/>
    </row>
    <row r="131" customFormat="false" ht="13.8" hidden="false" customHeight="false" outlineLevel="0" collapsed="false">
      <c r="A131" s="43" t="n">
        <v>2</v>
      </c>
      <c r="B131" s="91" t="s">
        <v>191</v>
      </c>
      <c r="C131" s="43" t="n">
        <v>73855</v>
      </c>
      <c r="D131" s="43" t="n">
        <v>0</v>
      </c>
      <c r="E131" s="44" t="n">
        <v>0</v>
      </c>
      <c r="F131" s="43" t="n">
        <v>52411</v>
      </c>
      <c r="G131" s="43" t="n">
        <v>0</v>
      </c>
      <c r="H131" s="44" t="e">
        <f aca="false">F131/G131*100</f>
        <v>#DIV/0!</v>
      </c>
      <c r="I131" s="43" t="n">
        <v>127553</v>
      </c>
      <c r="J131" s="43" t="n">
        <v>0</v>
      </c>
      <c r="K131" s="44" t="e">
        <f aca="false">I131/J131*100</f>
        <v>#DIV/0!</v>
      </c>
      <c r="L131" s="43" t="n">
        <v>0</v>
      </c>
      <c r="M131" s="43" t="n">
        <v>0</v>
      </c>
      <c r="N131" s="44" t="e">
        <f aca="false">L131/M131*100</f>
        <v>#DIV/0!</v>
      </c>
      <c r="O131" s="43" t="n">
        <v>136</v>
      </c>
      <c r="P131" s="43" t="n">
        <v>85</v>
      </c>
      <c r="Q131" s="43" t="n">
        <v>136</v>
      </c>
      <c r="R131" s="34"/>
    </row>
    <row r="132" customFormat="false" ht="13.8" hidden="false" customHeight="false" outlineLevel="0" collapsed="false">
      <c r="A132" s="43" t="n">
        <v>3</v>
      </c>
      <c r="B132" s="91" t="s">
        <v>192</v>
      </c>
      <c r="C132" s="43" t="n">
        <v>349083</v>
      </c>
      <c r="D132" s="43" t="n">
        <v>210871</v>
      </c>
      <c r="E132" s="44" t="n">
        <f aca="false">C132/D132*100</f>
        <v>165.543389086219</v>
      </c>
      <c r="F132" s="43" t="n">
        <v>204795</v>
      </c>
      <c r="G132" s="43" t="n">
        <v>150367</v>
      </c>
      <c r="H132" s="44" t="n">
        <f aca="false">F132/G132*100</f>
        <v>136.196771898089</v>
      </c>
      <c r="I132" s="43" t="n">
        <v>270923</v>
      </c>
      <c r="J132" s="43" t="n">
        <v>205769</v>
      </c>
      <c r="K132" s="44" t="n">
        <f aca="false">I132/J132*100</f>
        <v>131.663661678873</v>
      </c>
      <c r="L132" s="43" t="n">
        <v>0</v>
      </c>
      <c r="M132" s="43" t="n">
        <v>0</v>
      </c>
      <c r="N132" s="44" t="e">
        <f aca="false">L132/M132*100</f>
        <v>#DIV/0!</v>
      </c>
      <c r="O132" s="43" t="n">
        <v>71</v>
      </c>
      <c r="P132" s="43" t="n">
        <v>100</v>
      </c>
      <c r="Q132" s="43" t="n">
        <v>71</v>
      </c>
      <c r="R132" s="34"/>
    </row>
    <row r="133" customFormat="false" ht="13.8" hidden="false" customHeight="false" outlineLevel="0" collapsed="false">
      <c r="A133" s="47" t="s">
        <v>193</v>
      </c>
      <c r="B133" s="47" t="s">
        <v>114</v>
      </c>
      <c r="C133" s="47" t="n">
        <f aca="false">SUM(C130:C132)</f>
        <v>561621</v>
      </c>
      <c r="D133" s="47" t="n">
        <f aca="false">SUM(D130:D132)</f>
        <v>210871</v>
      </c>
      <c r="E133" s="48" t="n">
        <f aca="false">C133/D133*100</f>
        <v>266.333919789824</v>
      </c>
      <c r="F133" s="47" t="n">
        <f aca="false">SUM(F129:F132)</f>
        <v>335324</v>
      </c>
      <c r="G133" s="47" t="n">
        <f aca="false">SUM(G130:G132)</f>
        <v>150367</v>
      </c>
      <c r="H133" s="48" t="n">
        <f aca="false">F133/G133*100</f>
        <v>223.00371757101</v>
      </c>
      <c r="I133" s="47" t="n">
        <f aca="false">SUM(I130:I132)</f>
        <v>540052</v>
      </c>
      <c r="J133" s="47" t="n">
        <f aca="false">SUM(J130:J132)</f>
        <v>205769</v>
      </c>
      <c r="K133" s="48" t="n">
        <f aca="false">I133/J133*100</f>
        <v>262.455471912679</v>
      </c>
      <c r="L133" s="47" t="n">
        <f aca="false">SUM(L130:L132)</f>
        <v>76110</v>
      </c>
      <c r="M133" s="47" t="n">
        <f aca="false">SUM(M130:M132)</f>
        <v>0</v>
      </c>
      <c r="N133" s="48" t="e">
        <f aca="false">L133/M133*100</f>
        <v>#DIV/0!</v>
      </c>
      <c r="O133" s="47" t="n">
        <f aca="false">SUM(O130:O132)</f>
        <v>611</v>
      </c>
      <c r="P133" s="48" t="n">
        <f aca="false">Փետրվար!R133/O133</f>
        <v>281.626841243863</v>
      </c>
      <c r="Q133" s="59" t="n">
        <f aca="false">SUM(Q130:Q132)</f>
        <v>607</v>
      </c>
      <c r="R133" s="34" t="n">
        <f aca="false">SUM(R108:R132)</f>
        <v>172074</v>
      </c>
    </row>
    <row r="134" customFormat="false" ht="13.8" hidden="false" customHeight="false" outlineLevel="0" collapsed="false">
      <c r="A134" s="35"/>
      <c r="B134" s="35"/>
      <c r="C134" s="35"/>
      <c r="D134" s="35"/>
      <c r="E134" s="92"/>
      <c r="F134" s="35"/>
      <c r="G134" s="35"/>
      <c r="H134" s="92"/>
      <c r="I134" s="35"/>
      <c r="J134" s="35"/>
      <c r="K134" s="92"/>
      <c r="L134" s="35"/>
      <c r="M134" s="35"/>
      <c r="N134" s="92"/>
      <c r="O134" s="35"/>
      <c r="P134" s="92"/>
      <c r="Q134" s="38"/>
      <c r="R134" s="25"/>
    </row>
    <row r="135" customFormat="false" ht="13.8" hidden="false" customHeight="false" outlineLevel="0" collapsed="false">
      <c r="A135" s="35"/>
      <c r="B135" s="35" t="s">
        <v>22</v>
      </c>
      <c r="C135" s="35" t="n">
        <v>3</v>
      </c>
      <c r="D135" s="35" t="n">
        <v>4</v>
      </c>
      <c r="E135" s="38" t="n">
        <v>5</v>
      </c>
      <c r="F135" s="35" t="n">
        <v>6</v>
      </c>
      <c r="G135" s="35" t="n">
        <v>7</v>
      </c>
      <c r="H135" s="35" t="n">
        <v>8</v>
      </c>
      <c r="I135" s="35" t="n">
        <v>9</v>
      </c>
      <c r="J135" s="35" t="n">
        <v>10</v>
      </c>
      <c r="K135" s="35" t="n">
        <v>11</v>
      </c>
      <c r="L135" s="35" t="n">
        <v>12</v>
      </c>
      <c r="M135" s="35" t="n">
        <v>13</v>
      </c>
      <c r="N135" s="35" t="n">
        <v>14</v>
      </c>
      <c r="O135" s="35" t="n">
        <v>15</v>
      </c>
      <c r="P135" s="38" t="n">
        <v>16</v>
      </c>
      <c r="Q135" s="35" t="n">
        <v>17</v>
      </c>
      <c r="R135" s="34"/>
    </row>
    <row r="136" customFormat="false" ht="13.8" hidden="false" customHeight="false" outlineLevel="0" collapsed="false">
      <c r="A136" s="43" t="n">
        <v>1</v>
      </c>
      <c r="B136" s="61" t="s">
        <v>115</v>
      </c>
      <c r="C136" s="71" t="n">
        <v>2161</v>
      </c>
      <c r="D136" s="72" t="n">
        <v>0</v>
      </c>
      <c r="E136" s="44" t="n">
        <v>0</v>
      </c>
      <c r="F136" s="71" t="n">
        <v>1827</v>
      </c>
      <c r="G136" s="37" t="n">
        <v>0</v>
      </c>
      <c r="H136" s="44" t="n">
        <v>0</v>
      </c>
      <c r="I136" s="37" t="n">
        <v>2161</v>
      </c>
      <c r="J136" s="72" t="n">
        <v>0</v>
      </c>
      <c r="K136" s="44" t="n">
        <v>0</v>
      </c>
      <c r="L136" s="71" t="n">
        <v>0</v>
      </c>
      <c r="M136" s="72" t="n">
        <v>0</v>
      </c>
      <c r="N136" s="44" t="n">
        <v>0</v>
      </c>
      <c r="O136" s="43" t="n">
        <v>27</v>
      </c>
      <c r="P136" s="69" t="n">
        <v>75</v>
      </c>
      <c r="Q136" s="43" t="n">
        <v>27</v>
      </c>
      <c r="R136" s="34" t="n">
        <f aca="false">Q136*P136</f>
        <v>2025</v>
      </c>
    </row>
    <row r="137" customFormat="false" ht="13.8" hidden="false" customHeight="false" outlineLevel="0" collapsed="false">
      <c r="A137" s="43" t="n">
        <v>2</v>
      </c>
      <c r="B137" s="61" t="s">
        <v>116</v>
      </c>
      <c r="C137" s="43" t="n">
        <v>52237</v>
      </c>
      <c r="D137" s="43" t="n">
        <v>10738</v>
      </c>
      <c r="E137" s="44" t="n">
        <f aca="false">C137/D137*100</f>
        <v>486.468616129633</v>
      </c>
      <c r="F137" s="43" t="n">
        <v>39023</v>
      </c>
      <c r="G137" s="43" t="n">
        <v>7184</v>
      </c>
      <c r="H137" s="44" t="n">
        <f aca="false">F137/G137*100</f>
        <v>543.193207126949</v>
      </c>
      <c r="I137" s="43" t="n">
        <v>53955</v>
      </c>
      <c r="J137" s="43" t="n">
        <v>11025</v>
      </c>
      <c r="K137" s="44" t="n">
        <f aca="false">I137/J137*100</f>
        <v>489.387755102041</v>
      </c>
      <c r="L137" s="43" t="n">
        <v>0</v>
      </c>
      <c r="M137" s="43" t="n">
        <v>0</v>
      </c>
      <c r="N137" s="44" t="n">
        <v>0</v>
      </c>
      <c r="O137" s="43" t="n">
        <v>83</v>
      </c>
      <c r="P137" s="41" t="n">
        <v>80</v>
      </c>
      <c r="Q137" s="43" t="n">
        <v>82</v>
      </c>
      <c r="R137" s="34" t="n">
        <f aca="false">Q137*P137</f>
        <v>6560</v>
      </c>
    </row>
    <row r="138" customFormat="false" ht="13.8" hidden="false" customHeight="false" outlineLevel="0" collapsed="false">
      <c r="A138" s="43" t="n">
        <v>3</v>
      </c>
      <c r="B138" s="61" t="s">
        <v>117</v>
      </c>
      <c r="C138" s="43" t="n">
        <v>0</v>
      </c>
      <c r="D138" s="43" t="n">
        <v>0</v>
      </c>
      <c r="E138" s="43" t="n">
        <v>0</v>
      </c>
      <c r="F138" s="43" t="n">
        <v>0</v>
      </c>
      <c r="G138" s="43" t="n">
        <v>0</v>
      </c>
      <c r="H138" s="43" t="n">
        <v>0</v>
      </c>
      <c r="I138" s="43" t="n">
        <v>0</v>
      </c>
      <c r="J138" s="43" t="n">
        <v>0</v>
      </c>
      <c r="K138" s="43" t="n">
        <v>0</v>
      </c>
      <c r="L138" s="43" t="n">
        <v>0</v>
      </c>
      <c r="M138" s="43" t="n">
        <v>0</v>
      </c>
      <c r="N138" s="68" t="n">
        <v>0</v>
      </c>
      <c r="O138" s="43" t="n">
        <v>0</v>
      </c>
      <c r="P138" s="41" t="n">
        <v>0</v>
      </c>
      <c r="Q138" s="43" t="n">
        <v>0</v>
      </c>
      <c r="R138" s="34" t="n">
        <f aca="false">Q138*P138</f>
        <v>0</v>
      </c>
    </row>
    <row r="139" customFormat="false" ht="13.8" hidden="false" customHeight="false" outlineLevel="0" collapsed="false">
      <c r="A139" s="43" t="n">
        <v>4</v>
      </c>
      <c r="B139" s="61" t="s">
        <v>118</v>
      </c>
      <c r="C139" s="43" t="n">
        <v>0</v>
      </c>
      <c r="D139" s="43" t="n">
        <v>0</v>
      </c>
      <c r="E139" s="43" t="n">
        <v>0</v>
      </c>
      <c r="F139" s="43" t="n">
        <v>0</v>
      </c>
      <c r="G139" s="43" t="n">
        <v>0</v>
      </c>
      <c r="H139" s="43" t="n">
        <v>0</v>
      </c>
      <c r="I139" s="43" t="n">
        <v>0</v>
      </c>
      <c r="J139" s="43" t="n">
        <v>0</v>
      </c>
      <c r="K139" s="43" t="n">
        <v>0</v>
      </c>
      <c r="L139" s="43" t="n">
        <v>0</v>
      </c>
      <c r="M139" s="43" t="n">
        <v>0</v>
      </c>
      <c r="N139" s="68" t="n">
        <v>0</v>
      </c>
      <c r="O139" s="43" t="n">
        <v>0</v>
      </c>
      <c r="P139" s="41" t="n">
        <v>0</v>
      </c>
      <c r="Q139" s="43" t="n">
        <v>0</v>
      </c>
      <c r="R139" s="34" t="n">
        <f aca="false">Q139*P139</f>
        <v>0</v>
      </c>
    </row>
    <row r="140" customFormat="false" ht="13.8" hidden="false" customHeight="false" outlineLevel="0" collapsed="false">
      <c r="A140" s="43" t="n">
        <v>5</v>
      </c>
      <c r="B140" s="61" t="s">
        <v>119</v>
      </c>
      <c r="C140" s="68" t="n">
        <v>0</v>
      </c>
      <c r="D140" s="68" t="n">
        <v>181</v>
      </c>
      <c r="E140" s="73" t="n">
        <v>0</v>
      </c>
      <c r="F140" s="68" t="n">
        <v>0</v>
      </c>
      <c r="G140" s="68" t="n">
        <v>181</v>
      </c>
      <c r="H140" s="44" t="n">
        <v>0</v>
      </c>
      <c r="I140" s="68" t="n">
        <v>812</v>
      </c>
      <c r="J140" s="68" t="n">
        <v>1023</v>
      </c>
      <c r="K140" s="73" t="n">
        <f aca="false">I140/J140*100</f>
        <v>79.3743890518084</v>
      </c>
      <c r="L140" s="68" t="n">
        <v>0</v>
      </c>
      <c r="M140" s="68" t="n">
        <v>0</v>
      </c>
      <c r="N140" s="68" t="n">
        <v>0</v>
      </c>
      <c r="O140" s="43" t="n">
        <v>7</v>
      </c>
      <c r="P140" s="69" t="n">
        <v>45</v>
      </c>
      <c r="Q140" s="43" t="n">
        <v>8</v>
      </c>
      <c r="R140" s="34" t="n">
        <f aca="false">Q140*P140</f>
        <v>360</v>
      </c>
    </row>
    <row r="141" s="51" customFormat="true" ht="13.8" hidden="false" customHeight="false" outlineLevel="0" collapsed="false">
      <c r="A141" s="43" t="n">
        <v>6</v>
      </c>
      <c r="B141" s="61" t="s">
        <v>120</v>
      </c>
      <c r="C141" s="68" t="n">
        <v>0</v>
      </c>
      <c r="D141" s="68" t="n">
        <v>0</v>
      </c>
      <c r="E141" s="73" t="n">
        <v>0</v>
      </c>
      <c r="F141" s="68" t="n">
        <v>0</v>
      </c>
      <c r="G141" s="68" t="n">
        <v>0</v>
      </c>
      <c r="H141" s="44" t="n">
        <v>0</v>
      </c>
      <c r="I141" s="74" t="n">
        <v>0</v>
      </c>
      <c r="J141" s="68" t="n">
        <v>0</v>
      </c>
      <c r="K141" s="73" t="n">
        <v>0</v>
      </c>
      <c r="L141" s="68" t="n">
        <v>0</v>
      </c>
      <c r="M141" s="68" t="n">
        <v>0</v>
      </c>
      <c r="N141" s="68" t="n">
        <v>0</v>
      </c>
      <c r="O141" s="43" t="n">
        <v>4</v>
      </c>
      <c r="P141" s="70" t="n">
        <v>60</v>
      </c>
      <c r="Q141" s="43" t="n">
        <v>4</v>
      </c>
      <c r="R141" s="34" t="n">
        <f aca="false">Q141*P141</f>
        <v>240</v>
      </c>
    </row>
    <row r="142" customFormat="false" ht="13.8" hidden="false" customHeight="false" outlineLevel="0" collapsed="false">
      <c r="A142" s="43" t="n">
        <v>7</v>
      </c>
      <c r="B142" s="61" t="s">
        <v>121</v>
      </c>
      <c r="C142" s="37" t="n">
        <v>2713</v>
      </c>
      <c r="D142" s="37" t="n">
        <v>2124</v>
      </c>
      <c r="E142" s="44" t="n">
        <v>0</v>
      </c>
      <c r="F142" s="37" t="n">
        <v>0</v>
      </c>
      <c r="G142" s="37" t="n">
        <v>2124</v>
      </c>
      <c r="H142" s="44" t="n">
        <v>0</v>
      </c>
      <c r="I142" s="37" t="n">
        <v>2713</v>
      </c>
      <c r="J142" s="37" t="n">
        <v>2124</v>
      </c>
      <c r="K142" s="73" t="n">
        <f aca="false">I142/J142*100</f>
        <v>127.730696798493</v>
      </c>
      <c r="L142" s="37" t="n">
        <v>0</v>
      </c>
      <c r="M142" s="37" t="n">
        <v>0</v>
      </c>
      <c r="N142" s="44" t="n">
        <v>0</v>
      </c>
      <c r="O142" s="43" t="n">
        <v>14</v>
      </c>
      <c r="P142" s="69" t="n">
        <v>50</v>
      </c>
      <c r="Q142" s="43" t="n">
        <v>14</v>
      </c>
      <c r="R142" s="34" t="n">
        <f aca="false">Q142*P142</f>
        <v>700</v>
      </c>
    </row>
    <row r="143" s="49" customFormat="true" ht="13.8" hidden="false" customHeight="false" outlineLevel="0" collapsed="false">
      <c r="A143" s="47" t="s">
        <v>122</v>
      </c>
      <c r="B143" s="47" t="s">
        <v>122</v>
      </c>
      <c r="C143" s="47" t="n">
        <f aca="false">SUM(C136:C142)</f>
        <v>57111</v>
      </c>
      <c r="D143" s="47" t="n">
        <f aca="false">SUM(D136:D142)</f>
        <v>13043</v>
      </c>
      <c r="E143" s="48" t="n">
        <f aca="false">C143/D143*100</f>
        <v>437.867055125355</v>
      </c>
      <c r="F143" s="47" t="n">
        <f aca="false">SUM(F136:F142)</f>
        <v>40850</v>
      </c>
      <c r="G143" s="47" t="n">
        <f aca="false">SUM(G136:G142)</f>
        <v>9489</v>
      </c>
      <c r="H143" s="48" t="n">
        <f aca="false">F143/G143*100</f>
        <v>430.498471914849</v>
      </c>
      <c r="I143" s="47" t="n">
        <f aca="false">SUM(I136:I142)</f>
        <v>59641</v>
      </c>
      <c r="J143" s="47" t="n">
        <f aca="false">SUM(J136:J142)</f>
        <v>14172</v>
      </c>
      <c r="K143" s="48" t="n">
        <f aca="false">I143/J143*100</f>
        <v>420.836861416878</v>
      </c>
      <c r="L143" s="47" t="n">
        <f aca="false">SUM(L136:L142)</f>
        <v>0</v>
      </c>
      <c r="M143" s="47" t="n">
        <f aca="false">SUM(M136:M142)</f>
        <v>0</v>
      </c>
      <c r="N143" s="59" t="n">
        <v>0</v>
      </c>
      <c r="O143" s="47" t="n">
        <f aca="false">SUM(O136:O142)</f>
        <v>135</v>
      </c>
      <c r="P143" s="48" t="n">
        <f aca="false">R143/O143</f>
        <v>73.2222222222222</v>
      </c>
      <c r="Q143" s="59" t="n">
        <f aca="false">SUM(Q136:Q142)</f>
        <v>135</v>
      </c>
      <c r="R143" s="56" t="n">
        <f aca="false">SUM(R136:R142)</f>
        <v>9885</v>
      </c>
    </row>
    <row r="144" customFormat="false" ht="13.8" hidden="false" customHeight="false" outlineLevel="0" collapsed="false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37"/>
      <c r="L144" s="43"/>
      <c r="M144" s="43"/>
      <c r="N144" s="43"/>
      <c r="O144" s="43"/>
      <c r="P144" s="37"/>
      <c r="Q144" s="43"/>
      <c r="R144" s="34"/>
    </row>
    <row r="145" customFormat="false" ht="13.8" hidden="false" customHeight="false" outlineLevel="0" collapsed="false">
      <c r="A145" s="35" t="s">
        <v>123</v>
      </c>
      <c r="B145" s="35"/>
      <c r="C145" s="35" t="n">
        <v>3</v>
      </c>
      <c r="D145" s="35" t="n">
        <v>4</v>
      </c>
      <c r="E145" s="38" t="n">
        <v>5</v>
      </c>
      <c r="F145" s="35" t="n">
        <v>6</v>
      </c>
      <c r="G145" s="35" t="n">
        <v>7</v>
      </c>
      <c r="H145" s="35" t="n">
        <v>8</v>
      </c>
      <c r="I145" s="35" t="n">
        <v>9</v>
      </c>
      <c r="J145" s="35" t="n">
        <v>10</v>
      </c>
      <c r="K145" s="35" t="n">
        <v>11</v>
      </c>
      <c r="L145" s="35" t="n">
        <v>12</v>
      </c>
      <c r="M145" s="35" t="n">
        <v>13</v>
      </c>
      <c r="N145" s="35" t="n">
        <v>14</v>
      </c>
      <c r="O145" s="35" t="n">
        <v>15</v>
      </c>
      <c r="P145" s="38" t="n">
        <v>16</v>
      </c>
      <c r="Q145" s="35" t="n">
        <v>17</v>
      </c>
      <c r="R145" s="34"/>
    </row>
    <row r="146" customFormat="false" ht="13.8" hidden="false" customHeight="false" outlineLevel="0" collapsed="false">
      <c r="A146" s="43" t="n">
        <v>1</v>
      </c>
      <c r="B146" s="61" t="s">
        <v>124</v>
      </c>
      <c r="C146" s="37" t="n">
        <v>16907456</v>
      </c>
      <c r="D146" s="37" t="n">
        <v>15926641</v>
      </c>
      <c r="E146" s="44" t="n">
        <f aca="false">C146/D146*100</f>
        <v>106.158329304968</v>
      </c>
      <c r="F146" s="43" t="n">
        <v>8174135</v>
      </c>
      <c r="G146" s="43" t="n">
        <v>7808147</v>
      </c>
      <c r="H146" s="44" t="n">
        <f aca="false">F146/G146*100</f>
        <v>104.687258065198</v>
      </c>
      <c r="I146" s="43" t="n">
        <v>16954251</v>
      </c>
      <c r="J146" s="43" t="n">
        <v>16739519</v>
      </c>
      <c r="K146" s="44" t="n">
        <f aca="false">I146/J146*100</f>
        <v>101.282784768188</v>
      </c>
      <c r="L146" s="43" t="n">
        <v>7077078</v>
      </c>
      <c r="M146" s="43" t="n">
        <v>8069557</v>
      </c>
      <c r="N146" s="44" t="n">
        <f aca="false">L146/M146*100</f>
        <v>87.7009481437457</v>
      </c>
      <c r="O146" s="43" t="n">
        <v>2880</v>
      </c>
      <c r="P146" s="37" t="n">
        <v>145</v>
      </c>
      <c r="Q146" s="43" t="n">
        <v>2880</v>
      </c>
      <c r="R146" s="34" t="n">
        <f aca="false">Q146*P146</f>
        <v>417600</v>
      </c>
    </row>
    <row r="147" customFormat="false" ht="13.8" hidden="false" customHeight="false" outlineLevel="0" collapsed="false">
      <c r="A147" s="43" t="n">
        <v>2</v>
      </c>
      <c r="B147" s="61" t="s">
        <v>125</v>
      </c>
      <c r="C147" s="37" t="n">
        <v>4031696</v>
      </c>
      <c r="D147" s="37" t="n">
        <v>3497866</v>
      </c>
      <c r="E147" s="44" t="n">
        <f aca="false">C147/D147*100</f>
        <v>115.261590924295</v>
      </c>
      <c r="F147" s="43" t="n">
        <v>1938976</v>
      </c>
      <c r="G147" s="43" t="n">
        <v>1555900</v>
      </c>
      <c r="H147" s="44" t="n">
        <f aca="false">F147/G147*100</f>
        <v>124.620862523298</v>
      </c>
      <c r="I147" s="43" t="n">
        <v>2625713</v>
      </c>
      <c r="J147" s="43" t="n">
        <v>4001236</v>
      </c>
      <c r="K147" s="44" t="n">
        <f aca="false">I147/J147*100</f>
        <v>65.6225476327815</v>
      </c>
      <c r="L147" s="43" t="n">
        <v>2625713</v>
      </c>
      <c r="M147" s="43" t="n">
        <v>4001236</v>
      </c>
      <c r="N147" s="44" t="n">
        <f aca="false">L147/M147*100</f>
        <v>65.6225476327815</v>
      </c>
      <c r="O147" s="43" t="n">
        <v>896</v>
      </c>
      <c r="P147" s="37" t="n">
        <v>120</v>
      </c>
      <c r="Q147" s="43" t="n">
        <v>896</v>
      </c>
      <c r="R147" s="34" t="n">
        <f aca="false">Q147*P147</f>
        <v>107520</v>
      </c>
    </row>
    <row r="148" s="51" customFormat="true" ht="13.8" hidden="false" customHeight="false" outlineLevel="0" collapsed="false">
      <c r="A148" s="43" t="n">
        <v>3</v>
      </c>
      <c r="B148" s="61" t="s">
        <v>126</v>
      </c>
      <c r="C148" s="37" t="n">
        <v>4404440</v>
      </c>
      <c r="D148" s="37" t="n">
        <v>4230852</v>
      </c>
      <c r="E148" s="44" t="n">
        <f aca="false">C148/D148*100</f>
        <v>104.102908823093</v>
      </c>
      <c r="F148" s="43" t="n">
        <v>2266622</v>
      </c>
      <c r="G148" s="43" t="n">
        <v>2018619</v>
      </c>
      <c r="H148" s="44" t="n">
        <f aca="false">F148/G148*100</f>
        <v>112.28577557231</v>
      </c>
      <c r="I148" s="43" t="n">
        <v>1393102</v>
      </c>
      <c r="J148" s="43" t="n">
        <v>3169738</v>
      </c>
      <c r="K148" s="44" t="n">
        <f aca="false">I148/J148*100</f>
        <v>43.9500677974016</v>
      </c>
      <c r="L148" s="43" t="n">
        <v>1393102</v>
      </c>
      <c r="M148" s="43" t="n">
        <v>3169738</v>
      </c>
      <c r="N148" s="44" t="n">
        <f aca="false">L148/M148*100</f>
        <v>43.9500677974016</v>
      </c>
      <c r="O148" s="43" t="n">
        <v>1205</v>
      </c>
      <c r="P148" s="37" t="n">
        <v>306</v>
      </c>
      <c r="Q148" s="43" t="n">
        <v>1205</v>
      </c>
      <c r="R148" s="34" t="n">
        <f aca="false">Q148*P148</f>
        <v>368730</v>
      </c>
    </row>
    <row r="149" customFormat="false" ht="13.8" hidden="false" customHeight="false" outlineLevel="0" collapsed="false">
      <c r="A149" s="43" t="n">
        <v>4</v>
      </c>
      <c r="B149" s="61" t="s">
        <v>127</v>
      </c>
      <c r="C149" s="37" t="n">
        <v>913423</v>
      </c>
      <c r="D149" s="37" t="n">
        <v>1056396</v>
      </c>
      <c r="E149" s="44" t="n">
        <f aca="false">C149/D149*100</f>
        <v>86.4659654144847</v>
      </c>
      <c r="F149" s="43" t="n">
        <v>395896</v>
      </c>
      <c r="G149" s="43" t="n">
        <v>541422</v>
      </c>
      <c r="H149" s="44" t="n">
        <f aca="false">F149/G149*100</f>
        <v>73.1215207361356</v>
      </c>
      <c r="I149" s="43" t="n">
        <v>802192</v>
      </c>
      <c r="J149" s="43" t="n">
        <v>977639</v>
      </c>
      <c r="K149" s="44" t="n">
        <f aca="false">I149/J149*100</f>
        <v>82.054009711151</v>
      </c>
      <c r="L149" s="43" t="n">
        <v>802192</v>
      </c>
      <c r="M149" s="43" t="n">
        <v>977639</v>
      </c>
      <c r="N149" s="44" t="n">
        <f aca="false">L149/M149*100</f>
        <v>82.054009711151</v>
      </c>
      <c r="O149" s="43" t="n">
        <v>550</v>
      </c>
      <c r="P149" s="37" t="n">
        <v>150</v>
      </c>
      <c r="Q149" s="43" t="n">
        <v>557</v>
      </c>
      <c r="R149" s="34" t="n">
        <f aca="false">Q149*P149</f>
        <v>83550</v>
      </c>
    </row>
    <row r="150" customFormat="false" ht="13.8" hidden="false" customHeight="false" outlineLevel="0" collapsed="false">
      <c r="A150" s="43" t="n">
        <v>5</v>
      </c>
      <c r="B150" s="61" t="s">
        <v>128</v>
      </c>
      <c r="C150" s="43" t="n">
        <v>0</v>
      </c>
      <c r="D150" s="43" t="n">
        <v>0</v>
      </c>
      <c r="E150" s="43" t="n">
        <v>0</v>
      </c>
      <c r="F150" s="43" t="n">
        <v>0</v>
      </c>
      <c r="G150" s="43" t="n">
        <v>0</v>
      </c>
      <c r="H150" s="43" t="n">
        <v>0</v>
      </c>
      <c r="I150" s="43" t="n">
        <v>0</v>
      </c>
      <c r="J150" s="43" t="n">
        <v>0</v>
      </c>
      <c r="K150" s="43" t="n">
        <v>0</v>
      </c>
      <c r="L150" s="43" t="n">
        <v>0</v>
      </c>
      <c r="M150" s="43" t="n">
        <v>0</v>
      </c>
      <c r="N150" s="44" t="n">
        <v>0</v>
      </c>
      <c r="O150" s="43" t="n">
        <v>0</v>
      </c>
      <c r="P150" s="41" t="n">
        <v>0</v>
      </c>
      <c r="Q150" s="43" t="n">
        <v>0</v>
      </c>
      <c r="R150" s="34" t="n">
        <f aca="false">Q150*P150</f>
        <v>0</v>
      </c>
    </row>
    <row r="151" customFormat="false" ht="13.8" hidden="false" customHeight="false" outlineLevel="0" collapsed="false">
      <c r="A151" s="43" t="n">
        <v>6</v>
      </c>
      <c r="B151" s="61" t="s">
        <v>129</v>
      </c>
      <c r="C151" s="37" t="n">
        <v>1665870</v>
      </c>
      <c r="D151" s="37" t="n">
        <v>1779622</v>
      </c>
      <c r="E151" s="44" t="n">
        <f aca="false">C151/D151*100</f>
        <v>93.6080808171623</v>
      </c>
      <c r="F151" s="43" t="n">
        <v>1665870</v>
      </c>
      <c r="G151" s="43" t="n">
        <v>1779622</v>
      </c>
      <c r="H151" s="44" t="n">
        <f aca="false">F151/G151*100</f>
        <v>93.6080808171623</v>
      </c>
      <c r="I151" s="43" t="n">
        <v>1683977</v>
      </c>
      <c r="J151" s="43" t="n">
        <v>1848292</v>
      </c>
      <c r="K151" s="44" t="n">
        <f aca="false">I151/J151*100</f>
        <v>91.1099003837056</v>
      </c>
      <c r="L151" s="43" t="n">
        <v>1683977</v>
      </c>
      <c r="M151" s="43" t="n">
        <v>1848292</v>
      </c>
      <c r="N151" s="44" t="n">
        <f aca="false">L151/M151*100</f>
        <v>91.1099003837056</v>
      </c>
      <c r="O151" s="43" t="n">
        <v>477</v>
      </c>
      <c r="P151" s="37" t="n">
        <v>150</v>
      </c>
      <c r="Q151" s="43" t="n">
        <v>477</v>
      </c>
      <c r="R151" s="34" t="n">
        <f aca="false">Q151*P151</f>
        <v>71550</v>
      </c>
    </row>
    <row r="152" customFormat="false" ht="13.8" hidden="false" customHeight="false" outlineLevel="0" collapsed="false">
      <c r="A152" s="43" t="n">
        <v>7</v>
      </c>
      <c r="B152" s="61" t="s">
        <v>130</v>
      </c>
      <c r="C152" s="43" t="n">
        <v>0</v>
      </c>
      <c r="D152" s="43" t="n">
        <v>0</v>
      </c>
      <c r="E152" s="43" t="n">
        <v>0</v>
      </c>
      <c r="F152" s="43" t="n">
        <v>0</v>
      </c>
      <c r="G152" s="43" t="n">
        <v>0</v>
      </c>
      <c r="H152" s="43" t="n">
        <v>0</v>
      </c>
      <c r="I152" s="43" t="n">
        <v>0</v>
      </c>
      <c r="J152" s="43" t="n">
        <v>0</v>
      </c>
      <c r="K152" s="43" t="n">
        <v>0</v>
      </c>
      <c r="L152" s="43" t="n">
        <v>0</v>
      </c>
      <c r="M152" s="43" t="n">
        <v>0</v>
      </c>
      <c r="N152" s="44" t="n">
        <v>0</v>
      </c>
      <c r="O152" s="43" t="n">
        <v>0</v>
      </c>
      <c r="P152" s="41" t="n">
        <v>0</v>
      </c>
      <c r="Q152" s="43" t="n">
        <v>0</v>
      </c>
      <c r="R152" s="34" t="n">
        <f aca="false">Q152*P152</f>
        <v>0</v>
      </c>
    </row>
    <row r="153" customFormat="false" ht="13.8" hidden="false" customHeight="false" outlineLevel="0" collapsed="false">
      <c r="A153" s="43" t="n">
        <v>8</v>
      </c>
      <c r="B153" s="61" t="s">
        <v>131</v>
      </c>
      <c r="C153" s="43" t="n">
        <v>0</v>
      </c>
      <c r="D153" s="43" t="n">
        <v>0</v>
      </c>
      <c r="E153" s="43" t="n">
        <v>0</v>
      </c>
      <c r="F153" s="43" t="n">
        <v>0</v>
      </c>
      <c r="G153" s="43" t="n">
        <v>0</v>
      </c>
      <c r="H153" s="43" t="n">
        <v>0</v>
      </c>
      <c r="I153" s="43" t="n">
        <v>0</v>
      </c>
      <c r="J153" s="43" t="n">
        <v>0</v>
      </c>
      <c r="K153" s="43" t="n">
        <v>0</v>
      </c>
      <c r="L153" s="43" t="n">
        <v>0</v>
      </c>
      <c r="M153" s="43" t="n">
        <v>0</v>
      </c>
      <c r="N153" s="44" t="n">
        <v>0</v>
      </c>
      <c r="O153" s="43" t="n">
        <v>0</v>
      </c>
      <c r="P153" s="41" t="n">
        <v>0</v>
      </c>
      <c r="Q153" s="43" t="n">
        <v>0</v>
      </c>
      <c r="R153" s="34" t="n">
        <f aca="false">Q153*P153</f>
        <v>0</v>
      </c>
    </row>
    <row r="154" s="51" customFormat="true" ht="13.8" hidden="false" customHeight="false" outlineLevel="0" collapsed="false">
      <c r="A154" s="43" t="n">
        <v>9</v>
      </c>
      <c r="B154" s="61" t="s">
        <v>132</v>
      </c>
      <c r="C154" s="37" t="n">
        <v>3260217</v>
      </c>
      <c r="D154" s="37" t="n">
        <v>2558290</v>
      </c>
      <c r="E154" s="44" t="n">
        <f aca="false">C154/D154*100</f>
        <v>127.437350730371</v>
      </c>
      <c r="F154" s="43" t="n">
        <v>1543348</v>
      </c>
      <c r="G154" s="43" t="n">
        <v>1169056</v>
      </c>
      <c r="H154" s="44" t="n">
        <f aca="false">F154/G154*100</f>
        <v>132.016601428845</v>
      </c>
      <c r="I154" s="43" t="n">
        <v>4494567</v>
      </c>
      <c r="J154" s="43" t="n">
        <v>2163338</v>
      </c>
      <c r="K154" s="44" t="n">
        <f aca="false">I154/J154*100</f>
        <v>207.760738266512</v>
      </c>
      <c r="L154" s="43" t="n">
        <v>4494567</v>
      </c>
      <c r="M154" s="43" t="n">
        <v>2163338</v>
      </c>
      <c r="N154" s="44" t="n">
        <f aca="false">L154/M154*100</f>
        <v>207.760738266512</v>
      </c>
      <c r="O154" s="43" t="n">
        <v>802</v>
      </c>
      <c r="P154" s="37" t="n">
        <v>100</v>
      </c>
      <c r="Q154" s="43" t="n">
        <v>802</v>
      </c>
      <c r="R154" s="34" t="n">
        <f aca="false">Q154*P154</f>
        <v>80200</v>
      </c>
    </row>
    <row r="155" customFormat="false" ht="13.8" hidden="false" customHeight="false" outlineLevel="0" collapsed="false">
      <c r="A155" s="43" t="n">
        <v>10</v>
      </c>
      <c r="B155" s="61" t="s">
        <v>133</v>
      </c>
      <c r="C155" s="37" t="n">
        <v>6640526</v>
      </c>
      <c r="D155" s="37" t="n">
        <v>6517231</v>
      </c>
      <c r="E155" s="44" t="n">
        <f aca="false">C155/D155*100</f>
        <v>101.891831055244</v>
      </c>
      <c r="F155" s="37" t="n">
        <v>3301872</v>
      </c>
      <c r="G155" s="37" t="n">
        <v>3621902</v>
      </c>
      <c r="H155" s="44" t="n">
        <f aca="false">F155/G155*100</f>
        <v>91.1640348082306</v>
      </c>
      <c r="I155" s="43" t="n">
        <v>5127311</v>
      </c>
      <c r="J155" s="43" t="n">
        <v>6461220</v>
      </c>
      <c r="K155" s="44" t="n">
        <f aca="false">I155/J155*100</f>
        <v>79.3551527420518</v>
      </c>
      <c r="L155" s="43" t="n">
        <v>5126996</v>
      </c>
      <c r="M155" s="43" t="n">
        <v>6460878</v>
      </c>
      <c r="N155" s="44" t="n">
        <f aca="false">L155/M155*100</f>
        <v>79.3544778279361</v>
      </c>
      <c r="O155" s="43" t="n">
        <v>663</v>
      </c>
      <c r="P155" s="37" t="n">
        <v>134</v>
      </c>
      <c r="Q155" s="43" t="n">
        <v>658</v>
      </c>
      <c r="R155" s="34" t="n">
        <f aca="false">Q155*P155</f>
        <v>88172</v>
      </c>
    </row>
    <row r="156" customFormat="false" ht="13.8" hidden="false" customHeight="false" outlineLevel="0" collapsed="false">
      <c r="A156" s="43" t="n">
        <v>11</v>
      </c>
      <c r="B156" s="61" t="s">
        <v>134</v>
      </c>
      <c r="C156" s="37" t="n">
        <v>4750047</v>
      </c>
      <c r="D156" s="37" t="n">
        <v>5207065</v>
      </c>
      <c r="E156" s="44" t="n">
        <f aca="false">C156/D156*100</f>
        <v>91.2231170534649</v>
      </c>
      <c r="F156" s="43" t="n">
        <v>2455652</v>
      </c>
      <c r="G156" s="43" t="n">
        <v>2604726</v>
      </c>
      <c r="H156" s="44" t="n">
        <f aca="false">F156/G156*100</f>
        <v>94.2767876544404</v>
      </c>
      <c r="I156" s="43" t="n">
        <v>4840118</v>
      </c>
      <c r="J156" s="43" t="n">
        <v>5329019</v>
      </c>
      <c r="K156" s="44" t="n">
        <f aca="false">I156/J156*100</f>
        <v>90.8256848023999</v>
      </c>
      <c r="L156" s="43" t="n">
        <v>4840118</v>
      </c>
      <c r="M156" s="43" t="n">
        <v>5329019</v>
      </c>
      <c r="N156" s="44" t="n">
        <f aca="false">L156/M156*100</f>
        <v>90.8256848023999</v>
      </c>
      <c r="O156" s="43" t="n">
        <v>540</v>
      </c>
      <c r="P156" s="37" t="n">
        <v>168</v>
      </c>
      <c r="Q156" s="43" t="n">
        <v>540</v>
      </c>
      <c r="R156" s="34" t="n">
        <f aca="false">Q156*P156</f>
        <v>90720</v>
      </c>
    </row>
    <row r="157" customFormat="false" ht="13.8" hidden="false" customHeight="false" outlineLevel="0" collapsed="false">
      <c r="A157" s="43" t="n">
        <v>12</v>
      </c>
      <c r="B157" s="61" t="s">
        <v>135</v>
      </c>
      <c r="C157" s="37"/>
      <c r="D157" s="37"/>
      <c r="E157" s="44" t="n">
        <v>0</v>
      </c>
      <c r="F157" s="37"/>
      <c r="G157" s="37"/>
      <c r="H157" s="44" t="n">
        <v>0</v>
      </c>
      <c r="I157" s="37"/>
      <c r="J157" s="37"/>
      <c r="K157" s="44" t="n">
        <v>0</v>
      </c>
      <c r="L157" s="37"/>
      <c r="M157" s="37"/>
      <c r="N157" s="44" t="n">
        <v>0</v>
      </c>
      <c r="O157" s="43" t="n">
        <v>8</v>
      </c>
      <c r="P157" s="37" t="n">
        <v>40</v>
      </c>
      <c r="Q157" s="43" t="n">
        <v>8</v>
      </c>
      <c r="R157" s="34" t="n">
        <f aca="false">Q157*P157</f>
        <v>320</v>
      </c>
    </row>
    <row r="158" customFormat="false" ht="13.8" hidden="false" customHeight="false" outlineLevel="0" collapsed="false">
      <c r="A158" s="43" t="n">
        <v>13</v>
      </c>
      <c r="B158" s="61" t="s">
        <v>136</v>
      </c>
      <c r="C158" s="43" t="n">
        <v>0</v>
      </c>
      <c r="D158" s="43" t="n">
        <v>0</v>
      </c>
      <c r="E158" s="43" t="n">
        <v>0</v>
      </c>
      <c r="F158" s="43" t="n">
        <v>0</v>
      </c>
      <c r="G158" s="43" t="n">
        <v>0</v>
      </c>
      <c r="H158" s="43" t="n">
        <v>0</v>
      </c>
      <c r="I158" s="43" t="n">
        <v>0</v>
      </c>
      <c r="J158" s="43" t="n">
        <v>0</v>
      </c>
      <c r="K158" s="43" t="n">
        <v>0</v>
      </c>
      <c r="L158" s="43" t="n">
        <v>0</v>
      </c>
      <c r="M158" s="43" t="n">
        <v>0</v>
      </c>
      <c r="N158" s="44" t="n">
        <v>0</v>
      </c>
      <c r="O158" s="43" t="n">
        <v>0</v>
      </c>
      <c r="P158" s="41" t="n">
        <v>0</v>
      </c>
      <c r="Q158" s="43" t="n">
        <v>0</v>
      </c>
      <c r="R158" s="34" t="n">
        <f aca="false">Q158*P158</f>
        <v>0</v>
      </c>
    </row>
    <row r="159" customFormat="false" ht="13.8" hidden="false" customHeight="false" outlineLevel="0" collapsed="false">
      <c r="A159" s="43" t="n">
        <v>14</v>
      </c>
      <c r="B159" s="61" t="s">
        <v>137</v>
      </c>
      <c r="C159" s="37" t="n">
        <v>607876</v>
      </c>
      <c r="D159" s="37" t="n">
        <v>454833</v>
      </c>
      <c r="E159" s="44" t="n">
        <f aca="false">C159/D159*100</f>
        <v>133.648174165023</v>
      </c>
      <c r="F159" s="43" t="n">
        <v>343998</v>
      </c>
      <c r="G159" s="43" t="n">
        <v>237198</v>
      </c>
      <c r="H159" s="44" t="n">
        <f aca="false">F159/G159*100</f>
        <v>145.025674752738</v>
      </c>
      <c r="I159" s="43" t="n">
        <v>587735</v>
      </c>
      <c r="J159" s="43" t="n">
        <v>439486</v>
      </c>
      <c r="K159" s="44" t="n">
        <f aca="false">I159/J159*100</f>
        <v>133.732360075179</v>
      </c>
      <c r="L159" s="43" t="n">
        <v>0</v>
      </c>
      <c r="M159" s="43" t="n">
        <v>0</v>
      </c>
      <c r="N159" s="44" t="n">
        <v>0</v>
      </c>
      <c r="O159" s="43" t="n">
        <v>305</v>
      </c>
      <c r="P159" s="37" t="n">
        <v>58</v>
      </c>
      <c r="Q159" s="43" t="n">
        <v>300</v>
      </c>
      <c r="R159" s="34" t="n">
        <f aca="false">Q159*P159</f>
        <v>17400</v>
      </c>
    </row>
    <row r="160" customFormat="false" ht="13.8" hidden="false" customHeight="false" outlineLevel="0" collapsed="false">
      <c r="A160" s="43" t="n">
        <v>15</v>
      </c>
      <c r="B160" s="61" t="s">
        <v>138</v>
      </c>
      <c r="C160" s="37" t="n">
        <v>4528439</v>
      </c>
      <c r="D160" s="37" t="n">
        <v>5426439</v>
      </c>
      <c r="E160" s="44" t="n">
        <f aca="false">C160/D160*100</f>
        <v>83.4513941831835</v>
      </c>
      <c r="F160" s="43" t="n">
        <v>1895267</v>
      </c>
      <c r="G160" s="43" t="n">
        <v>2683387</v>
      </c>
      <c r="H160" s="44" t="n">
        <f aca="false">F160/G160*100</f>
        <v>70.6296557298668</v>
      </c>
      <c r="I160" s="43" t="n">
        <v>3931639</v>
      </c>
      <c r="J160" s="43" t="n">
        <v>5261112</v>
      </c>
      <c r="K160" s="44" t="n">
        <f aca="false">I160/J160*100</f>
        <v>74.7301901195033</v>
      </c>
      <c r="L160" s="43" t="n">
        <v>3915997</v>
      </c>
      <c r="M160" s="43" t="n">
        <v>5236281</v>
      </c>
      <c r="N160" s="44" t="n">
        <f aca="false">L160/M160*100</f>
        <v>74.7858451446742</v>
      </c>
      <c r="O160" s="43" t="n">
        <v>649</v>
      </c>
      <c r="P160" s="37" t="n">
        <v>130</v>
      </c>
      <c r="Q160" s="43" t="n">
        <v>650</v>
      </c>
      <c r="R160" s="34" t="n">
        <f aca="false">Q160*P160</f>
        <v>84500</v>
      </c>
    </row>
    <row r="161" s="49" customFormat="true" ht="13.8" hidden="false" customHeight="false" outlineLevel="0" collapsed="false">
      <c r="A161" s="47" t="s">
        <v>139</v>
      </c>
      <c r="B161" s="47" t="s">
        <v>140</v>
      </c>
      <c r="C161" s="47" t="n">
        <f aca="false">SUM(C146:C160)</f>
        <v>47709990</v>
      </c>
      <c r="D161" s="47" t="n">
        <f aca="false">SUM(D146:D160)</f>
        <v>46655235</v>
      </c>
      <c r="E161" s="48" t="n">
        <f aca="false">C161/D161*100</f>
        <v>102.26074308703</v>
      </c>
      <c r="F161" s="47" t="n">
        <f aca="false">SUM(F146:F160)</f>
        <v>23981636</v>
      </c>
      <c r="G161" s="47" t="n">
        <f aca="false">SUM(G146:G160)</f>
        <v>24019979</v>
      </c>
      <c r="H161" s="48" t="n">
        <f aca="false">F161/G161*100</f>
        <v>99.8403703850033</v>
      </c>
      <c r="I161" s="47" t="n">
        <f aca="false">SUM(I146:I160)</f>
        <v>42440605</v>
      </c>
      <c r="J161" s="47" t="n">
        <f aca="false">SUM(J146:J160)</f>
        <v>46390599</v>
      </c>
      <c r="K161" s="48" t="n">
        <f aca="false">I161/J161*100</f>
        <v>91.4853567637702</v>
      </c>
      <c r="L161" s="47" t="n">
        <f aca="false">SUM(L146:L160)</f>
        <v>31959740</v>
      </c>
      <c r="M161" s="47" t="n">
        <f aca="false">SUM(M146:M160)</f>
        <v>37255978</v>
      </c>
      <c r="N161" s="48" t="n">
        <f aca="false">L161/M161*100</f>
        <v>85.7841928079301</v>
      </c>
      <c r="O161" s="47" t="n">
        <f aca="false">SUM(O146:O160)</f>
        <v>8975</v>
      </c>
      <c r="P161" s="48" t="n">
        <f aca="false">R161/O161</f>
        <v>157.132256267409</v>
      </c>
      <c r="Q161" s="59" t="n">
        <f aca="false">SUM(Q146:Q160)</f>
        <v>8973</v>
      </c>
      <c r="R161" s="56" t="n">
        <f aca="false">SUM(R146:R160)</f>
        <v>1410262</v>
      </c>
    </row>
    <row r="162" customFormat="false" ht="13.8" hidden="false" customHeight="false" outlineLevel="0" collapsed="false">
      <c r="A162" s="35"/>
      <c r="B162" s="35"/>
      <c r="C162" s="43"/>
      <c r="D162" s="43"/>
      <c r="E162" s="44"/>
      <c r="F162" s="43"/>
      <c r="G162" s="43"/>
      <c r="H162" s="44"/>
      <c r="I162" s="43"/>
      <c r="J162" s="43"/>
      <c r="K162" s="37"/>
      <c r="L162" s="43"/>
      <c r="M162" s="43"/>
      <c r="N162" s="44"/>
      <c r="O162" s="37"/>
      <c r="P162" s="37"/>
      <c r="Q162" s="37"/>
      <c r="R162" s="34"/>
    </row>
    <row r="163" customFormat="false" ht="13.8" hidden="false" customHeight="false" outlineLevel="0" collapsed="false">
      <c r="A163" s="75"/>
      <c r="B163" s="75" t="s">
        <v>15</v>
      </c>
      <c r="C163" s="35" t="n">
        <v>3</v>
      </c>
      <c r="D163" s="35" t="n">
        <v>4</v>
      </c>
      <c r="E163" s="38" t="n">
        <v>5</v>
      </c>
      <c r="F163" s="35" t="n">
        <v>6</v>
      </c>
      <c r="G163" s="35" t="n">
        <v>7</v>
      </c>
      <c r="H163" s="35" t="n">
        <v>8</v>
      </c>
      <c r="I163" s="35" t="n">
        <v>9</v>
      </c>
      <c r="J163" s="35" t="n">
        <v>10</v>
      </c>
      <c r="K163" s="35" t="n">
        <v>11</v>
      </c>
      <c r="L163" s="35" t="n">
        <v>12</v>
      </c>
      <c r="M163" s="35" t="n">
        <v>13</v>
      </c>
      <c r="N163" s="35" t="n">
        <v>14</v>
      </c>
      <c r="O163" s="35" t="n">
        <v>15</v>
      </c>
      <c r="P163" s="38" t="n">
        <v>16</v>
      </c>
      <c r="Q163" s="35" t="n">
        <v>17</v>
      </c>
      <c r="R163" s="76"/>
    </row>
    <row r="164" customFormat="false" ht="13.8" hidden="false" customHeight="false" outlineLevel="0" collapsed="false">
      <c r="A164" s="43" t="n">
        <v>1</v>
      </c>
      <c r="B164" s="61" t="s">
        <v>141</v>
      </c>
      <c r="C164" s="43" t="n">
        <v>2333</v>
      </c>
      <c r="D164" s="43" t="n">
        <v>19233</v>
      </c>
      <c r="E164" s="44" t="n">
        <f aca="false">C164/D164*100</f>
        <v>12.1301928976239</v>
      </c>
      <c r="F164" s="37" t="n">
        <v>625</v>
      </c>
      <c r="G164" s="43" t="n">
        <v>6885</v>
      </c>
      <c r="H164" s="44" t="n">
        <f aca="false">F164/G164*100</f>
        <v>9.07770515613653</v>
      </c>
      <c r="I164" s="43" t="n">
        <v>2333</v>
      </c>
      <c r="J164" s="43" t="n">
        <v>19233</v>
      </c>
      <c r="K164" s="44" t="n">
        <f aca="false">I164/J164*100</f>
        <v>12.1301928976239</v>
      </c>
      <c r="L164" s="43" t="n">
        <v>0</v>
      </c>
      <c r="M164" s="43" t="n">
        <v>0</v>
      </c>
      <c r="N164" s="44" t="n">
        <v>0</v>
      </c>
      <c r="O164" s="43" t="n">
        <v>49</v>
      </c>
      <c r="P164" s="37" t="n">
        <v>74</v>
      </c>
      <c r="Q164" s="43" t="n">
        <v>49</v>
      </c>
      <c r="R164" s="34" t="n">
        <f aca="false">Q164*P164</f>
        <v>3626</v>
      </c>
    </row>
    <row r="165" s="51" customFormat="true" ht="13.8" hidden="false" customHeight="false" outlineLevel="0" collapsed="false">
      <c r="A165" s="43" t="n">
        <v>2</v>
      </c>
      <c r="B165" s="61" t="s">
        <v>142</v>
      </c>
      <c r="C165" s="37" t="n">
        <v>960251</v>
      </c>
      <c r="D165" s="37" t="n">
        <v>723356</v>
      </c>
      <c r="E165" s="44" t="n">
        <f aca="false">C165/D165*100</f>
        <v>132.74943457993</v>
      </c>
      <c r="F165" s="37" t="n">
        <v>343581</v>
      </c>
      <c r="G165" s="37" t="n">
        <v>299680</v>
      </c>
      <c r="H165" s="44" t="n">
        <f aca="false">F165/G165*100</f>
        <v>114.649292578751</v>
      </c>
      <c r="I165" s="37" t="n">
        <v>942449</v>
      </c>
      <c r="J165" s="37" t="n">
        <v>735211</v>
      </c>
      <c r="K165" s="44" t="n">
        <f aca="false">I165/J165*100</f>
        <v>128.18755432114</v>
      </c>
      <c r="L165" s="37" t="n">
        <v>522329</v>
      </c>
      <c r="M165" s="37" t="n">
        <v>334291</v>
      </c>
      <c r="N165" s="44" t="n">
        <f aca="false">L165/M165*100</f>
        <v>156.249794340859</v>
      </c>
      <c r="O165" s="43" t="n">
        <v>475</v>
      </c>
      <c r="P165" s="37" t="n">
        <v>110</v>
      </c>
      <c r="Q165" s="43" t="n">
        <v>475</v>
      </c>
      <c r="R165" s="34" t="n">
        <f aca="false">Q165*P165</f>
        <v>52250</v>
      </c>
    </row>
    <row r="166" customFormat="false" ht="13.8" hidden="false" customHeight="false" outlineLevel="0" collapsed="false">
      <c r="A166" s="43" t="n">
        <v>3</v>
      </c>
      <c r="B166" s="61" t="s">
        <v>143</v>
      </c>
      <c r="C166" s="43" t="n">
        <v>0</v>
      </c>
      <c r="D166" s="43" t="n">
        <v>0</v>
      </c>
      <c r="E166" s="43" t="n">
        <v>0</v>
      </c>
      <c r="F166" s="43" t="n">
        <v>0</v>
      </c>
      <c r="G166" s="43" t="n">
        <v>0</v>
      </c>
      <c r="H166" s="43" t="n">
        <v>0</v>
      </c>
      <c r="I166" s="43" t="n">
        <v>0</v>
      </c>
      <c r="J166" s="43" t="n">
        <v>0</v>
      </c>
      <c r="K166" s="43" t="n">
        <v>0</v>
      </c>
      <c r="L166" s="43" t="n">
        <v>0</v>
      </c>
      <c r="M166" s="43" t="n">
        <v>0</v>
      </c>
      <c r="N166" s="44" t="n">
        <v>0</v>
      </c>
      <c r="O166" s="43" t="n">
        <v>0</v>
      </c>
      <c r="P166" s="37" t="n">
        <v>0</v>
      </c>
      <c r="Q166" s="43" t="n">
        <v>0</v>
      </c>
      <c r="R166" s="34" t="n">
        <f aca="false">Q166*P166</f>
        <v>0</v>
      </c>
    </row>
    <row r="167" customFormat="false" ht="13.8" hidden="false" customHeight="false" outlineLevel="0" collapsed="false">
      <c r="A167" s="43" t="n">
        <v>4</v>
      </c>
      <c r="B167" s="61" t="s">
        <v>144</v>
      </c>
      <c r="C167" s="43" t="n">
        <v>265242</v>
      </c>
      <c r="D167" s="43" t="n">
        <v>628374</v>
      </c>
      <c r="E167" s="44" t="n">
        <f aca="false">C167/D167*100</f>
        <v>42.2108489530121</v>
      </c>
      <c r="F167" s="43" t="n">
        <v>187233</v>
      </c>
      <c r="G167" s="39" t="n">
        <v>180207</v>
      </c>
      <c r="H167" s="44" t="n">
        <f aca="false">F167/G167*100</f>
        <v>103.898849656229</v>
      </c>
      <c r="I167" s="39" t="n">
        <v>333450</v>
      </c>
      <c r="J167" s="39" t="n">
        <v>60613</v>
      </c>
      <c r="K167" s="44" t="n">
        <f aca="false">I167/J167*100</f>
        <v>550.129510171085</v>
      </c>
      <c r="L167" s="39" t="n">
        <f aca="false">125602+3024</f>
        <v>128626</v>
      </c>
      <c r="M167" s="39" t="n">
        <v>6298</v>
      </c>
      <c r="N167" s="44" t="n">
        <f aca="false">L167/M167*100</f>
        <v>2042.330898698</v>
      </c>
      <c r="O167" s="43" t="n">
        <v>292</v>
      </c>
      <c r="P167" s="37" t="n">
        <v>33</v>
      </c>
      <c r="Q167" s="43" t="n">
        <v>290</v>
      </c>
      <c r="R167" s="34" t="n">
        <f aca="false">Q167*P167</f>
        <v>9570</v>
      </c>
    </row>
    <row r="168" customFormat="false" ht="13.8" hidden="false" customHeight="false" outlineLevel="0" collapsed="false">
      <c r="A168" s="43" t="n">
        <v>5</v>
      </c>
      <c r="B168" s="61" t="s">
        <v>145</v>
      </c>
      <c r="C168" s="43" t="n">
        <v>0</v>
      </c>
      <c r="D168" s="43" t="n">
        <v>186693</v>
      </c>
      <c r="E168" s="44" t="n">
        <f aca="false">C168/D168*100</f>
        <v>0</v>
      </c>
      <c r="F168" s="43" t="n">
        <v>0</v>
      </c>
      <c r="G168" s="43" t="n">
        <v>127428</v>
      </c>
      <c r="H168" s="44" t="n">
        <f aca="false">F168/G168*100</f>
        <v>0</v>
      </c>
      <c r="I168" s="43" t="n">
        <v>70283</v>
      </c>
      <c r="J168" s="43" t="n">
        <v>351898</v>
      </c>
      <c r="K168" s="44" t="n">
        <f aca="false">I168/J168*100</f>
        <v>19.9725488635912</v>
      </c>
      <c r="L168" s="43" t="n">
        <v>0</v>
      </c>
      <c r="M168" s="43" t="n">
        <v>0</v>
      </c>
      <c r="N168" s="44" t="n">
        <v>0</v>
      </c>
      <c r="O168" s="43" t="n">
        <v>255</v>
      </c>
      <c r="P168" s="37" t="n">
        <v>51</v>
      </c>
      <c r="Q168" s="43" t="n">
        <v>255</v>
      </c>
      <c r="R168" s="34" t="n">
        <f aca="false">Q168*P168</f>
        <v>13005</v>
      </c>
    </row>
    <row r="169" s="49" customFormat="true" ht="13.8" hidden="false" customHeight="false" outlineLevel="0" collapsed="false">
      <c r="A169" s="47" t="s">
        <v>146</v>
      </c>
      <c r="B169" s="47" t="s">
        <v>147</v>
      </c>
      <c r="C169" s="47" t="n">
        <f aca="false">SUM(C164:C168)</f>
        <v>1227826</v>
      </c>
      <c r="D169" s="47" t="n">
        <f aca="false">SUM(D164:D168)</f>
        <v>1557656</v>
      </c>
      <c r="E169" s="48" t="n">
        <f aca="false">C169/D169*100</f>
        <v>78.8252348400417</v>
      </c>
      <c r="F169" s="47" t="n">
        <f aca="false">SUM(F164:F168)</f>
        <v>531439</v>
      </c>
      <c r="G169" s="47" t="n">
        <f aca="false">SUM(G164:G168)</f>
        <v>614200</v>
      </c>
      <c r="H169" s="48" t="n">
        <f aca="false">F169/G169*100</f>
        <v>86.5253988928688</v>
      </c>
      <c r="I169" s="47" t="n">
        <f aca="false">SUM(I164:I168)</f>
        <v>1348515</v>
      </c>
      <c r="J169" s="47" t="n">
        <f aca="false">SUM(J164:J168)</f>
        <v>1166955</v>
      </c>
      <c r="K169" s="48" t="n">
        <f aca="false">I169/J169*100</f>
        <v>115.558440556834</v>
      </c>
      <c r="L169" s="47" t="n">
        <f aca="false">SUM(L164:L168)</f>
        <v>650955</v>
      </c>
      <c r="M169" s="47" t="n">
        <f aca="false">SUM(M164:M168)</f>
        <v>340589</v>
      </c>
      <c r="N169" s="48" t="n">
        <f aca="false">L169/M169*100</f>
        <v>191.126254811518</v>
      </c>
      <c r="O169" s="47" t="n">
        <f aca="false">SUM(O164:O168)</f>
        <v>1071</v>
      </c>
      <c r="P169" s="48" t="n">
        <f aca="false">R169/O169</f>
        <v>73.250233426704</v>
      </c>
      <c r="Q169" s="59" t="n">
        <f aca="false">SUM(Q164:Q168)</f>
        <v>1069</v>
      </c>
      <c r="R169" s="56" t="n">
        <f aca="false">SUM(R164:R168)</f>
        <v>78451</v>
      </c>
    </row>
    <row r="170" customFormat="false" ht="13.8" hidden="false" customHeight="false" outlineLevel="0" collapsed="false">
      <c r="A170" s="43"/>
      <c r="B170" s="35"/>
      <c r="C170" s="37"/>
      <c r="D170" s="37"/>
      <c r="E170" s="44"/>
      <c r="F170" s="37"/>
      <c r="G170" s="37"/>
      <c r="H170" s="44"/>
      <c r="I170" s="37"/>
      <c r="J170" s="37"/>
      <c r="K170" s="44"/>
      <c r="L170" s="37"/>
      <c r="M170" s="37"/>
      <c r="N170" s="44"/>
      <c r="O170" s="37"/>
      <c r="P170" s="37"/>
      <c r="Q170" s="37"/>
      <c r="R170" s="58"/>
    </row>
    <row r="171" customFormat="false" ht="13.8" hidden="false" customHeight="false" outlineLevel="0" collapsed="false">
      <c r="A171" s="43"/>
      <c r="B171" s="35"/>
      <c r="C171" s="38"/>
      <c r="D171" s="43"/>
      <c r="E171" s="43"/>
      <c r="F171" s="43"/>
      <c r="G171" s="77"/>
      <c r="H171" s="77"/>
      <c r="I171" s="77"/>
      <c r="J171" s="38"/>
      <c r="K171" s="38"/>
      <c r="L171" s="38"/>
      <c r="M171" s="38"/>
      <c r="N171" s="38"/>
      <c r="O171" s="38"/>
      <c r="P171" s="78"/>
      <c r="Q171" s="79"/>
      <c r="R171" s="80"/>
    </row>
    <row r="172" customFormat="false" ht="13.8" hidden="false" customHeight="false" outlineLevel="0" collapsed="false">
      <c r="A172" s="35" t="s">
        <v>148</v>
      </c>
      <c r="B172" s="35"/>
      <c r="C172" s="35" t="n">
        <v>3</v>
      </c>
      <c r="D172" s="35" t="n">
        <v>4</v>
      </c>
      <c r="E172" s="38" t="n">
        <v>5</v>
      </c>
      <c r="F172" s="35" t="n">
        <v>6</v>
      </c>
      <c r="G172" s="35" t="n">
        <v>7</v>
      </c>
      <c r="H172" s="35" t="n">
        <v>8</v>
      </c>
      <c r="I172" s="35" t="n">
        <v>9</v>
      </c>
      <c r="J172" s="35" t="n">
        <v>10</v>
      </c>
      <c r="K172" s="35" t="n">
        <v>11</v>
      </c>
      <c r="L172" s="35" t="n">
        <v>12</v>
      </c>
      <c r="M172" s="35" t="n">
        <v>13</v>
      </c>
      <c r="N172" s="35" t="n">
        <v>14</v>
      </c>
      <c r="O172" s="35" t="n">
        <v>15</v>
      </c>
      <c r="P172" s="38" t="n">
        <v>16</v>
      </c>
      <c r="Q172" s="35" t="n">
        <v>17</v>
      </c>
      <c r="R172" s="25"/>
    </row>
    <row r="173" customFormat="false" ht="13.8" hidden="false" customHeight="false" outlineLevel="0" collapsed="false">
      <c r="A173" s="43" t="n">
        <v>1</v>
      </c>
      <c r="B173" s="40" t="s">
        <v>149</v>
      </c>
      <c r="C173" s="41" t="n">
        <v>0</v>
      </c>
      <c r="D173" s="41" t="n">
        <v>403</v>
      </c>
      <c r="E173" s="42" t="n">
        <f aca="false">C173/D173*100</f>
        <v>0</v>
      </c>
      <c r="F173" s="41" t="n">
        <v>0</v>
      </c>
      <c r="G173" s="41" t="n">
        <v>139</v>
      </c>
      <c r="H173" s="41" t="n">
        <f aca="false">F173/G173*100</f>
        <v>0</v>
      </c>
      <c r="I173" s="41" t="n">
        <v>5866</v>
      </c>
      <c r="J173" s="41" t="n">
        <v>5494</v>
      </c>
      <c r="K173" s="42" t="n">
        <f aca="false">I173/J173*100</f>
        <v>106.77102293411</v>
      </c>
      <c r="L173" s="41" t="n">
        <v>0</v>
      </c>
      <c r="M173" s="41" t="n">
        <v>0</v>
      </c>
      <c r="N173" s="41" t="n">
        <v>0</v>
      </c>
      <c r="O173" s="41" t="n">
        <v>68</v>
      </c>
      <c r="P173" s="41" t="n">
        <v>92</v>
      </c>
      <c r="Q173" s="41" t="n">
        <v>69</v>
      </c>
      <c r="R173" s="34" t="n">
        <f aca="false">Q173*P173</f>
        <v>6348</v>
      </c>
    </row>
    <row r="174" customFormat="false" ht="13.8" hidden="false" customHeight="false" outlineLevel="0" collapsed="false">
      <c r="A174" s="43" t="n">
        <v>2</v>
      </c>
      <c r="B174" s="40" t="s">
        <v>150</v>
      </c>
      <c r="C174" s="41" t="n">
        <v>265747</v>
      </c>
      <c r="D174" s="41" t="n">
        <v>20472</v>
      </c>
      <c r="E174" s="45" t="n">
        <f aca="false">C174/D174*100</f>
        <v>1298.09984368894</v>
      </c>
      <c r="F174" s="41" t="n">
        <v>132179</v>
      </c>
      <c r="G174" s="41" t="n">
        <v>12310</v>
      </c>
      <c r="H174" s="42" t="n">
        <f aca="false">F174/G174*100</f>
        <v>1073.75304630382</v>
      </c>
      <c r="I174" s="41" t="n">
        <v>265747</v>
      </c>
      <c r="J174" s="41" t="n">
        <v>20472</v>
      </c>
      <c r="K174" s="41" t="n">
        <f aca="false">I174/J174*100</f>
        <v>1298.09984368894</v>
      </c>
      <c r="L174" s="41" t="n">
        <v>265747</v>
      </c>
      <c r="M174" s="41" t="n">
        <v>20472</v>
      </c>
      <c r="N174" s="42" t="n">
        <f aca="false">L174/M174*100</f>
        <v>1298.09984368894</v>
      </c>
      <c r="O174" s="41" t="n">
        <v>129</v>
      </c>
      <c r="P174" s="41" t="n">
        <v>108</v>
      </c>
      <c r="Q174" s="41" t="n">
        <v>130</v>
      </c>
      <c r="R174" s="34" t="n">
        <f aca="false">Q174*P174</f>
        <v>14040</v>
      </c>
    </row>
    <row r="175" s="63" customFormat="true" ht="13.8" hidden="false" customHeight="false" outlineLevel="0" collapsed="false">
      <c r="A175" s="43" t="n">
        <v>3</v>
      </c>
      <c r="B175" s="40" t="s">
        <v>151</v>
      </c>
      <c r="C175" s="41" t="n">
        <v>0</v>
      </c>
      <c r="D175" s="41" t="n">
        <v>28682</v>
      </c>
      <c r="E175" s="41" t="n">
        <f aca="false">C175/D175*100</f>
        <v>0</v>
      </c>
      <c r="F175" s="41" t="n">
        <v>0</v>
      </c>
      <c r="G175" s="41" t="n">
        <v>12484</v>
      </c>
      <c r="H175" s="41" t="n">
        <f aca="false">F175/G175*100</f>
        <v>0</v>
      </c>
      <c r="I175" s="41" t="n">
        <v>0</v>
      </c>
      <c r="J175" s="41" t="n">
        <v>28532</v>
      </c>
      <c r="K175" s="41" t="n">
        <f aca="false">I175/J175*100</f>
        <v>0</v>
      </c>
      <c r="L175" s="41" t="n">
        <v>0</v>
      </c>
      <c r="M175" s="41" t="n">
        <v>25147</v>
      </c>
      <c r="N175" s="41" t="n">
        <f aca="false">L175/M175*100</f>
        <v>0</v>
      </c>
      <c r="O175" s="41" t="n">
        <v>75</v>
      </c>
      <c r="P175" s="41" t="n">
        <v>40</v>
      </c>
      <c r="Q175" s="41" t="n">
        <v>74</v>
      </c>
      <c r="R175" s="34" t="n">
        <f aca="false">Q175*P175</f>
        <v>2960</v>
      </c>
    </row>
    <row r="176" customFormat="false" ht="13.8" hidden="false" customHeight="false" outlineLevel="0" collapsed="false">
      <c r="A176" s="43" t="n">
        <v>4</v>
      </c>
      <c r="B176" s="40" t="s">
        <v>152</v>
      </c>
      <c r="C176" s="45" t="n">
        <v>263252</v>
      </c>
      <c r="D176" s="45" t="n">
        <v>573103</v>
      </c>
      <c r="E176" s="81" t="n">
        <f aca="false">C176/D176*100</f>
        <v>45.9345004301147</v>
      </c>
      <c r="F176" s="45" t="n">
        <v>19149</v>
      </c>
      <c r="G176" s="45" t="n">
        <v>573103</v>
      </c>
      <c r="H176" s="81" t="n">
        <f aca="false">F176/G176*100</f>
        <v>3.34128420196719</v>
      </c>
      <c r="I176" s="45" t="n">
        <v>263252</v>
      </c>
      <c r="J176" s="45" t="n">
        <v>573103</v>
      </c>
      <c r="K176" s="81" t="n">
        <f aca="false">I176/J176*100</f>
        <v>45.9345004301147</v>
      </c>
      <c r="L176" s="45" t="n">
        <v>263252</v>
      </c>
      <c r="M176" s="45" t="n">
        <v>573103</v>
      </c>
      <c r="N176" s="42" t="n">
        <f aca="false">L176/M176*100</f>
        <v>45.9345004301147</v>
      </c>
      <c r="O176" s="41" t="n">
        <v>86</v>
      </c>
      <c r="P176" s="62" t="n">
        <v>120</v>
      </c>
      <c r="Q176" s="41" t="n">
        <v>90</v>
      </c>
      <c r="R176" s="34" t="n">
        <f aca="false">Q176*P176</f>
        <v>10800</v>
      </c>
    </row>
    <row r="177" customFormat="false" ht="13.8" hidden="false" customHeight="false" outlineLevel="0" collapsed="false">
      <c r="A177" s="43" t="n">
        <v>5</v>
      </c>
      <c r="B177" s="40" t="s">
        <v>153</v>
      </c>
      <c r="C177" s="41" t="n">
        <v>92102</v>
      </c>
      <c r="D177" s="41" t="n">
        <v>72785</v>
      </c>
      <c r="E177" s="81" t="n">
        <f aca="false">C177/D177*100</f>
        <v>126.539809026585</v>
      </c>
      <c r="F177" s="41" t="n">
        <v>92102</v>
      </c>
      <c r="G177" s="41" t="n">
        <v>27484</v>
      </c>
      <c r="H177" s="81" t="n">
        <f aca="false">F177/G177*100</f>
        <v>335.111337505458</v>
      </c>
      <c r="I177" s="41" t="n">
        <v>216094</v>
      </c>
      <c r="J177" s="41" t="n">
        <v>73026</v>
      </c>
      <c r="K177" s="81" t="n">
        <f aca="false">I177/J177*100</f>
        <v>295.913784131679</v>
      </c>
      <c r="L177" s="41" t="n">
        <v>220176</v>
      </c>
      <c r="M177" s="41" t="n">
        <v>72785</v>
      </c>
      <c r="N177" s="81" t="n">
        <f aca="false">L177/M177*100</f>
        <v>302.501889125507</v>
      </c>
      <c r="O177" s="41" t="n">
        <v>16</v>
      </c>
      <c r="P177" s="41" t="n">
        <v>70</v>
      </c>
      <c r="Q177" s="41" t="n">
        <v>19</v>
      </c>
      <c r="R177" s="34" t="n">
        <f aca="false">Q177*P177</f>
        <v>1330</v>
      </c>
    </row>
    <row r="178" customFormat="false" ht="13.8" hidden="false" customHeight="false" outlineLevel="0" collapsed="false">
      <c r="A178" s="43" t="n">
        <v>6</v>
      </c>
      <c r="B178" s="40" t="s">
        <v>154</v>
      </c>
      <c r="C178" s="41" t="n">
        <v>0</v>
      </c>
      <c r="D178" s="41" t="n">
        <v>0</v>
      </c>
      <c r="E178" s="41" t="n">
        <v>0</v>
      </c>
      <c r="F178" s="41" t="n">
        <v>0</v>
      </c>
      <c r="G178" s="41" t="n">
        <v>0</v>
      </c>
      <c r="H178" s="41" t="n">
        <v>0</v>
      </c>
      <c r="I178" s="41" t="n">
        <v>0</v>
      </c>
      <c r="J178" s="41" t="n">
        <v>0</v>
      </c>
      <c r="K178" s="41" t="n">
        <v>0</v>
      </c>
      <c r="L178" s="41" t="n">
        <v>0</v>
      </c>
      <c r="M178" s="41" t="n">
        <v>0</v>
      </c>
      <c r="N178" s="42" t="n">
        <v>0</v>
      </c>
      <c r="O178" s="41" t="n">
        <v>0</v>
      </c>
      <c r="P178" s="41" t="n">
        <v>0</v>
      </c>
      <c r="Q178" s="41" t="n">
        <v>0</v>
      </c>
      <c r="R178" s="34" t="n">
        <f aca="false">Q178*P178</f>
        <v>0</v>
      </c>
    </row>
    <row r="179" customFormat="false" ht="13.8" hidden="false" customHeight="false" outlineLevel="0" collapsed="false">
      <c r="A179" s="43" t="n">
        <v>7</v>
      </c>
      <c r="B179" s="40" t="s">
        <v>155</v>
      </c>
      <c r="C179" s="41" t="n">
        <v>424214</v>
      </c>
      <c r="D179" s="41" t="n">
        <v>608805</v>
      </c>
      <c r="E179" s="42" t="n">
        <f aca="false">C179/D179*100</f>
        <v>69.6797825247822</v>
      </c>
      <c r="F179" s="41" t="n">
        <v>184312</v>
      </c>
      <c r="G179" s="41" t="n">
        <v>415321</v>
      </c>
      <c r="H179" s="42" t="n">
        <f aca="false">F179/G179*100</f>
        <v>44.3782038471447</v>
      </c>
      <c r="I179" s="41" t="n">
        <v>388545</v>
      </c>
      <c r="J179" s="41" t="n">
        <v>593881</v>
      </c>
      <c r="K179" s="42" t="n">
        <f aca="false">I179/J179*100</f>
        <v>65.4247231347694</v>
      </c>
      <c r="L179" s="41" t="n">
        <v>388545</v>
      </c>
      <c r="M179" s="41" t="n">
        <v>593881</v>
      </c>
      <c r="N179" s="42" t="n">
        <f aca="false">L179/M179*100</f>
        <v>65.4247231347694</v>
      </c>
      <c r="O179" s="41" t="n">
        <v>72</v>
      </c>
      <c r="P179" s="41" t="n">
        <v>61</v>
      </c>
      <c r="Q179" s="41" t="n">
        <v>73</v>
      </c>
      <c r="R179" s="34" t="n">
        <f aca="false">Q179*P179</f>
        <v>4453</v>
      </c>
    </row>
    <row r="180" customFormat="false" ht="13.8" hidden="false" customHeight="false" outlineLevel="0" collapsed="false">
      <c r="A180" s="43" t="n">
        <v>8</v>
      </c>
      <c r="B180" s="40" t="s">
        <v>156</v>
      </c>
      <c r="C180" s="45" t="n">
        <v>75091</v>
      </c>
      <c r="D180" s="45" t="n">
        <v>40979</v>
      </c>
      <c r="E180" s="42" t="n">
        <f aca="false">C180/D180*100</f>
        <v>183.242636472339</v>
      </c>
      <c r="F180" s="45" t="n">
        <v>11984</v>
      </c>
      <c r="G180" s="45" t="n">
        <v>40979</v>
      </c>
      <c r="H180" s="42" t="n">
        <f aca="false">F180/G180*100</f>
        <v>29.2442470533688</v>
      </c>
      <c r="I180" s="45" t="n">
        <v>75091</v>
      </c>
      <c r="J180" s="45" t="n">
        <v>40979</v>
      </c>
      <c r="K180" s="42" t="n">
        <f aca="false">I180/J180*100</f>
        <v>183.242636472339</v>
      </c>
      <c r="L180" s="45" t="n">
        <v>75091</v>
      </c>
      <c r="M180" s="45" t="n">
        <v>40979</v>
      </c>
      <c r="N180" s="42" t="n">
        <f aca="false">L180/M180*100</f>
        <v>183.242636472339</v>
      </c>
      <c r="O180" s="41" t="n">
        <v>38</v>
      </c>
      <c r="P180" s="41" t="n">
        <v>75</v>
      </c>
      <c r="Q180" s="41" t="n">
        <v>36</v>
      </c>
      <c r="R180" s="34" t="n">
        <f aca="false">Q180*P180</f>
        <v>2700</v>
      </c>
    </row>
    <row r="181" customFormat="false" ht="13.8" hidden="false" customHeight="false" outlineLevel="0" collapsed="false">
      <c r="A181" s="43" t="n">
        <v>9</v>
      </c>
      <c r="B181" s="40" t="s">
        <v>157</v>
      </c>
      <c r="C181" s="41" t="n">
        <v>886</v>
      </c>
      <c r="D181" s="41" t="n">
        <v>15785</v>
      </c>
      <c r="E181" s="42" t="n">
        <f aca="false">C181/D181*100</f>
        <v>5.61292366170415</v>
      </c>
      <c r="F181" s="41" t="n">
        <v>886</v>
      </c>
      <c r="G181" s="41" t="n">
        <v>15785</v>
      </c>
      <c r="H181" s="42" t="n">
        <f aca="false">F181/G181*100</f>
        <v>5.61292366170415</v>
      </c>
      <c r="I181" s="41" t="n">
        <v>886</v>
      </c>
      <c r="J181" s="41" t="n">
        <v>15785</v>
      </c>
      <c r="K181" s="42" t="n">
        <f aca="false">I181/J181*100</f>
        <v>5.61292366170415</v>
      </c>
      <c r="L181" s="41" t="n">
        <v>886</v>
      </c>
      <c r="M181" s="41" t="n">
        <v>15785</v>
      </c>
      <c r="N181" s="42" t="n">
        <f aca="false">L181/M181*100</f>
        <v>5.61292366170415</v>
      </c>
      <c r="O181" s="41" t="n">
        <v>9</v>
      </c>
      <c r="P181" s="41" t="n">
        <v>50</v>
      </c>
      <c r="Q181" s="41" t="n">
        <v>9</v>
      </c>
      <c r="R181" s="34" t="n">
        <f aca="false">Q181*P181</f>
        <v>450</v>
      </c>
    </row>
    <row r="182" customFormat="false" ht="13.8" hidden="false" customHeight="false" outlineLevel="0" collapsed="false">
      <c r="A182" s="43" t="n">
        <v>10</v>
      </c>
      <c r="B182" s="40" t="s">
        <v>158</v>
      </c>
      <c r="C182" s="41" t="n">
        <v>0</v>
      </c>
      <c r="D182" s="41" t="n">
        <v>19539</v>
      </c>
      <c r="E182" s="42" t="n">
        <f aca="false">C182/D182*100</f>
        <v>0</v>
      </c>
      <c r="F182" s="41" t="n">
        <v>0</v>
      </c>
      <c r="G182" s="41" t="n">
        <v>0</v>
      </c>
      <c r="H182" s="42" t="e">
        <f aca="false">F182/G182*100</f>
        <v>#DIV/0!</v>
      </c>
      <c r="I182" s="41" t="n">
        <v>0</v>
      </c>
      <c r="J182" s="41" t="n">
        <v>19539</v>
      </c>
      <c r="K182" s="42" t="n">
        <f aca="false">I182/J182*100</f>
        <v>0</v>
      </c>
      <c r="L182" s="41" t="n">
        <v>0</v>
      </c>
      <c r="M182" s="41" t="n">
        <v>19539</v>
      </c>
      <c r="N182" s="42" t="n">
        <f aca="false">L182/M182*100</f>
        <v>0</v>
      </c>
      <c r="O182" s="41" t="n">
        <v>23</v>
      </c>
      <c r="P182" s="41" t="n">
        <v>50</v>
      </c>
      <c r="Q182" s="41" t="n">
        <v>24</v>
      </c>
      <c r="R182" s="82" t="n">
        <f aca="false">Q182*P182</f>
        <v>1200</v>
      </c>
    </row>
    <row r="183" s="49" customFormat="true" ht="13.8" hidden="false" customHeight="false" outlineLevel="0" collapsed="false">
      <c r="A183" s="47" t="s">
        <v>159</v>
      </c>
      <c r="B183" s="47" t="s">
        <v>147</v>
      </c>
      <c r="C183" s="59" t="n">
        <f aca="false">SUM(C173:C182)</f>
        <v>1121292</v>
      </c>
      <c r="D183" s="59" t="n">
        <f aca="false">SUM(D173:D182)</f>
        <v>1380553</v>
      </c>
      <c r="E183" s="48" t="n">
        <f aca="false">C183/D183*100</f>
        <v>81.220496424259</v>
      </c>
      <c r="F183" s="59" t="n">
        <f aca="false">SUM(F173:F182)</f>
        <v>440612</v>
      </c>
      <c r="G183" s="59" t="n">
        <f aca="false">SUM(G173:G182)</f>
        <v>1097605</v>
      </c>
      <c r="H183" s="48" t="n">
        <f aca="false">F183/G183*100</f>
        <v>40.143038707003</v>
      </c>
      <c r="I183" s="59" t="n">
        <f aca="false">SUM(I173:I182)</f>
        <v>1215481</v>
      </c>
      <c r="J183" s="59" t="n">
        <f aca="false">SUM(J173:J182)</f>
        <v>1370811</v>
      </c>
      <c r="K183" s="48" t="n">
        <f aca="false">I183/J183*100</f>
        <v>88.6687515638553</v>
      </c>
      <c r="L183" s="59" t="n">
        <f aca="false">SUM(L173:L182)</f>
        <v>1213697</v>
      </c>
      <c r="M183" s="47" t="n">
        <f aca="false">SUM(M173:M182)</f>
        <v>1361691</v>
      </c>
      <c r="N183" s="48" t="n">
        <f aca="false">L183/M183*100</f>
        <v>89.1316018098085</v>
      </c>
      <c r="O183" s="59" t="n">
        <f aca="false">SUM(O173:O182)</f>
        <v>516</v>
      </c>
      <c r="P183" s="48" t="n">
        <f aca="false">R183/O183</f>
        <v>85.8158914728682</v>
      </c>
      <c r="Q183" s="59" t="n">
        <f aca="false">SUM(Q173:Q182)</f>
        <v>524</v>
      </c>
      <c r="R183" s="56" t="n">
        <f aca="false">SUM(R173:R182)</f>
        <v>44281</v>
      </c>
    </row>
    <row r="184" customFormat="false" ht="13.8" hidden="false" customHeight="false" outlineLevel="0" collapsed="false">
      <c r="A184" s="35"/>
      <c r="B184" s="35"/>
      <c r="C184" s="37"/>
      <c r="D184" s="37"/>
      <c r="E184" s="44"/>
      <c r="F184" s="43"/>
      <c r="G184" s="43"/>
      <c r="H184" s="44"/>
      <c r="I184" s="43"/>
      <c r="J184" s="43"/>
      <c r="K184" s="44"/>
      <c r="L184" s="43"/>
      <c r="M184" s="43"/>
      <c r="N184" s="43"/>
      <c r="O184" s="43"/>
      <c r="P184" s="37"/>
      <c r="Q184" s="43"/>
      <c r="R184" s="34"/>
    </row>
    <row r="185" customFormat="false" ht="13.8" hidden="false" customHeight="false" outlineLevel="0" collapsed="false">
      <c r="A185" s="75" t="s">
        <v>160</v>
      </c>
      <c r="B185" s="75"/>
      <c r="C185" s="35" t="n">
        <v>3</v>
      </c>
      <c r="D185" s="35" t="n">
        <v>4</v>
      </c>
      <c r="E185" s="38" t="n">
        <v>5</v>
      </c>
      <c r="F185" s="35" t="n">
        <v>6</v>
      </c>
      <c r="G185" s="35" t="n">
        <v>7</v>
      </c>
      <c r="H185" s="35" t="n">
        <v>8</v>
      </c>
      <c r="I185" s="35" t="n">
        <v>9</v>
      </c>
      <c r="J185" s="35" t="n">
        <v>10</v>
      </c>
      <c r="K185" s="35" t="n">
        <v>11</v>
      </c>
      <c r="L185" s="35" t="n">
        <v>12</v>
      </c>
      <c r="M185" s="35" t="n">
        <v>13</v>
      </c>
      <c r="N185" s="35" t="n">
        <v>14</v>
      </c>
      <c r="O185" s="35" t="n">
        <v>15</v>
      </c>
      <c r="P185" s="38" t="n">
        <v>16</v>
      </c>
      <c r="Q185" s="35" t="n">
        <v>17</v>
      </c>
      <c r="R185" s="34"/>
    </row>
    <row r="186" customFormat="false" ht="13.8" hidden="false" customHeight="false" outlineLevel="0" collapsed="false">
      <c r="A186" s="43" t="n">
        <v>1</v>
      </c>
      <c r="B186" s="83" t="s">
        <v>161</v>
      </c>
      <c r="C186" s="43" t="n">
        <v>89938</v>
      </c>
      <c r="D186" s="43" t="n">
        <v>65799.9</v>
      </c>
      <c r="E186" s="42" t="n">
        <f aca="false">IF(OR(C186=0,D186=0),0,C186/D186*100)</f>
        <v>136.684098304101</v>
      </c>
      <c r="F186" s="43" t="n">
        <v>45853</v>
      </c>
      <c r="G186" s="43" t="n">
        <v>36357.7</v>
      </c>
      <c r="H186" s="42" t="n">
        <f aca="false">IF(OR(F186=0,G186=0),0,F186/G186*100)</f>
        <v>126.116338492259</v>
      </c>
      <c r="I186" s="43" t="n">
        <v>59541</v>
      </c>
      <c r="J186" s="43" t="n">
        <v>25584.9</v>
      </c>
      <c r="K186" s="42" t="n">
        <f aca="false">IF(OR(I186=0,J186=0),0,I186/J186*100)</f>
        <v>232.719299274181</v>
      </c>
      <c r="L186" s="43" t="n">
        <v>0</v>
      </c>
      <c r="M186" s="43" t="n">
        <v>0</v>
      </c>
      <c r="N186" s="42" t="n">
        <f aca="false">IF(OR(L186=0,M186=0),0,L186/M186*100)</f>
        <v>0</v>
      </c>
      <c r="O186" s="43" t="n">
        <v>306</v>
      </c>
      <c r="P186" s="37" t="n">
        <v>207.1</v>
      </c>
      <c r="Q186" s="41" t="n">
        <v>305</v>
      </c>
      <c r="R186" s="34" t="n">
        <f aca="false">Q186*P186</f>
        <v>63165.5</v>
      </c>
    </row>
    <row r="187" customFormat="false" ht="13.8" hidden="false" customHeight="false" outlineLevel="0" collapsed="false">
      <c r="A187" s="43" t="n">
        <v>2</v>
      </c>
      <c r="B187" s="83" t="s">
        <v>163</v>
      </c>
      <c r="C187" s="43" t="n">
        <v>1174</v>
      </c>
      <c r="D187" s="43" t="n">
        <v>106552</v>
      </c>
      <c r="E187" s="42" t="n">
        <f aca="false">IF(OR(C187=0,D187=0),0,C187/D187*100)</f>
        <v>1.10180944515354</v>
      </c>
      <c r="F187" s="43" t="n">
        <v>1174</v>
      </c>
      <c r="G187" s="43" t="n">
        <v>46447.2</v>
      </c>
      <c r="H187" s="42" t="n">
        <f aca="false">IF(OR(F187=0,G187=0),0,F187/G187*100)</f>
        <v>2.52760123322827</v>
      </c>
      <c r="I187" s="43" t="n">
        <v>1174</v>
      </c>
      <c r="J187" s="43" t="n">
        <v>111942.2</v>
      </c>
      <c r="K187" s="42" t="n">
        <f aca="false">IF(OR(I187=0,J187=0),0,I187/J187*100)</f>
        <v>1.04875551847293</v>
      </c>
      <c r="L187" s="43" t="n">
        <v>1174</v>
      </c>
      <c r="M187" s="43" t="n">
        <v>111942.2</v>
      </c>
      <c r="N187" s="42" t="n">
        <f aca="false">IF(OR(L187=0,M187=0),0,L187/M187*100)</f>
        <v>1.04875551847293</v>
      </c>
      <c r="O187" s="43" t="n">
        <v>50</v>
      </c>
      <c r="P187" s="43" t="n">
        <v>132</v>
      </c>
      <c r="Q187" s="41" t="n">
        <v>50</v>
      </c>
      <c r="R187" s="34" t="n">
        <f aca="false">Q187*P187</f>
        <v>6600</v>
      </c>
    </row>
    <row r="188" customFormat="false" ht="13.8" hidden="false" customHeight="false" outlineLevel="0" collapsed="false">
      <c r="A188" s="43" t="n">
        <v>3</v>
      </c>
      <c r="B188" s="83" t="s">
        <v>164</v>
      </c>
      <c r="C188" s="43" t="n">
        <v>1017</v>
      </c>
      <c r="D188" s="43" t="n">
        <v>1273</v>
      </c>
      <c r="E188" s="42" t="n">
        <f aca="false">IF(OR(C188=0,D188=0),0,C188/D188*100)</f>
        <v>79.8900235663786</v>
      </c>
      <c r="F188" s="43" t="n">
        <v>1017</v>
      </c>
      <c r="G188" s="43" t="n">
        <v>1273</v>
      </c>
      <c r="H188" s="42" t="n">
        <f aca="false">IF(OR(F188=0,G188=0),0,F188/G188*100)</f>
        <v>79.8900235663786</v>
      </c>
      <c r="I188" s="43" t="n">
        <v>0</v>
      </c>
      <c r="J188" s="43" t="n">
        <v>0</v>
      </c>
      <c r="K188" s="42" t="n">
        <f aca="false">IF(OR(I188=0,J188=0),0,I188/J188*100)</f>
        <v>0</v>
      </c>
      <c r="L188" s="43" t="n">
        <v>0</v>
      </c>
      <c r="M188" s="43" t="n">
        <v>0</v>
      </c>
      <c r="N188" s="42" t="n">
        <f aca="false">IF(OR(L188=0,M188=0),0,L188/M188*100)</f>
        <v>0</v>
      </c>
      <c r="O188" s="43" t="n">
        <v>28</v>
      </c>
      <c r="P188" s="43" t="n">
        <v>40</v>
      </c>
      <c r="Q188" s="41" t="n">
        <v>28</v>
      </c>
      <c r="R188" s="34" t="n">
        <f aca="false">Q188*P188</f>
        <v>1120</v>
      </c>
    </row>
    <row r="189" customFormat="false" ht="22.5" hidden="false" customHeight="false" outlineLevel="0" collapsed="false">
      <c r="A189" s="43" t="n">
        <v>4</v>
      </c>
      <c r="B189" s="84" t="s">
        <v>165</v>
      </c>
      <c r="C189" s="41" t="n">
        <v>10655.8</v>
      </c>
      <c r="D189" s="41" t="n">
        <v>9831</v>
      </c>
      <c r="E189" s="42" t="n">
        <f aca="false">IF(OR(C189=0,D189=0),0,C189/D189*100)</f>
        <v>108.389787407181</v>
      </c>
      <c r="F189" s="41" t="n">
        <v>9609.2</v>
      </c>
      <c r="G189" s="41" t="n">
        <v>9136</v>
      </c>
      <c r="H189" s="42" t="n">
        <f aca="false">IF(OR(F189=0,G189=0),0,F189/G189*100)</f>
        <v>105.179509632224</v>
      </c>
      <c r="I189" s="41" t="n">
        <v>0</v>
      </c>
      <c r="J189" s="41" t="n">
        <v>0</v>
      </c>
      <c r="K189" s="42" t="n">
        <f aca="false">IF(OR(I189=0,J189=0),0,I189/J189*100)</f>
        <v>0</v>
      </c>
      <c r="L189" s="41" t="n">
        <v>0</v>
      </c>
      <c r="M189" s="41" t="n">
        <v>0</v>
      </c>
      <c r="N189" s="42" t="n">
        <f aca="false">IF(OR(L189=0,M189=0),0,L189/M189*100)</f>
        <v>0</v>
      </c>
      <c r="O189" s="41" t="n">
        <v>88</v>
      </c>
      <c r="P189" s="41" t="n">
        <v>78</v>
      </c>
      <c r="Q189" s="41" t="n">
        <v>88</v>
      </c>
      <c r="R189" s="34" t="n">
        <f aca="false">Q189*P189</f>
        <v>6864</v>
      </c>
    </row>
    <row r="190" customFormat="false" ht="13.8" hidden="false" customHeight="false" outlineLevel="0" collapsed="false">
      <c r="A190" s="43" t="n">
        <v>5</v>
      </c>
      <c r="B190" s="85" t="s">
        <v>166</v>
      </c>
      <c r="C190" s="43" t="n">
        <v>0</v>
      </c>
      <c r="D190" s="43" t="n">
        <v>0</v>
      </c>
      <c r="E190" s="42" t="n">
        <f aca="false">IF(OR(C190=0,D190=0),0,C190/D190*100)</f>
        <v>0</v>
      </c>
      <c r="F190" s="43" t="n">
        <v>0</v>
      </c>
      <c r="G190" s="43" t="n">
        <v>0</v>
      </c>
      <c r="H190" s="42" t="n">
        <f aca="false">IF(OR(F190=0,G190=0),0,F190/G190*100)</f>
        <v>0</v>
      </c>
      <c r="I190" s="43" t="n">
        <v>0</v>
      </c>
      <c r="J190" s="43" t="n">
        <v>0</v>
      </c>
      <c r="K190" s="42" t="n">
        <f aca="false">IF(OR(I190=0,J190=0),0,I190/J190*100)</f>
        <v>0</v>
      </c>
      <c r="L190" s="43" t="n">
        <v>0</v>
      </c>
      <c r="M190" s="43" t="n">
        <v>0</v>
      </c>
      <c r="N190" s="42" t="n">
        <f aca="false">IF(OR(L190=0,M190=0),0,L190/M190*100)</f>
        <v>0</v>
      </c>
      <c r="O190" s="43" t="n">
        <v>32</v>
      </c>
      <c r="P190" s="43" t="n">
        <v>15</v>
      </c>
      <c r="Q190" s="41" t="n">
        <v>31</v>
      </c>
      <c r="R190" s="34" t="n">
        <f aca="false">Q190*P190</f>
        <v>465</v>
      </c>
    </row>
    <row r="191" customFormat="false" ht="13.8" hidden="false" customHeight="false" outlineLevel="0" collapsed="false">
      <c r="A191" s="43" t="n">
        <v>6</v>
      </c>
      <c r="B191" s="83" t="s">
        <v>167</v>
      </c>
      <c r="C191" s="43" t="n">
        <v>1495</v>
      </c>
      <c r="D191" s="43" t="n">
        <v>1447</v>
      </c>
      <c r="E191" s="42" t="n">
        <f aca="false">IF(OR(C191=0,D191=0),0,C191/D191*100)</f>
        <v>103.317208016586</v>
      </c>
      <c r="F191" s="43" t="n">
        <v>1283</v>
      </c>
      <c r="G191" s="43" t="n">
        <v>699</v>
      </c>
      <c r="H191" s="42" t="n">
        <f aca="false">IF(OR(F191=0,G191=0),0,F191/G191*100)</f>
        <v>183.547925608011</v>
      </c>
      <c r="I191" s="43" t="n">
        <v>0</v>
      </c>
      <c r="J191" s="43" t="n">
        <v>0</v>
      </c>
      <c r="K191" s="42" t="n">
        <f aca="false">IF(OR(I191=0,J191=0),0,I191/J191*100)</f>
        <v>0</v>
      </c>
      <c r="L191" s="43" t="n">
        <v>0</v>
      </c>
      <c r="M191" s="43" t="n">
        <v>0</v>
      </c>
      <c r="N191" s="42" t="n">
        <f aca="false">IF(OR(L191=0,M191=0),0,L191/M191*100)</f>
        <v>0</v>
      </c>
      <c r="O191" s="43" t="n">
        <v>19</v>
      </c>
      <c r="P191" s="43" t="n">
        <v>34</v>
      </c>
      <c r="Q191" s="41" t="n">
        <v>19</v>
      </c>
      <c r="R191" s="34" t="n">
        <f aca="false">Q191*P191</f>
        <v>646</v>
      </c>
    </row>
    <row r="192" customFormat="false" ht="13.8" hidden="false" customHeight="false" outlineLevel="0" collapsed="false">
      <c r="A192" s="43" t="n">
        <v>7</v>
      </c>
      <c r="B192" s="83" t="s">
        <v>168</v>
      </c>
      <c r="C192" s="43" t="n">
        <v>6555</v>
      </c>
      <c r="D192" s="43" t="n">
        <v>7000</v>
      </c>
      <c r="E192" s="42" t="n">
        <f aca="false">IF(OR(C192=0,D192=0),0,C192/D192*100)</f>
        <v>93.6428571428571</v>
      </c>
      <c r="F192" s="43" t="n">
        <v>6555</v>
      </c>
      <c r="G192" s="43" t="n">
        <v>0</v>
      </c>
      <c r="H192" s="42" t="n">
        <f aca="false">IF(OR(F192=0,G192=0),0,F192/G192*100)</f>
        <v>0</v>
      </c>
      <c r="I192" s="43" t="n">
        <v>6555</v>
      </c>
      <c r="J192" s="43" t="n">
        <v>7000</v>
      </c>
      <c r="K192" s="42" t="n">
        <f aca="false">IF(OR(I192=0,J192=0),0,I192/J192*100)</f>
        <v>93.6428571428571</v>
      </c>
      <c r="L192" s="43" t="n">
        <v>0</v>
      </c>
      <c r="M192" s="43" t="n">
        <v>0</v>
      </c>
      <c r="N192" s="42" t="n">
        <f aca="false">IF(OR(L192=0,M192=0),0,L192/M192*100)</f>
        <v>0</v>
      </c>
      <c r="O192" s="43" t="n">
        <v>84</v>
      </c>
      <c r="P192" s="37" t="n">
        <v>55.8</v>
      </c>
      <c r="Q192" s="41" t="n">
        <v>83</v>
      </c>
      <c r="R192" s="34" t="n">
        <f aca="false">Q192*P192</f>
        <v>4631.4</v>
      </c>
    </row>
    <row r="193" customFormat="false" ht="13.8" hidden="false" customHeight="false" outlineLevel="0" collapsed="false">
      <c r="A193" s="43" t="n">
        <v>8</v>
      </c>
      <c r="B193" s="83" t="s">
        <v>169</v>
      </c>
      <c r="C193" s="43" t="n">
        <v>2020</v>
      </c>
      <c r="D193" s="43" t="n">
        <v>0</v>
      </c>
      <c r="E193" s="42" t="n">
        <f aca="false">IF(OR(C193=0,D193=0),0,C193/D193*100)</f>
        <v>0</v>
      </c>
      <c r="F193" s="43" t="n">
        <v>1020</v>
      </c>
      <c r="G193" s="43" t="n">
        <v>0</v>
      </c>
      <c r="H193" s="42" t="n">
        <f aca="false">IF(OR(F193=0,G193=0),0,F193/G193*100)</f>
        <v>0</v>
      </c>
      <c r="I193" s="43" t="n">
        <v>0</v>
      </c>
      <c r="J193" s="43" t="n">
        <v>0</v>
      </c>
      <c r="K193" s="42" t="n">
        <f aca="false">IF(OR(I193=0,J193=0),0,I193/J193*100)</f>
        <v>0</v>
      </c>
      <c r="L193" s="43" t="n">
        <v>0</v>
      </c>
      <c r="M193" s="43" t="n">
        <v>0</v>
      </c>
      <c r="N193" s="42" t="n">
        <f aca="false">IF(OR(L193=0,M193=0),0,L193/M193*100)</f>
        <v>0</v>
      </c>
      <c r="O193" s="43" t="n">
        <v>14</v>
      </c>
      <c r="P193" s="37" t="n">
        <v>46.5</v>
      </c>
      <c r="Q193" s="41" t="n">
        <v>12</v>
      </c>
      <c r="R193" s="34" t="n">
        <f aca="false">Q193*P193</f>
        <v>558</v>
      </c>
    </row>
    <row r="194" customFormat="false" ht="13.8" hidden="false" customHeight="false" outlineLevel="0" collapsed="false">
      <c r="A194" s="43" t="n">
        <v>9</v>
      </c>
      <c r="B194" s="83" t="s">
        <v>170</v>
      </c>
      <c r="C194" s="43" t="n">
        <v>11450</v>
      </c>
      <c r="D194" s="43" t="n">
        <v>8700</v>
      </c>
      <c r="E194" s="42" t="n">
        <f aca="false">IF(OR(C194=0,D194=0),0,C194/D194*100)</f>
        <v>131.609195402299</v>
      </c>
      <c r="F194" s="43" t="n">
        <v>5850</v>
      </c>
      <c r="G194" s="43" t="n">
        <v>4400</v>
      </c>
      <c r="H194" s="42" t="n">
        <f aca="false">IF(OR(F194=0,G194=0),0,F194/G194*100)</f>
        <v>132.954545454545</v>
      </c>
      <c r="I194" s="43" t="n">
        <v>0</v>
      </c>
      <c r="J194" s="43" t="n">
        <v>0</v>
      </c>
      <c r="K194" s="42" t="n">
        <f aca="false">IF(OR(I194=0,J194=0),0,I194/J194*100)</f>
        <v>0</v>
      </c>
      <c r="L194" s="43" t="n">
        <v>0</v>
      </c>
      <c r="M194" s="43" t="n">
        <v>0</v>
      </c>
      <c r="N194" s="42" t="n">
        <v>0</v>
      </c>
      <c r="O194" s="43" t="n">
        <v>24</v>
      </c>
      <c r="P194" s="37" t="n">
        <v>81.9</v>
      </c>
      <c r="Q194" s="41" t="n">
        <v>24</v>
      </c>
      <c r="R194" s="34"/>
    </row>
    <row r="195" customFormat="false" ht="13.8" hidden="false" customHeight="false" outlineLevel="0" collapsed="false">
      <c r="A195" s="43" t="n">
        <v>10</v>
      </c>
      <c r="B195" s="83" t="s">
        <v>171</v>
      </c>
      <c r="C195" s="43" t="n">
        <v>3178</v>
      </c>
      <c r="D195" s="43" t="n">
        <v>4416</v>
      </c>
      <c r="E195" s="42" t="n">
        <f aca="false">IF(OR(C195=0,D195=0),0,C195/D195*100)</f>
        <v>71.9655797101449</v>
      </c>
      <c r="F195" s="43" t="n">
        <v>1568</v>
      </c>
      <c r="G195" s="43" t="n">
        <v>2285</v>
      </c>
      <c r="H195" s="42" t="n">
        <f aca="false">IF(OR(F195=0,G195=0),0,F195/G195*100)</f>
        <v>68.6214442013129</v>
      </c>
      <c r="I195" s="43" t="n">
        <v>1568</v>
      </c>
      <c r="J195" s="43" t="n">
        <v>4416</v>
      </c>
      <c r="K195" s="42" t="n">
        <f aca="false">IF(OR(I195=0,J195=0),0,I195/J195*100)</f>
        <v>35.5072463768116</v>
      </c>
      <c r="L195" s="43" t="n">
        <v>0</v>
      </c>
      <c r="M195" s="43" t="n">
        <v>0</v>
      </c>
      <c r="N195" s="42" t="n">
        <f aca="false">IF(OR(L195=0,M195=0),0,L195/M195*100)</f>
        <v>0</v>
      </c>
      <c r="O195" s="43" t="n">
        <v>29</v>
      </c>
      <c r="P195" s="43" t="n">
        <v>48.7</v>
      </c>
      <c r="Q195" s="41" t="n">
        <v>13</v>
      </c>
      <c r="R195" s="34" t="n">
        <f aca="false">Q195*P195</f>
        <v>633.1</v>
      </c>
    </row>
    <row r="196" customFormat="false" ht="13.8" hidden="false" customHeight="false" outlineLevel="0" collapsed="false">
      <c r="A196" s="43" t="n">
        <v>11</v>
      </c>
      <c r="B196" s="40" t="s">
        <v>172</v>
      </c>
      <c r="C196" s="43" t="n">
        <v>0</v>
      </c>
      <c r="D196" s="43" t="n">
        <v>0</v>
      </c>
      <c r="E196" s="42" t="n">
        <f aca="false">IF(OR(C196=0,D196=0),0,C196/D196*100)</f>
        <v>0</v>
      </c>
      <c r="F196" s="43" t="n">
        <v>0</v>
      </c>
      <c r="G196" s="43" t="n">
        <v>0</v>
      </c>
      <c r="H196" s="42" t="n">
        <f aca="false">IF(OR(F196=0,G196=0),0,F196/G196*100)</f>
        <v>0</v>
      </c>
      <c r="I196" s="43" t="n">
        <v>829</v>
      </c>
      <c r="J196" s="43" t="n">
        <v>756</v>
      </c>
      <c r="K196" s="42" t="n">
        <f aca="false">IF(OR(I196=0,J196=0),0,I196/J196*100)</f>
        <v>109.656084656085</v>
      </c>
      <c r="L196" s="43" t="n">
        <v>397</v>
      </c>
      <c r="M196" s="43" t="n">
        <v>567</v>
      </c>
      <c r="N196" s="42" t="n">
        <f aca="false">IF(OR(L196=0,M196=0),0,L196/M196*100)</f>
        <v>70.0176366843034</v>
      </c>
      <c r="O196" s="43" t="n">
        <v>26</v>
      </c>
      <c r="P196" s="43" t="n">
        <v>47</v>
      </c>
      <c r="Q196" s="41" t="n">
        <v>26</v>
      </c>
      <c r="R196" s="34" t="n">
        <f aca="false">Q196*P196</f>
        <v>1222</v>
      </c>
    </row>
    <row r="197" s="49" customFormat="true" ht="13.8" hidden="false" customHeight="false" outlineLevel="0" collapsed="false">
      <c r="A197" s="47" t="s">
        <v>159</v>
      </c>
      <c r="B197" s="47" t="s">
        <v>147</v>
      </c>
      <c r="C197" s="59" t="n">
        <f aca="false">SUM(C186:C196)</f>
        <v>127482.8</v>
      </c>
      <c r="D197" s="59" t="n">
        <f aca="false">SUM(D186:D196)</f>
        <v>205018.9</v>
      </c>
      <c r="E197" s="48" t="n">
        <f aca="false">C197/D197*100</f>
        <v>62.1809989225384</v>
      </c>
      <c r="F197" s="59" t="n">
        <f aca="false">SUM(F186:F196)</f>
        <v>73929.2</v>
      </c>
      <c r="G197" s="59" t="n">
        <f aca="false">SUM(G186:G196)</f>
        <v>100597.9</v>
      </c>
      <c r="H197" s="48" t="n">
        <f aca="false">F197/G197*100</f>
        <v>73.4898044591388</v>
      </c>
      <c r="I197" s="59" t="n">
        <f aca="false">SUM(I186:I196)</f>
        <v>69667</v>
      </c>
      <c r="J197" s="59" t="n">
        <f aca="false">SUM(J186:J196)</f>
        <v>149699.1</v>
      </c>
      <c r="K197" s="48" t="n">
        <f aca="false">I197/J197*100</f>
        <v>46.5380219386756</v>
      </c>
      <c r="L197" s="59" t="n">
        <f aca="false">SUM(L186:L196)</f>
        <v>1571</v>
      </c>
      <c r="M197" s="59" t="n">
        <f aca="false">SUM(M186:M196)</f>
        <v>112509.2</v>
      </c>
      <c r="N197" s="48" t="n">
        <f aca="false">L197/M197*100</f>
        <v>1.39633025565909</v>
      </c>
      <c r="O197" s="59" t="n">
        <f aca="false">SUM(O186:O196)</f>
        <v>700</v>
      </c>
      <c r="P197" s="48" t="n">
        <f aca="false">R197/O197</f>
        <v>122.721428571429</v>
      </c>
      <c r="Q197" s="59" t="n">
        <f aca="false">SUM(Q186:Q196)</f>
        <v>679</v>
      </c>
      <c r="R197" s="56" t="n">
        <f aca="false">SUM(R186:R196)</f>
        <v>85905</v>
      </c>
    </row>
    <row r="198" customFormat="false" ht="13.8" hidden="false" customHeight="false" outlineLevel="0" collapsed="false">
      <c r="A198" s="86"/>
      <c r="B198" s="3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7"/>
    </row>
    <row r="199" customFormat="false" ht="13.8" hidden="false" customHeight="false" outlineLevel="0" collapsed="false">
      <c r="A199" s="88" t="s">
        <v>24</v>
      </c>
      <c r="B199" s="88"/>
      <c r="C199" s="35" t="n">
        <v>3</v>
      </c>
      <c r="D199" s="35" t="n">
        <v>4</v>
      </c>
      <c r="E199" s="38" t="n">
        <v>5</v>
      </c>
      <c r="F199" s="35" t="n">
        <v>6</v>
      </c>
      <c r="G199" s="35" t="n">
        <v>7</v>
      </c>
      <c r="H199" s="35" t="n">
        <v>8</v>
      </c>
      <c r="I199" s="35" t="n">
        <v>9</v>
      </c>
      <c r="J199" s="35" t="n">
        <v>10</v>
      </c>
      <c r="K199" s="35" t="n">
        <v>11</v>
      </c>
      <c r="L199" s="35" t="n">
        <v>12</v>
      </c>
      <c r="M199" s="35" t="n">
        <v>13</v>
      </c>
      <c r="N199" s="35" t="n">
        <v>14</v>
      </c>
      <c r="O199" s="35" t="n">
        <v>15</v>
      </c>
      <c r="P199" s="38" t="n">
        <v>16</v>
      </c>
      <c r="Q199" s="35" t="n">
        <v>17</v>
      </c>
      <c r="R199" s="25"/>
    </row>
    <row r="200" customFormat="false" ht="13.8" hidden="false" customHeight="false" outlineLevel="0" collapsed="false">
      <c r="A200" s="43" t="n">
        <v>1</v>
      </c>
      <c r="B200" s="40" t="s">
        <v>173</v>
      </c>
      <c r="C200" s="41" t="n">
        <v>6937</v>
      </c>
      <c r="D200" s="41" t="n">
        <v>8389</v>
      </c>
      <c r="E200" s="44" t="n">
        <f aca="false">C200/D200*100</f>
        <v>82.6916199785433</v>
      </c>
      <c r="F200" s="41" t="n">
        <v>5446</v>
      </c>
      <c r="G200" s="41" t="n">
        <v>3433</v>
      </c>
      <c r="H200" s="44" t="n">
        <f aca="false">F200/G200*100</f>
        <v>158.636760850568</v>
      </c>
      <c r="I200" s="41" t="n">
        <v>6937</v>
      </c>
      <c r="J200" s="41" t="n">
        <v>8389</v>
      </c>
      <c r="K200" s="44" t="n">
        <f aca="false">I200/J200*100</f>
        <v>82.6916199785433</v>
      </c>
      <c r="L200" s="41" t="n">
        <v>6937</v>
      </c>
      <c r="M200" s="41" t="n">
        <v>8389</v>
      </c>
      <c r="N200" s="44" t="n">
        <f aca="false">L200/M200*100</f>
        <v>82.6916199785433</v>
      </c>
      <c r="O200" s="37" t="n">
        <v>53</v>
      </c>
      <c r="P200" s="43" t="n">
        <v>45</v>
      </c>
      <c r="Q200" s="37" t="n">
        <v>53</v>
      </c>
      <c r="R200" s="34" t="n">
        <f aca="false">Q200*P200</f>
        <v>2385</v>
      </c>
    </row>
    <row r="201" customFormat="false" ht="13.8" hidden="false" customHeight="false" outlineLevel="0" collapsed="false">
      <c r="A201" s="43" t="n">
        <v>2</v>
      </c>
      <c r="B201" s="40" t="s">
        <v>174</v>
      </c>
      <c r="C201" s="41" t="n">
        <v>0</v>
      </c>
      <c r="D201" s="41" t="n">
        <v>0</v>
      </c>
      <c r="E201" s="44" t="n">
        <v>0</v>
      </c>
      <c r="F201" s="41" t="n">
        <v>0</v>
      </c>
      <c r="G201" s="41" t="n">
        <v>0</v>
      </c>
      <c r="H201" s="44" t="n">
        <v>0</v>
      </c>
      <c r="I201" s="41" t="n">
        <v>0</v>
      </c>
      <c r="J201" s="41" t="n">
        <v>0</v>
      </c>
      <c r="K201" s="44" t="n">
        <v>0</v>
      </c>
      <c r="L201" s="41" t="n">
        <v>0</v>
      </c>
      <c r="M201" s="41" t="n">
        <v>0</v>
      </c>
      <c r="N201" s="44" t="n">
        <v>0</v>
      </c>
      <c r="O201" s="37" t="n">
        <v>190</v>
      </c>
      <c r="P201" s="43" t="n">
        <v>65</v>
      </c>
      <c r="Q201" s="37" t="n">
        <v>190</v>
      </c>
      <c r="R201" s="34" t="n">
        <f aca="false">Q201*P201</f>
        <v>12350</v>
      </c>
    </row>
    <row r="202" s="49" customFormat="true" ht="13.8" hidden="false" customHeight="false" outlineLevel="0" collapsed="false">
      <c r="A202" s="47" t="s">
        <v>159</v>
      </c>
      <c r="B202" s="47" t="s">
        <v>147</v>
      </c>
      <c r="C202" s="47" t="n">
        <f aca="false">SUM(C200:C201)</f>
        <v>6937</v>
      </c>
      <c r="D202" s="47" t="n">
        <f aca="false">SUM(D200:D201)</f>
        <v>8389</v>
      </c>
      <c r="E202" s="48" t="n">
        <f aca="false">C202/D202*100</f>
        <v>82.6916199785433</v>
      </c>
      <c r="F202" s="47" t="n">
        <f aca="false">SUM(F200:F201)</f>
        <v>5446</v>
      </c>
      <c r="G202" s="47" t="n">
        <f aca="false">SUM(G200:G201)</f>
        <v>3433</v>
      </c>
      <c r="H202" s="48" t="n">
        <f aca="false">F202/G202*100</f>
        <v>158.636760850568</v>
      </c>
      <c r="I202" s="48" t="n">
        <f aca="false">SUM(I200:I201)</f>
        <v>6937</v>
      </c>
      <c r="J202" s="47" t="n">
        <f aca="false">SUM(J200:J201)</f>
        <v>8389</v>
      </c>
      <c r="K202" s="48" t="n">
        <f aca="false">I202/J202*100</f>
        <v>82.6916199785433</v>
      </c>
      <c r="L202" s="59" t="n">
        <f aca="false">SUM(L200:L201)</f>
        <v>6937</v>
      </c>
      <c r="M202" s="47" t="n">
        <f aca="false">SUM(M200:M201)</f>
        <v>8389</v>
      </c>
      <c r="N202" s="48" t="n">
        <f aca="false">L202/M202*100</f>
        <v>82.6916199785433</v>
      </c>
      <c r="O202" s="59" t="n">
        <f aca="false">SUM(O200:O201)</f>
        <v>243</v>
      </c>
      <c r="P202" s="59" t="n">
        <f aca="false">R202/O202</f>
        <v>60.6378600823045</v>
      </c>
      <c r="Q202" s="47" t="n">
        <f aca="false">SUM(Q200:Q201)</f>
        <v>243</v>
      </c>
      <c r="R202" s="56" t="n">
        <f aca="false">SUM(R200:R201)</f>
        <v>14735</v>
      </c>
    </row>
    <row r="215" customFormat="false" ht="7.5" hidden="false" customHeight="true" outlineLevel="0" collapsed="false"/>
    <row r="226" customFormat="false" ht="6.75" hidden="false" customHeight="true" outlineLevel="0" collapsed="false"/>
    <row r="227" customFormat="false" ht="15" hidden="true" customHeight="true" outlineLevel="0" collapsed="false"/>
    <row r="228" customFormat="false" ht="15" hidden="true" customHeight="true" outlineLevel="0" collapsed="false"/>
    <row r="229" customFormat="false" ht="15" hidden="true" customHeight="true" outlineLevel="0" collapsed="false"/>
    <row r="230" customFormat="false" ht="15" hidden="true" customHeight="true" outlineLevel="0" collapsed="false"/>
    <row r="231" customFormat="false" ht="15" hidden="true" customHeight="true" outlineLevel="0" collapsed="false"/>
    <row r="232" customFormat="false" ht="15" hidden="true" customHeight="true" outlineLevel="0" collapsed="false"/>
    <row r="233" customFormat="false" ht="15" hidden="true" customHeight="true" outlineLevel="0" collapsed="false"/>
    <row r="234" customFormat="false" ht="15" hidden="true" customHeight="true" outlineLevel="0" collapsed="false"/>
    <row r="235" customFormat="false" ht="15" hidden="true" customHeight="true" outlineLevel="0" collapsed="false"/>
    <row r="236" customFormat="false" ht="15" hidden="true" customHeight="true" outlineLevel="0" collapsed="false"/>
    <row r="237" customFormat="false" ht="15" hidden="true" customHeight="true" outlineLevel="0" collapsed="false"/>
    <row r="238" customFormat="false" ht="15" hidden="true" customHeight="true" outlineLevel="0" collapsed="false"/>
    <row r="239" customFormat="false" ht="15" hidden="true" customHeight="true" outlineLevel="0" collapsed="false"/>
    <row r="240" customFormat="false" ht="15" hidden="true" customHeight="true" outlineLevel="0" collapsed="false"/>
    <row r="241" customFormat="false" ht="15" hidden="true" customHeight="true" outlineLevel="0" collapsed="false"/>
    <row r="242" customFormat="false" ht="15" hidden="true" customHeight="true" outlineLevel="0" collapsed="false"/>
    <row r="243" customFormat="false" ht="15" hidden="true" customHeight="true" outlineLevel="0" collapsed="false"/>
    <row r="244" customFormat="false" ht="9.75" hidden="true" customHeight="true" outlineLevel="0" collapsed="false"/>
    <row r="245" customFormat="false" ht="15" hidden="true" customHeight="true" outlineLevel="0" collapsed="false"/>
    <row r="246" customFormat="false" ht="15" hidden="true" customHeight="true" outlineLevel="0" collapsed="false"/>
    <row r="247" customFormat="false" ht="15" hidden="true" customHeight="true" outlineLevel="0" collapsed="false"/>
    <row r="248" customFormat="false" ht="15" hidden="true" customHeight="true" outlineLevel="0" collapsed="false"/>
    <row r="249" customFormat="false" ht="15" hidden="true" customHeight="true" outlineLevel="0" collapsed="false"/>
    <row r="250" customFormat="false" ht="15" hidden="true" customHeight="true" outlineLevel="0" collapsed="false"/>
    <row r="251" customFormat="false" ht="15" hidden="true" customHeight="true" outlineLevel="0" collapsed="false"/>
    <row r="252" customFormat="false" ht="8.25" hidden="false" customHeight="true" outlineLevel="0" collapsed="false"/>
    <row r="253" customFormat="false" ht="13.5" hidden="false" customHeight="true" outlineLevel="0" collapsed="false"/>
    <row r="257" customFormat="false" ht="23.25" hidden="false" customHeight="true" outlineLevel="0" collapsed="false"/>
    <row r="258" customFormat="false" ht="23.25" hidden="false" customHeight="true" outlineLevel="0" collapsed="false"/>
    <row r="259" customFormat="false" ht="23.25" hidden="false" customHeight="true" outlineLevel="0" collapsed="false"/>
    <row r="260" customFormat="false" ht="23.25" hidden="false" customHeight="true" outlineLevel="0" collapsed="false"/>
    <row r="261" customFormat="false" ht="23.25" hidden="false" customHeight="true" outlineLevel="0" collapsed="false"/>
  </sheetData>
  <mergeCells count="55"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7:Q39"/>
    <mergeCell ref="A40:A41"/>
    <mergeCell ref="B40:B41"/>
    <mergeCell ref="C40:G40"/>
    <mergeCell ref="H40:K40"/>
    <mergeCell ref="O40:O41"/>
    <mergeCell ref="P40:P41"/>
    <mergeCell ref="Q40:Q41"/>
    <mergeCell ref="A43:B43"/>
    <mergeCell ref="A61:B61"/>
    <mergeCell ref="A63:B63"/>
    <mergeCell ref="A73:B73"/>
    <mergeCell ref="A75:B75"/>
    <mergeCell ref="A84:B84"/>
    <mergeCell ref="A85:B85"/>
    <mergeCell ref="A87:B87"/>
    <mergeCell ref="A99:B99"/>
    <mergeCell ref="A101:B101"/>
    <mergeCell ref="A127:B127"/>
    <mergeCell ref="A129:B129"/>
    <mergeCell ref="A133:B133"/>
    <mergeCell ref="A143:B143"/>
    <mergeCell ref="A145:B145"/>
    <mergeCell ref="A161:B161"/>
    <mergeCell ref="A169:B169"/>
    <mergeCell ref="D171:F171"/>
    <mergeCell ref="J171:L171"/>
    <mergeCell ref="M171:O171"/>
    <mergeCell ref="A172:B172"/>
    <mergeCell ref="A183:B183"/>
    <mergeCell ref="A185:B185"/>
    <mergeCell ref="A197:B197"/>
    <mergeCell ref="A199:B199"/>
    <mergeCell ref="A202:B2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02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55" activeCellId="0" sqref="J55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7.85"/>
    <col collapsed="false" customWidth="true" hidden="false" outlineLevel="0" max="3" min="3" style="0" width="10.85"/>
    <col collapsed="false" customWidth="true" hidden="false" outlineLevel="0" max="4" min="4" style="0" width="10.43"/>
    <col collapsed="false" customWidth="true" hidden="false" outlineLevel="0" max="5" min="5" style="0" width="6.57"/>
    <col collapsed="false" customWidth="true" hidden="false" outlineLevel="0" max="6" min="6" style="0" width="10.14"/>
    <col collapsed="false" customWidth="true" hidden="false" outlineLevel="0" max="7" min="7" style="0" width="10.28"/>
    <col collapsed="false" customWidth="true" hidden="false" outlineLevel="0" max="8" min="8" style="0" width="6.43"/>
    <col collapsed="false" customWidth="true" hidden="false" outlineLevel="0" max="9" min="9" style="0" width="10.14"/>
    <col collapsed="false" customWidth="true" hidden="false" outlineLevel="0" max="10" min="10" style="0" width="10.43"/>
    <col collapsed="false" customWidth="true" hidden="false" outlineLevel="0" max="11" min="11" style="0" width="6.28"/>
    <col collapsed="false" customWidth="true" hidden="false" outlineLevel="0" max="12" min="12" style="0" width="10.57"/>
    <col collapsed="false" customWidth="true" hidden="false" outlineLevel="0" max="13" min="13" style="0" width="11"/>
    <col collapsed="false" customWidth="true" hidden="false" outlineLevel="0" max="14" min="14" style="0" width="7"/>
    <col collapsed="false" customWidth="true" hidden="false" outlineLevel="0" max="15" min="15" style="0" width="7.28"/>
    <col collapsed="false" customWidth="true" hidden="false" outlineLevel="0" max="16" min="16" style="0" width="6.57"/>
    <col collapsed="false" customWidth="true" hidden="false" outlineLevel="0" max="17" min="17" style="0" width="6.7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3" customFormat="false" ht="15" hidden="false" customHeight="true" outlineLevel="0" collapsed="false">
      <c r="A3" s="93" t="s">
        <v>194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customFormat="false" ht="15" hidden="false" customHeight="false" outlineLevel="0" collapsed="false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</row>
    <row r="5" customFormat="false" ht="15" hidden="false" customHeight="true" outlineLevel="0" collapsed="false">
      <c r="A5" s="95" t="s">
        <v>1</v>
      </c>
      <c r="B5" s="96" t="s">
        <v>2</v>
      </c>
      <c r="C5" s="95" t="s">
        <v>3</v>
      </c>
      <c r="D5" s="95"/>
      <c r="E5" s="95"/>
      <c r="F5" s="95"/>
      <c r="G5" s="95"/>
      <c r="H5" s="95"/>
      <c r="I5" s="97" t="s">
        <v>4</v>
      </c>
      <c r="J5" s="97"/>
      <c r="K5" s="97"/>
      <c r="L5" s="95" t="s">
        <v>5</v>
      </c>
      <c r="M5" s="95"/>
      <c r="N5" s="95"/>
      <c r="O5" s="96" t="s">
        <v>6</v>
      </c>
      <c r="P5" s="98" t="s">
        <v>7</v>
      </c>
      <c r="Q5" s="96" t="s">
        <v>8</v>
      </c>
      <c r="R5" s="99"/>
    </row>
    <row r="6" customFormat="false" ht="15" hidden="false" customHeight="true" outlineLevel="0" collapsed="false">
      <c r="A6" s="95"/>
      <c r="B6" s="96"/>
      <c r="C6" s="96" t="s">
        <v>9</v>
      </c>
      <c r="D6" s="96" t="s">
        <v>10</v>
      </c>
      <c r="E6" s="100" t="s">
        <v>11</v>
      </c>
      <c r="F6" s="96" t="s">
        <v>12</v>
      </c>
      <c r="G6" s="96" t="s">
        <v>10</v>
      </c>
      <c r="H6" s="100" t="s">
        <v>11</v>
      </c>
      <c r="I6" s="96" t="s">
        <v>13</v>
      </c>
      <c r="J6" s="96" t="s">
        <v>10</v>
      </c>
      <c r="K6" s="100" t="s">
        <v>11</v>
      </c>
      <c r="L6" s="96" t="s">
        <v>13</v>
      </c>
      <c r="M6" s="96" t="s">
        <v>10</v>
      </c>
      <c r="N6" s="100" t="s">
        <v>11</v>
      </c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/>
      <c r="B9" s="96"/>
      <c r="C9" s="96"/>
      <c r="D9" s="96"/>
      <c r="E9" s="100"/>
      <c r="F9" s="96"/>
      <c r="G9" s="96"/>
      <c r="H9" s="100"/>
      <c r="I9" s="96"/>
      <c r="J9" s="96"/>
      <c r="K9" s="100"/>
      <c r="L9" s="96"/>
      <c r="M9" s="96"/>
      <c r="N9" s="100"/>
      <c r="O9" s="96"/>
      <c r="P9" s="98"/>
      <c r="Q9" s="96"/>
      <c r="R9" s="99"/>
    </row>
    <row r="10" customFormat="false" ht="15" hidden="false" customHeight="false" outlineLevel="0" collapsed="false">
      <c r="A10" s="95"/>
      <c r="B10" s="96"/>
      <c r="C10" s="96"/>
      <c r="D10" s="96"/>
      <c r="E10" s="100"/>
      <c r="F10" s="96"/>
      <c r="G10" s="96"/>
      <c r="H10" s="100"/>
      <c r="I10" s="96"/>
      <c r="J10" s="96"/>
      <c r="K10" s="100"/>
      <c r="L10" s="96"/>
      <c r="M10" s="96"/>
      <c r="N10" s="100"/>
      <c r="O10" s="96"/>
      <c r="P10" s="98"/>
      <c r="Q10" s="96"/>
      <c r="R10" s="99"/>
    </row>
    <row r="11" customFormat="false" ht="15" hidden="false" customHeight="false" outlineLevel="0" collapsed="false">
      <c r="A11" s="95" t="n">
        <v>1</v>
      </c>
      <c r="B11" s="95" t="n">
        <v>2</v>
      </c>
      <c r="C11" s="95" t="n">
        <v>3</v>
      </c>
      <c r="D11" s="95" t="n">
        <v>4</v>
      </c>
      <c r="E11" s="101" t="n">
        <v>5</v>
      </c>
      <c r="F11" s="95" t="n">
        <v>6</v>
      </c>
      <c r="G11" s="95" t="n">
        <v>7</v>
      </c>
      <c r="H11" s="95" t="n">
        <v>8</v>
      </c>
      <c r="I11" s="95" t="n">
        <v>11</v>
      </c>
      <c r="J11" s="95" t="n">
        <v>12</v>
      </c>
      <c r="K11" s="95" t="n">
        <v>13</v>
      </c>
      <c r="L11" s="95" t="n">
        <v>17</v>
      </c>
      <c r="M11" s="95" t="n">
        <v>18</v>
      </c>
      <c r="N11" s="95" t="n">
        <v>19</v>
      </c>
      <c r="O11" s="95" t="n">
        <v>20</v>
      </c>
      <c r="P11" s="101" t="n">
        <v>21</v>
      </c>
      <c r="Q11" s="95" t="n">
        <v>22</v>
      </c>
      <c r="R11" s="102"/>
    </row>
    <row r="12" customFormat="false" ht="33" hidden="false" customHeight="false" outlineLevel="0" collapsed="false">
      <c r="A12" s="103" t="n">
        <v>1</v>
      </c>
      <c r="B12" s="104" t="s">
        <v>176</v>
      </c>
      <c r="C12" s="101" t="n">
        <f aca="false">C161</f>
        <v>75451014</v>
      </c>
      <c r="D12" s="101" t="n">
        <f aca="false">D161</f>
        <v>74120055</v>
      </c>
      <c r="E12" s="105" t="n">
        <f aca="false">E161</f>
        <v>101.795679995111</v>
      </c>
      <c r="F12" s="101" t="n">
        <f aca="false">F161</f>
        <v>26774772</v>
      </c>
      <c r="G12" s="101" t="n">
        <f aca="false">G161</f>
        <v>26317699</v>
      </c>
      <c r="H12" s="105" t="n">
        <f aca="false">H161</f>
        <v>101.736751377847</v>
      </c>
      <c r="I12" s="101" t="n">
        <f aca="false">I161</f>
        <v>72247367</v>
      </c>
      <c r="J12" s="101" t="n">
        <f aca="false">J161</f>
        <v>74868528</v>
      </c>
      <c r="K12" s="105" t="n">
        <f aca="false">K161</f>
        <v>96.4989815213143</v>
      </c>
      <c r="L12" s="101" t="n">
        <f aca="false">L161</f>
        <v>56782290</v>
      </c>
      <c r="M12" s="101" t="n">
        <f aca="false">M161</f>
        <v>59463515</v>
      </c>
      <c r="N12" s="105" t="n">
        <f aca="false">N161</f>
        <v>95.4909745917307</v>
      </c>
      <c r="O12" s="101" t="n">
        <f aca="false">O161</f>
        <v>7899</v>
      </c>
      <c r="P12" s="105" t="n">
        <f aca="false">P161</f>
        <v>178.513989112546</v>
      </c>
      <c r="Q12" s="101" t="n">
        <f aca="false">Q161</f>
        <v>8975</v>
      </c>
      <c r="R12" s="102" t="n">
        <f aca="false">O12*P12</f>
        <v>1410082</v>
      </c>
    </row>
    <row r="13" customFormat="false" ht="33" hidden="false" customHeight="false" outlineLevel="0" collapsed="false">
      <c r="A13" s="103" t="n">
        <v>2</v>
      </c>
      <c r="B13" s="104" t="s">
        <v>177</v>
      </c>
      <c r="C13" s="101" t="n">
        <f aca="false">C169</f>
        <v>2016877</v>
      </c>
      <c r="D13" s="101" t="n">
        <f aca="false">D169</f>
        <v>2301792</v>
      </c>
      <c r="E13" s="105" t="n">
        <f aca="false">E169</f>
        <v>87.6220353533247</v>
      </c>
      <c r="F13" s="101" t="n">
        <f aca="false">F169</f>
        <v>789051</v>
      </c>
      <c r="G13" s="101" t="n">
        <f aca="false">G169</f>
        <v>744136</v>
      </c>
      <c r="H13" s="105" t="n">
        <f aca="false">H169</f>
        <v>106.03585903652</v>
      </c>
      <c r="I13" s="101" t="n">
        <f aca="false">I169</f>
        <v>2246813</v>
      </c>
      <c r="J13" s="101" t="n">
        <f aca="false">J169</f>
        <v>2028187</v>
      </c>
      <c r="K13" s="105" t="n">
        <f aca="false">K169</f>
        <v>110.779380796741</v>
      </c>
      <c r="L13" s="101" t="n">
        <f aca="false">L169</f>
        <v>1043267</v>
      </c>
      <c r="M13" s="101" t="n">
        <f aca="false">M169</f>
        <v>531006</v>
      </c>
      <c r="N13" s="105" t="n">
        <f aca="false">N169</f>
        <v>196.469908061303</v>
      </c>
      <c r="O13" s="101" t="n">
        <f aca="false">O169</f>
        <v>1380</v>
      </c>
      <c r="P13" s="105" t="n">
        <f aca="false">P169</f>
        <v>56.7557971014493</v>
      </c>
      <c r="Q13" s="101" t="n">
        <f aca="false">Q169</f>
        <v>1071</v>
      </c>
      <c r="R13" s="102" t="n">
        <f aca="false">O13*P13</f>
        <v>78323</v>
      </c>
    </row>
    <row r="14" customFormat="false" ht="16.5" hidden="false" customHeight="false" outlineLevel="0" collapsed="false">
      <c r="A14" s="103" t="n">
        <v>3</v>
      </c>
      <c r="B14" s="104" t="s">
        <v>178</v>
      </c>
      <c r="C14" s="101" t="n">
        <f aca="false">C183</f>
        <v>2029434</v>
      </c>
      <c r="D14" s="101" t="n">
        <f aca="false">D183</f>
        <v>2708248</v>
      </c>
      <c r="E14" s="105" t="n">
        <f aca="false">E183</f>
        <v>74.9353087309582</v>
      </c>
      <c r="F14" s="101" t="n">
        <f aca="false">F183</f>
        <v>906942</v>
      </c>
      <c r="G14" s="101" t="n">
        <f aca="false">G183</f>
        <v>1162584</v>
      </c>
      <c r="H14" s="105" t="n">
        <f aca="false">H183</f>
        <v>78.0108792138891</v>
      </c>
      <c r="I14" s="101" t="n">
        <f aca="false">I183</f>
        <v>2248178</v>
      </c>
      <c r="J14" s="101" t="n">
        <f aca="false">J183</f>
        <v>2481810</v>
      </c>
      <c r="K14" s="105" t="n">
        <f aca="false">K183</f>
        <v>90.5862253758346</v>
      </c>
      <c r="L14" s="101" t="n">
        <f aca="false">L183</f>
        <v>2228685</v>
      </c>
      <c r="M14" s="101" t="n">
        <f aca="false">M183</f>
        <v>2469209</v>
      </c>
      <c r="N14" s="105" t="n">
        <f aca="false">N183</f>
        <v>90.2590667699656</v>
      </c>
      <c r="O14" s="101" t="n">
        <f aca="false">O183</f>
        <v>521</v>
      </c>
      <c r="P14" s="105" t="n">
        <f aca="false">P183</f>
        <v>86.7562380038388</v>
      </c>
      <c r="Q14" s="101" t="n">
        <f aca="false">Q183</f>
        <v>516</v>
      </c>
      <c r="R14" s="102" t="n">
        <f aca="false">O14*P14</f>
        <v>45200</v>
      </c>
    </row>
    <row r="15" customFormat="false" ht="16.5" hidden="false" customHeight="false" outlineLevel="0" collapsed="false">
      <c r="A15" s="103" t="n">
        <v>4</v>
      </c>
      <c r="B15" s="104" t="s">
        <v>179</v>
      </c>
      <c r="C15" s="101" t="n">
        <f aca="false">C61</f>
        <v>648533</v>
      </c>
      <c r="D15" s="101" t="n">
        <f aca="false">D61</f>
        <v>480146</v>
      </c>
      <c r="E15" s="105" t="n">
        <f aca="false">E61</f>
        <v>135.069957887809</v>
      </c>
      <c r="F15" s="101" t="n">
        <f aca="false">F61</f>
        <v>261729</v>
      </c>
      <c r="G15" s="101" t="n">
        <f aca="false">G61</f>
        <v>137744</v>
      </c>
      <c r="H15" s="105" t="n">
        <f aca="false">H61</f>
        <v>190.011180160297</v>
      </c>
      <c r="I15" s="101" t="n">
        <f aca="false">I61</f>
        <v>542443</v>
      </c>
      <c r="J15" s="101" t="n">
        <f aca="false">J61</f>
        <v>459404</v>
      </c>
      <c r="K15" s="105" t="n">
        <f aca="false">K61</f>
        <v>118.075375921847</v>
      </c>
      <c r="L15" s="101" t="n">
        <f aca="false">L61</f>
        <v>334557</v>
      </c>
      <c r="M15" s="101" t="n">
        <f aca="false">M61</f>
        <v>230071</v>
      </c>
      <c r="N15" s="105" t="n">
        <f aca="false">N61</f>
        <v>145.414676339043</v>
      </c>
      <c r="O15" s="101" t="n">
        <f aca="false">O61</f>
        <v>809</v>
      </c>
      <c r="P15" s="105" t="n">
        <f aca="false">P61</f>
        <v>79.6291718170581</v>
      </c>
      <c r="Q15" s="101" t="n">
        <f aca="false">Q61</f>
        <v>790</v>
      </c>
      <c r="R15" s="102" t="n">
        <f aca="false">O15*P15</f>
        <v>64420</v>
      </c>
    </row>
    <row r="16" customFormat="false" ht="16.5" hidden="false" customHeight="false" outlineLevel="0" collapsed="false">
      <c r="A16" s="103" t="n">
        <v>5</v>
      </c>
      <c r="B16" s="104" t="s">
        <v>180</v>
      </c>
      <c r="C16" s="101" t="n">
        <f aca="false">C73</f>
        <v>386747</v>
      </c>
      <c r="D16" s="101" t="n">
        <f aca="false">D73</f>
        <v>285175</v>
      </c>
      <c r="E16" s="105" t="n">
        <f aca="false">E73</f>
        <v>135.617427895152</v>
      </c>
      <c r="F16" s="101" t="n">
        <f aca="false">F73</f>
        <v>214612</v>
      </c>
      <c r="G16" s="101" t="n">
        <f aca="false">G73</f>
        <v>172946</v>
      </c>
      <c r="H16" s="105" t="n">
        <f aca="false">H73</f>
        <v>124.091913082696</v>
      </c>
      <c r="I16" s="101" t="n">
        <f aca="false">I73</f>
        <v>343879</v>
      </c>
      <c r="J16" s="101" t="n">
        <f aca="false">J73</f>
        <v>263139</v>
      </c>
      <c r="K16" s="105" t="n">
        <f aca="false">K73</f>
        <v>130.68340306834</v>
      </c>
      <c r="L16" s="101" t="n">
        <f aca="false">L73</f>
        <v>274501</v>
      </c>
      <c r="M16" s="101" t="n">
        <f aca="false">M73</f>
        <v>206336</v>
      </c>
      <c r="N16" s="105" t="n">
        <f aca="false">N73</f>
        <v>133.035921991315</v>
      </c>
      <c r="O16" s="101" t="n">
        <f aca="false">O73</f>
        <v>613</v>
      </c>
      <c r="P16" s="105" t="n">
        <f aca="false">P73</f>
        <v>66.7536704730832</v>
      </c>
      <c r="Q16" s="101" t="n">
        <f aca="false">Q73</f>
        <v>598</v>
      </c>
      <c r="R16" s="102" t="n">
        <f aca="false">O16*P16</f>
        <v>40920</v>
      </c>
    </row>
    <row r="17" customFormat="false" ht="16.5" hidden="false" customHeight="false" outlineLevel="0" collapsed="false">
      <c r="A17" s="103" t="n">
        <v>6</v>
      </c>
      <c r="B17" s="104" t="s">
        <v>181</v>
      </c>
      <c r="C17" s="101" t="n">
        <f aca="false">C84</f>
        <v>308672</v>
      </c>
      <c r="D17" s="101" t="n">
        <f aca="false">D84</f>
        <v>194833</v>
      </c>
      <c r="E17" s="105" t="n">
        <f aca="false">E84</f>
        <v>158.429013565464</v>
      </c>
      <c r="F17" s="101" t="n">
        <f aca="false">F84</f>
        <v>65713</v>
      </c>
      <c r="G17" s="101" t="n">
        <f aca="false">G84</f>
        <v>80477</v>
      </c>
      <c r="H17" s="105" t="n">
        <f aca="false">H84</f>
        <v>81.654385725114</v>
      </c>
      <c r="I17" s="101" t="n">
        <f aca="false">I84</f>
        <v>338819</v>
      </c>
      <c r="J17" s="101" t="n">
        <f aca="false">J84</f>
        <v>196852</v>
      </c>
      <c r="K17" s="105" t="n">
        <f aca="false">K84</f>
        <v>172.118647511836</v>
      </c>
      <c r="L17" s="101" t="n">
        <f aca="false">L84</f>
        <v>164307</v>
      </c>
      <c r="M17" s="101" t="n">
        <f aca="false">M84</f>
        <v>59843</v>
      </c>
      <c r="N17" s="105" t="n">
        <f aca="false">N84</f>
        <v>274.56344100396</v>
      </c>
      <c r="O17" s="101" t="n">
        <f aca="false">O84</f>
        <v>572</v>
      </c>
      <c r="P17" s="105" t="n">
        <f aca="false">P84</f>
        <v>37.8706293706294</v>
      </c>
      <c r="Q17" s="101" t="n">
        <f aca="false">Q84</f>
        <v>405</v>
      </c>
      <c r="R17" s="102" t="n">
        <f aca="false">O17*P17</f>
        <v>21662</v>
      </c>
    </row>
    <row r="18" customFormat="false" ht="16.5" hidden="false" customHeight="false" outlineLevel="0" collapsed="false">
      <c r="A18" s="103" t="n">
        <v>7</v>
      </c>
      <c r="B18" s="104" t="s">
        <v>182</v>
      </c>
      <c r="C18" s="101" t="n">
        <f aca="false">C99</f>
        <v>1314707</v>
      </c>
      <c r="D18" s="101" t="n">
        <f aca="false">D99</f>
        <v>1374941</v>
      </c>
      <c r="E18" s="105" t="n">
        <f aca="false">E99</f>
        <v>95.6191574765754</v>
      </c>
      <c r="F18" s="101" t="n">
        <f aca="false">F99</f>
        <v>562673</v>
      </c>
      <c r="G18" s="101" t="n">
        <f aca="false">G99</f>
        <v>525006</v>
      </c>
      <c r="H18" s="105" t="n">
        <f aca="false">H99</f>
        <v>107.174584671413</v>
      </c>
      <c r="I18" s="101" t="n">
        <f aca="false">I99</f>
        <v>2089872</v>
      </c>
      <c r="J18" s="101" t="n">
        <f aca="false">J99</f>
        <v>2000967</v>
      </c>
      <c r="K18" s="105" t="n">
        <f aca="false">K99</f>
        <v>104.443101760299</v>
      </c>
      <c r="L18" s="101" t="n">
        <f aca="false">L99</f>
        <v>507297</v>
      </c>
      <c r="M18" s="101" t="n">
        <f aca="false">M99</f>
        <v>408975</v>
      </c>
      <c r="N18" s="105" t="n">
        <f aca="false">N99</f>
        <v>124.04107830552</v>
      </c>
      <c r="O18" s="101" t="n">
        <f aca="false">O99</f>
        <v>4065</v>
      </c>
      <c r="P18" s="105" t="n">
        <f aca="false">P99</f>
        <v>109.816728167282</v>
      </c>
      <c r="Q18" s="101" t="n">
        <f aca="false">Q99</f>
        <v>4109</v>
      </c>
      <c r="R18" s="102" t="n">
        <f aca="false">O18*P18</f>
        <v>446405</v>
      </c>
    </row>
    <row r="19" customFormat="false" ht="33" hidden="false" customHeight="false" outlineLevel="0" collapsed="false">
      <c r="A19" s="103" t="n">
        <v>8</v>
      </c>
      <c r="B19" s="104" t="s">
        <v>183</v>
      </c>
      <c r="C19" s="101" t="n">
        <f aca="false">C133</f>
        <v>787108</v>
      </c>
      <c r="D19" s="101" t="n">
        <f aca="false">D133</f>
        <v>556514</v>
      </c>
      <c r="E19" s="105" t="n">
        <f aca="false">E133</f>
        <v>141.435435586526</v>
      </c>
      <c r="F19" s="101" t="n">
        <f aca="false">F133</f>
        <v>225487</v>
      </c>
      <c r="G19" s="101" t="n">
        <f aca="false">G133</f>
        <v>245643</v>
      </c>
      <c r="H19" s="105" t="n">
        <f aca="false">H133</f>
        <v>91.794596222974</v>
      </c>
      <c r="I19" s="101" t="n">
        <f aca="false">I133</f>
        <v>799980</v>
      </c>
      <c r="J19" s="101" t="n">
        <f aca="false">J133</f>
        <v>196222</v>
      </c>
      <c r="K19" s="105" t="n">
        <f aca="false">K133</f>
        <v>407.691288438605</v>
      </c>
      <c r="L19" s="101" t="n">
        <f aca="false">L133</f>
        <v>80210</v>
      </c>
      <c r="M19" s="101" t="n">
        <f aca="false">Փետրվար!M133</f>
        <v>0</v>
      </c>
      <c r="N19" s="105" t="e">
        <f aca="false">Փետրվար!N133</f>
        <v>#DIV/0!</v>
      </c>
      <c r="O19" s="101" t="n">
        <f aca="false">O133</f>
        <v>521</v>
      </c>
      <c r="P19" s="105" t="n">
        <f aca="false">P133</f>
        <v>330.276391554702</v>
      </c>
      <c r="Q19" s="101" t="n">
        <f aca="false">Q133</f>
        <v>611</v>
      </c>
      <c r="R19" s="102"/>
    </row>
    <row r="20" customFormat="false" ht="33" hidden="false" customHeight="false" outlineLevel="0" collapsed="false">
      <c r="A20" s="103" t="n">
        <v>9</v>
      </c>
      <c r="B20" s="104" t="s">
        <v>184</v>
      </c>
      <c r="C20" s="101" t="n">
        <f aca="false">C127</f>
        <v>682970</v>
      </c>
      <c r="D20" s="101" t="n">
        <f aca="false">D127</f>
        <v>558500</v>
      </c>
      <c r="E20" s="105" t="n">
        <f aca="false">E127</f>
        <v>122.286481647269</v>
      </c>
      <c r="F20" s="101" t="n">
        <f aca="false">F127</f>
        <v>300324</v>
      </c>
      <c r="G20" s="101" t="n">
        <f aca="false">G127</f>
        <v>255667</v>
      </c>
      <c r="H20" s="105" t="n">
        <f aca="false">H127</f>
        <v>117.466861190533</v>
      </c>
      <c r="I20" s="101" t="n">
        <f aca="false">I127</f>
        <v>630672</v>
      </c>
      <c r="J20" s="101" t="n">
        <f aca="false">J127</f>
        <v>492244</v>
      </c>
      <c r="K20" s="105" t="n">
        <f aca="false">K127</f>
        <v>128.121825761208</v>
      </c>
      <c r="L20" s="101" t="n">
        <f aca="false">L127</f>
        <v>356625</v>
      </c>
      <c r="M20" s="101" t="n">
        <f aca="false">M127</f>
        <v>236846</v>
      </c>
      <c r="N20" s="105" t="n">
        <f aca="false">N127</f>
        <v>150.572523918496</v>
      </c>
      <c r="O20" s="101" t="n">
        <f aca="false">O127</f>
        <v>1889</v>
      </c>
      <c r="P20" s="105" t="n">
        <f aca="false">P127</f>
        <v>51.5320275277925</v>
      </c>
      <c r="Q20" s="101" t="n">
        <f aca="false">Q127</f>
        <v>1735</v>
      </c>
      <c r="R20" s="102" t="n">
        <f aca="false">O20*P20</f>
        <v>97344</v>
      </c>
    </row>
    <row r="21" customFormat="false" ht="16.5" hidden="false" customHeight="false" outlineLevel="0" collapsed="false">
      <c r="A21" s="103" t="n">
        <v>10</v>
      </c>
      <c r="B21" s="104" t="s">
        <v>185</v>
      </c>
      <c r="C21" s="101" t="n">
        <f aca="false">C143</f>
        <v>81893</v>
      </c>
      <c r="D21" s="101" t="n">
        <f aca="false">D143</f>
        <v>30615</v>
      </c>
      <c r="E21" s="105" t="n">
        <f aca="false">E143</f>
        <v>267.493058958027</v>
      </c>
      <c r="F21" s="101" t="n">
        <f aca="false">F143</f>
        <v>24782</v>
      </c>
      <c r="G21" s="101" t="n">
        <f aca="false">G143</f>
        <v>17572</v>
      </c>
      <c r="H21" s="105" t="n">
        <f aca="false">H143</f>
        <v>141.031185977692</v>
      </c>
      <c r="I21" s="101" t="n">
        <f aca="false">I143</f>
        <v>92300</v>
      </c>
      <c r="J21" s="101" t="n">
        <f aca="false">J143</f>
        <v>16190</v>
      </c>
      <c r="K21" s="105" t="n">
        <f aca="false">K143</f>
        <v>570.105003088326</v>
      </c>
      <c r="L21" s="101" t="n">
        <f aca="false">L143</f>
        <v>0</v>
      </c>
      <c r="M21" s="101" t="n">
        <f aca="false">M143</f>
        <v>0</v>
      </c>
      <c r="N21" s="105" t="n">
        <f aca="false">N143</f>
        <v>0</v>
      </c>
      <c r="O21" s="101" t="n">
        <f aca="false">O143</f>
        <v>135</v>
      </c>
      <c r="P21" s="105" t="n">
        <f aca="false">P143</f>
        <v>73.4814814814815</v>
      </c>
      <c r="Q21" s="101" t="n">
        <f aca="false">Q143</f>
        <v>135</v>
      </c>
      <c r="R21" s="102" t="n">
        <f aca="false">O21*P21</f>
        <v>9920</v>
      </c>
    </row>
    <row r="22" customFormat="false" ht="33" hidden="false" customHeight="false" outlineLevel="0" collapsed="false">
      <c r="A22" s="103" t="n">
        <v>11</v>
      </c>
      <c r="B22" s="104" t="s">
        <v>186</v>
      </c>
      <c r="C22" s="101" t="n">
        <f aca="false">C197</f>
        <v>369189.8</v>
      </c>
      <c r="D22" s="101" t="n">
        <f aca="false">D197</f>
        <v>588928.3</v>
      </c>
      <c r="E22" s="105" t="n">
        <f aca="false">E197</f>
        <v>62.6884121547564</v>
      </c>
      <c r="F22" s="101" t="n">
        <f aca="false">F197</f>
        <v>253472</v>
      </c>
      <c r="G22" s="101" t="n">
        <f aca="false">G197</f>
        <v>263774</v>
      </c>
      <c r="H22" s="105" t="n">
        <f aca="false">H197</f>
        <v>96.0943838285805</v>
      </c>
      <c r="I22" s="101" t="n">
        <f aca="false">I197</f>
        <v>258675.8</v>
      </c>
      <c r="J22" s="101" t="n">
        <f aca="false">J197</f>
        <v>471614.3</v>
      </c>
      <c r="K22" s="105" t="n">
        <f aca="false">K197</f>
        <v>54.849015392451</v>
      </c>
      <c r="L22" s="101" t="n">
        <f aca="false">L197</f>
        <v>26610</v>
      </c>
      <c r="M22" s="101" t="n">
        <f aca="false">M197</f>
        <v>248504</v>
      </c>
      <c r="N22" s="105" t="n">
        <f aca="false">N197</f>
        <v>10.7080771335673</v>
      </c>
      <c r="O22" s="101" t="n">
        <f aca="false">O197</f>
        <v>699</v>
      </c>
      <c r="P22" s="105" t="n">
        <f aca="false">P197</f>
        <v>161.399141630901</v>
      </c>
      <c r="Q22" s="101" t="n">
        <f aca="false">Q197</f>
        <v>700</v>
      </c>
      <c r="R22" s="102" t="n">
        <f aca="false">O22*P22</f>
        <v>112818</v>
      </c>
    </row>
    <row r="23" customFormat="false" ht="16.5" hidden="false" customHeight="false" outlineLevel="0" collapsed="false">
      <c r="A23" s="103" t="n">
        <v>12</v>
      </c>
      <c r="B23" s="104" t="s">
        <v>187</v>
      </c>
      <c r="C23" s="101" t="n">
        <f aca="false">C202</f>
        <v>11574</v>
      </c>
      <c r="D23" s="101" t="n">
        <f aca="false">D202</f>
        <v>25653</v>
      </c>
      <c r="E23" s="105" t="n">
        <f aca="false">E202</f>
        <v>45.117530113437</v>
      </c>
      <c r="F23" s="101" t="n">
        <f aca="false">F202</f>
        <v>4637</v>
      </c>
      <c r="G23" s="101" t="n">
        <f aca="false">G202</f>
        <v>17264</v>
      </c>
      <c r="H23" s="105" t="n">
        <f aca="false">H202</f>
        <v>26.8593605189991</v>
      </c>
      <c r="I23" s="101" t="n">
        <f aca="false">I202</f>
        <v>11573</v>
      </c>
      <c r="J23" s="101" t="n">
        <f aca="false">J202</f>
        <v>25845</v>
      </c>
      <c r="K23" s="105" t="n">
        <f aca="false">K202</f>
        <v>44.7784871348423</v>
      </c>
      <c r="L23" s="101" t="n">
        <f aca="false">L202</f>
        <v>11561</v>
      </c>
      <c r="M23" s="101" t="n">
        <f aca="false">M202</f>
        <v>16379</v>
      </c>
      <c r="N23" s="105" t="n">
        <f aca="false">N202</f>
        <v>70.584284754869</v>
      </c>
      <c r="O23" s="101" t="n">
        <f aca="false">O202</f>
        <v>241</v>
      </c>
      <c r="P23" s="105" t="n">
        <f aca="false">P202</f>
        <v>61.1410788381743</v>
      </c>
      <c r="Q23" s="101" t="n">
        <f aca="false">Q202</f>
        <v>243</v>
      </c>
      <c r="R23" s="102"/>
    </row>
    <row r="24" s="110" customFormat="true" ht="15" hidden="false" customHeight="false" outlineLevel="0" collapsed="false">
      <c r="A24" s="106"/>
      <c r="B24" s="106" t="s">
        <v>188</v>
      </c>
      <c r="C24" s="107" t="n">
        <f aca="false">SUM(C12:C23)</f>
        <v>84088718.8</v>
      </c>
      <c r="D24" s="107" t="n">
        <f aca="false">SUM(D12:D23)</f>
        <v>83225400.3</v>
      </c>
      <c r="E24" s="108" t="n">
        <f aca="false">C24/D24*100</f>
        <v>101.037325740565</v>
      </c>
      <c r="F24" s="107" t="n">
        <f aca="false">SUM(F12:F23)</f>
        <v>30384194</v>
      </c>
      <c r="G24" s="107" t="n">
        <f aca="false">SUM(G12:G23)</f>
        <v>29940512</v>
      </c>
      <c r="H24" s="108" t="n">
        <f aca="false">F24/G24*100</f>
        <v>101.481878466207</v>
      </c>
      <c r="I24" s="107" t="n">
        <f aca="false">SUM(I12:I23)</f>
        <v>81850571.8</v>
      </c>
      <c r="J24" s="107" t="n">
        <f aca="false">SUM(J12:J23)</f>
        <v>83501002.3</v>
      </c>
      <c r="K24" s="108" t="n">
        <f aca="false">I24/J24*100</f>
        <v>98.0234602525244</v>
      </c>
      <c r="L24" s="107" t="n">
        <f aca="false">SUM(L12:L23)</f>
        <v>61809910</v>
      </c>
      <c r="M24" s="107" t="n">
        <f aca="false">SUM(M12:M23)</f>
        <v>63870684</v>
      </c>
      <c r="N24" s="108" t="n">
        <f aca="false">L24/M24*100</f>
        <v>96.7735213231786</v>
      </c>
      <c r="O24" s="107" t="n">
        <f aca="false">SUM(O12:O23)</f>
        <v>19344</v>
      </c>
      <c r="P24" s="108" t="n">
        <f aca="false">R24/O24</f>
        <v>120.300558312655</v>
      </c>
      <c r="Q24" s="107" t="n">
        <f aca="false">SUM(Q12:Q23)</f>
        <v>19888</v>
      </c>
      <c r="R24" s="109" t="n">
        <f aca="false">SUM(R12:R23)</f>
        <v>2327094</v>
      </c>
    </row>
    <row r="25" customFormat="false" ht="15" hidden="false" customHeight="false" outlineLevel="0" collapsed="false">
      <c r="A25" s="111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1"/>
      <c r="Q25" s="111"/>
      <c r="R25" s="112"/>
    </row>
    <row r="26" s="116" customFormat="true" ht="15" hidden="false" customHeight="false" outlineLevel="0" collapsed="false">
      <c r="A26" s="113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4"/>
      <c r="Q26" s="114"/>
      <c r="R26" s="115"/>
    </row>
    <row r="27" customFormat="false" ht="15" hidden="false" customHeight="fals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5" hidden="false" customHeight="fals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15" hidden="false" customHeight="fals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false" outlineLevel="0" collapsed="false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customFormat="false" ht="15" hidden="false" customHeight="false" outlineLevel="0" collapsed="false">
      <c r="A31" s="112"/>
      <c r="B31" s="112"/>
      <c r="C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</row>
    <row r="32" customFormat="false" ht="15" hidden="false" customHeight="false" outlineLevel="0" collapsed="false">
      <c r="A32" s="112"/>
      <c r="B32" s="112"/>
      <c r="C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</row>
    <row r="33" customFormat="false" ht="15" hidden="false" customHeight="false" outlineLevel="0" collapsed="false">
      <c r="A33" s="112"/>
      <c r="B33" s="112"/>
      <c r="C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</row>
    <row r="34" customFormat="false" ht="54.75" hidden="false" customHeight="true" outlineLevel="0" collapsed="false">
      <c r="A34" s="112"/>
      <c r="B34" s="112"/>
      <c r="C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</row>
    <row r="35" customFormat="false" ht="15" hidden="false" customHeight="false" outlineLevel="0" collapsed="false">
      <c r="A35" s="112"/>
      <c r="B35" s="112"/>
      <c r="C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</row>
    <row r="36" customFormat="false" ht="15" hidden="false" customHeight="false" outlineLevel="0" collapsed="false">
      <c r="A36" s="112"/>
      <c r="B36" s="112"/>
      <c r="C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</row>
    <row r="37" s="119" customFormat="true" ht="14.25" hidden="false" customHeight="true" outlineLevel="0" collapsed="false">
      <c r="A37" s="117" t="s">
        <v>195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8"/>
    </row>
    <row r="38" s="119" customFormat="true" ht="14.25" hidden="false" customHeight="false" outlineLevel="0" collapsed="false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8"/>
    </row>
    <row r="39" s="119" customFormat="true" ht="15" hidden="false" customHeight="false" outlineLevel="0" collapsed="false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20"/>
    </row>
    <row r="40" customFormat="false" ht="15" hidden="false" customHeight="true" outlineLevel="0" collapsed="false">
      <c r="A40" s="121" t="s">
        <v>1</v>
      </c>
      <c r="B40" s="122" t="s">
        <v>27</v>
      </c>
      <c r="C40" s="121" t="s">
        <v>3</v>
      </c>
      <c r="D40" s="121"/>
      <c r="E40" s="121"/>
      <c r="F40" s="121"/>
      <c r="G40" s="121"/>
      <c r="H40" s="121" t="s">
        <v>4</v>
      </c>
      <c r="I40" s="121"/>
      <c r="J40" s="121"/>
      <c r="K40" s="121"/>
      <c r="L40" s="121"/>
      <c r="M40" s="121" t="s">
        <v>5</v>
      </c>
      <c r="N40" s="123"/>
      <c r="O40" s="122" t="s">
        <v>28</v>
      </c>
      <c r="P40" s="124" t="s">
        <v>29</v>
      </c>
      <c r="Q40" s="122" t="s">
        <v>30</v>
      </c>
      <c r="R40" s="125"/>
    </row>
    <row r="41" customFormat="false" ht="60" hidden="false" customHeight="false" outlineLevel="0" collapsed="false">
      <c r="A41" s="121"/>
      <c r="B41" s="122"/>
      <c r="C41" s="126" t="s">
        <v>9</v>
      </c>
      <c r="D41" s="126" t="s">
        <v>31</v>
      </c>
      <c r="E41" s="127" t="s">
        <v>32</v>
      </c>
      <c r="F41" s="126" t="s">
        <v>12</v>
      </c>
      <c r="G41" s="126" t="s">
        <v>33</v>
      </c>
      <c r="H41" s="127" t="s">
        <v>32</v>
      </c>
      <c r="I41" s="126" t="s">
        <v>13</v>
      </c>
      <c r="J41" s="126" t="s">
        <v>31</v>
      </c>
      <c r="K41" s="127" t="s">
        <v>32</v>
      </c>
      <c r="L41" s="126" t="s">
        <v>13</v>
      </c>
      <c r="M41" s="126" t="s">
        <v>31</v>
      </c>
      <c r="N41" s="127" t="s">
        <v>32</v>
      </c>
      <c r="O41" s="122"/>
      <c r="P41" s="124"/>
      <c r="Q41" s="122"/>
      <c r="R41" s="128"/>
    </row>
    <row r="42" customFormat="false" ht="15" hidden="false" customHeight="false" outlineLevel="0" collapsed="false">
      <c r="A42" s="129"/>
      <c r="B42" s="36" t="s">
        <v>34</v>
      </c>
      <c r="C42" s="129"/>
      <c r="D42" s="129"/>
      <c r="E42" s="129"/>
      <c r="F42" s="129"/>
      <c r="G42" s="129"/>
      <c r="H42" s="129"/>
      <c r="I42" s="129"/>
      <c r="J42" s="129"/>
      <c r="K42" s="130"/>
      <c r="L42" s="129"/>
      <c r="M42" s="129"/>
      <c r="N42" s="129"/>
      <c r="O42" s="129"/>
      <c r="P42" s="131"/>
      <c r="Q42" s="131"/>
      <c r="R42" s="118"/>
    </row>
    <row r="43" customFormat="false" ht="15" hidden="false" customHeight="false" outlineLevel="0" collapsed="false">
      <c r="A43" s="129" t="s">
        <v>35</v>
      </c>
      <c r="B43" s="129"/>
      <c r="C43" s="129" t="n">
        <v>3</v>
      </c>
      <c r="D43" s="129" t="n">
        <v>4</v>
      </c>
      <c r="E43" s="131" t="n">
        <v>5</v>
      </c>
      <c r="F43" s="129" t="n">
        <v>6</v>
      </c>
      <c r="G43" s="129" t="n">
        <v>7</v>
      </c>
      <c r="H43" s="129" t="n">
        <v>8</v>
      </c>
      <c r="I43" s="129" t="n">
        <v>9</v>
      </c>
      <c r="J43" s="129" t="n">
        <v>10</v>
      </c>
      <c r="K43" s="129" t="n">
        <v>11</v>
      </c>
      <c r="L43" s="129" t="n">
        <v>12</v>
      </c>
      <c r="M43" s="129" t="n">
        <v>13</v>
      </c>
      <c r="N43" s="129" t="n">
        <v>14</v>
      </c>
      <c r="O43" s="129" t="n">
        <v>15</v>
      </c>
      <c r="P43" s="131" t="n">
        <v>16</v>
      </c>
      <c r="Q43" s="129" t="n">
        <v>17</v>
      </c>
      <c r="R43" s="128"/>
    </row>
    <row r="44" customFormat="false" ht="15" hidden="false" customHeight="false" outlineLevel="0" collapsed="false">
      <c r="A44" s="132" t="n">
        <v>1</v>
      </c>
      <c r="B44" s="133" t="s">
        <v>36</v>
      </c>
      <c r="C44" s="134" t="n">
        <v>32201</v>
      </c>
      <c r="D44" s="134" t="n">
        <v>34579</v>
      </c>
      <c r="E44" s="135" t="n">
        <f aca="false">C44/D44*100</f>
        <v>93.1229937245149</v>
      </c>
      <c r="F44" s="134" t="n">
        <v>15184</v>
      </c>
      <c r="G44" s="134" t="n">
        <v>18465</v>
      </c>
      <c r="H44" s="135" t="n">
        <f aca="false">F44/G44*100</f>
        <v>82.231248307609</v>
      </c>
      <c r="I44" s="134" t="n">
        <v>32201</v>
      </c>
      <c r="J44" s="134" t="n">
        <v>26479</v>
      </c>
      <c r="K44" s="135" t="n">
        <f aca="false">I44/J44*100</f>
        <v>121.609577400959</v>
      </c>
      <c r="L44" s="134" t="n">
        <v>0</v>
      </c>
      <c r="M44" s="134" t="n">
        <v>0</v>
      </c>
      <c r="N44" s="135" t="n">
        <v>0</v>
      </c>
      <c r="O44" s="136" t="n">
        <v>93</v>
      </c>
      <c r="P44" s="134" t="n">
        <v>75</v>
      </c>
      <c r="Q44" s="136" t="n">
        <v>93</v>
      </c>
      <c r="R44" s="128" t="n">
        <f aca="false">Q44*P44</f>
        <v>6975</v>
      </c>
    </row>
    <row r="45" customFormat="false" ht="15" hidden="false" customHeight="false" outlineLevel="0" collapsed="false">
      <c r="A45" s="132" t="n">
        <v>2</v>
      </c>
      <c r="B45" s="133" t="s">
        <v>37</v>
      </c>
      <c r="C45" s="134" t="n">
        <v>0</v>
      </c>
      <c r="D45" s="134" t="n">
        <v>0</v>
      </c>
      <c r="E45" s="135" t="n">
        <v>0</v>
      </c>
      <c r="F45" s="134" t="n">
        <v>0</v>
      </c>
      <c r="G45" s="134" t="n">
        <v>0</v>
      </c>
      <c r="H45" s="135" t="n">
        <v>0</v>
      </c>
      <c r="I45" s="134" t="n">
        <v>0</v>
      </c>
      <c r="J45" s="134" t="n">
        <v>0</v>
      </c>
      <c r="K45" s="135" t="n">
        <v>0</v>
      </c>
      <c r="L45" s="134" t="n">
        <v>0</v>
      </c>
      <c r="M45" s="134" t="n">
        <v>0</v>
      </c>
      <c r="N45" s="137" t="n">
        <v>0</v>
      </c>
      <c r="O45" s="136" t="n">
        <v>0</v>
      </c>
      <c r="P45" s="134" t="n">
        <v>0</v>
      </c>
      <c r="Q45" s="136" t="n">
        <v>0</v>
      </c>
      <c r="R45" s="128" t="n">
        <f aca="false">Q45*P45</f>
        <v>0</v>
      </c>
    </row>
    <row r="46" customFormat="false" ht="15" hidden="false" customHeight="false" outlineLevel="0" collapsed="false">
      <c r="A46" s="132" t="n">
        <v>3</v>
      </c>
      <c r="B46" s="133" t="s">
        <v>38</v>
      </c>
      <c r="C46" s="134" t="n">
        <v>12633</v>
      </c>
      <c r="D46" s="134" t="n">
        <v>20361</v>
      </c>
      <c r="E46" s="135" t="n">
        <f aca="false">C46/D46*100</f>
        <v>62.0450861941948</v>
      </c>
      <c r="F46" s="134" t="n">
        <v>9451</v>
      </c>
      <c r="G46" s="134" t="n">
        <v>9146</v>
      </c>
      <c r="H46" s="135" t="n">
        <f aca="false">F46/G46*100</f>
        <v>103.334791165537</v>
      </c>
      <c r="I46" s="134" t="n">
        <v>26638</v>
      </c>
      <c r="J46" s="134" t="n">
        <v>15314</v>
      </c>
      <c r="K46" s="135" t="n">
        <f aca="false">I46/J46*100</f>
        <v>173.94540942928</v>
      </c>
      <c r="L46" s="134" t="n">
        <v>0</v>
      </c>
      <c r="M46" s="134" t="n">
        <v>0</v>
      </c>
      <c r="N46" s="135" t="n">
        <v>0</v>
      </c>
      <c r="O46" s="136" t="n">
        <v>21</v>
      </c>
      <c r="P46" s="134" t="n">
        <v>70</v>
      </c>
      <c r="Q46" s="136" t="n">
        <v>20</v>
      </c>
      <c r="R46" s="128" t="n">
        <f aca="false">Q46*P46</f>
        <v>1400</v>
      </c>
    </row>
    <row r="47" customFormat="false" ht="15" hidden="false" customHeight="false" outlineLevel="0" collapsed="false">
      <c r="A47" s="132" t="n">
        <v>4</v>
      </c>
      <c r="B47" s="133" t="s">
        <v>39</v>
      </c>
      <c r="C47" s="134" t="n">
        <v>1180</v>
      </c>
      <c r="D47" s="134" t="n">
        <v>1440</v>
      </c>
      <c r="E47" s="135" t="n">
        <f aca="false">C47/D47*100</f>
        <v>81.9444444444444</v>
      </c>
      <c r="F47" s="134" t="n">
        <v>1180</v>
      </c>
      <c r="G47" s="134" t="n">
        <v>1440</v>
      </c>
      <c r="H47" s="135" t="n">
        <f aca="false">F47/G47*100</f>
        <v>81.9444444444444</v>
      </c>
      <c r="I47" s="134" t="n">
        <v>0</v>
      </c>
      <c r="J47" s="134" t="n">
        <v>10691</v>
      </c>
      <c r="K47" s="135" t="n">
        <f aca="false">I47/J47*100</f>
        <v>0</v>
      </c>
      <c r="L47" s="134" t="n">
        <v>0</v>
      </c>
      <c r="M47" s="134" t="n">
        <f aca="false">9682+1009</f>
        <v>10691</v>
      </c>
      <c r="N47" s="135" t="n">
        <v>0</v>
      </c>
      <c r="O47" s="136" t="n">
        <v>21</v>
      </c>
      <c r="P47" s="134" t="n">
        <v>60</v>
      </c>
      <c r="Q47" s="136" t="n">
        <v>21</v>
      </c>
      <c r="R47" s="128" t="n">
        <f aca="false">Q47*P47</f>
        <v>1260</v>
      </c>
    </row>
    <row r="48" customFormat="false" ht="15" hidden="false" customHeight="false" outlineLevel="0" collapsed="false">
      <c r="A48" s="132" t="n">
        <v>5</v>
      </c>
      <c r="B48" s="133" t="s">
        <v>40</v>
      </c>
      <c r="C48" s="138" t="n">
        <v>12742</v>
      </c>
      <c r="D48" s="138" t="n">
        <v>24029</v>
      </c>
      <c r="E48" s="135" t="n">
        <f aca="false">C48/D48*100</f>
        <v>53.0275916600774</v>
      </c>
      <c r="F48" s="138" t="n">
        <v>3643</v>
      </c>
      <c r="G48" s="138" t="n">
        <v>16982</v>
      </c>
      <c r="H48" s="135" t="n">
        <f aca="false">F48/G48*100</f>
        <v>21.4521257802379</v>
      </c>
      <c r="I48" s="138" t="n">
        <v>11116</v>
      </c>
      <c r="J48" s="138" t="n">
        <v>25584</v>
      </c>
      <c r="K48" s="135" t="n">
        <f aca="false">I48/J48*100</f>
        <v>43.4490306441526</v>
      </c>
      <c r="L48" s="138" t="n">
        <v>1322</v>
      </c>
      <c r="M48" s="138" t="n">
        <v>1815</v>
      </c>
      <c r="N48" s="135" t="n">
        <f aca="false">L48/M48*100</f>
        <v>72.8374655647383</v>
      </c>
      <c r="O48" s="136" t="n">
        <v>53</v>
      </c>
      <c r="P48" s="134" t="n">
        <v>55</v>
      </c>
      <c r="Q48" s="136" t="n">
        <v>53</v>
      </c>
      <c r="R48" s="128" t="n">
        <f aca="false">Q48*P48</f>
        <v>2915</v>
      </c>
    </row>
    <row r="49" customFormat="false" ht="15" hidden="false" customHeight="false" outlineLevel="0" collapsed="false">
      <c r="A49" s="132" t="n">
        <v>6</v>
      </c>
      <c r="B49" s="133" t="s">
        <v>41</v>
      </c>
      <c r="C49" s="134" t="n">
        <v>11876</v>
      </c>
      <c r="D49" s="134" t="n">
        <v>13527</v>
      </c>
      <c r="E49" s="135" t="n">
        <f aca="false">C49/D49*100</f>
        <v>87.7947808087529</v>
      </c>
      <c r="F49" s="134" t="n">
        <v>5239</v>
      </c>
      <c r="G49" s="134" t="n">
        <v>5899</v>
      </c>
      <c r="H49" s="135" t="n">
        <f aca="false">F49/G49*100</f>
        <v>88.8116629937278</v>
      </c>
      <c r="I49" s="134" t="n">
        <v>11802</v>
      </c>
      <c r="J49" s="134" t="n">
        <v>12641</v>
      </c>
      <c r="K49" s="135" t="n">
        <f aca="false">I49/J49*100</f>
        <v>93.3628668617989</v>
      </c>
      <c r="L49" s="134" t="n">
        <v>0</v>
      </c>
      <c r="M49" s="134" t="n">
        <v>0</v>
      </c>
      <c r="N49" s="135" t="n">
        <v>0</v>
      </c>
      <c r="O49" s="136" t="n">
        <v>64</v>
      </c>
      <c r="P49" s="134" t="n">
        <v>70</v>
      </c>
      <c r="Q49" s="136" t="n">
        <v>65</v>
      </c>
      <c r="R49" s="128" t="n">
        <f aca="false">Q49*P49</f>
        <v>4550</v>
      </c>
    </row>
    <row r="50" customFormat="false" ht="15" hidden="false" customHeight="false" outlineLevel="0" collapsed="false">
      <c r="A50" s="132" t="n">
        <v>7</v>
      </c>
      <c r="B50" s="133" t="s">
        <v>42</v>
      </c>
      <c r="C50" s="134" t="n">
        <v>0</v>
      </c>
      <c r="D50" s="134" t="n">
        <v>0</v>
      </c>
      <c r="E50" s="135" t="n">
        <v>0</v>
      </c>
      <c r="F50" s="134" t="n">
        <v>0</v>
      </c>
      <c r="G50" s="134" t="n">
        <v>0</v>
      </c>
      <c r="H50" s="135" t="n">
        <v>0</v>
      </c>
      <c r="I50" s="134" t="n">
        <v>0</v>
      </c>
      <c r="J50" s="134" t="n">
        <v>0</v>
      </c>
      <c r="K50" s="135" t="n">
        <v>0</v>
      </c>
      <c r="L50" s="134" t="n">
        <v>0</v>
      </c>
      <c r="M50" s="134" t="n">
        <v>0</v>
      </c>
      <c r="N50" s="135" t="n">
        <v>0</v>
      </c>
      <c r="O50" s="136"/>
      <c r="P50" s="134" t="n">
        <v>65</v>
      </c>
      <c r="Q50" s="136" t="n">
        <v>24</v>
      </c>
      <c r="R50" s="128" t="n">
        <f aca="false">Q50*P50</f>
        <v>1560</v>
      </c>
    </row>
    <row r="51" customFormat="false" ht="15" hidden="false" customHeight="false" outlineLevel="0" collapsed="false">
      <c r="A51" s="132" t="n">
        <v>8</v>
      </c>
      <c r="B51" s="133" t="s">
        <v>43</v>
      </c>
      <c r="C51" s="130" t="n">
        <v>18692</v>
      </c>
      <c r="D51" s="134" t="n">
        <v>24442</v>
      </c>
      <c r="E51" s="135" t="n">
        <f aca="false">C51/D51*100</f>
        <v>76.4749202192947</v>
      </c>
      <c r="F51" s="134" t="n">
        <v>5748</v>
      </c>
      <c r="G51" s="134" t="n">
        <v>12489</v>
      </c>
      <c r="H51" s="135" t="n">
        <f aca="false">F51/G51*100</f>
        <v>46.024501561374</v>
      </c>
      <c r="I51" s="134" t="n">
        <v>21324</v>
      </c>
      <c r="J51" s="134" t="n">
        <v>22548</v>
      </c>
      <c r="K51" s="135" t="n">
        <f aca="false">I51/J51*100</f>
        <v>94.5715806279936</v>
      </c>
      <c r="L51" s="134" t="n">
        <v>0</v>
      </c>
      <c r="M51" s="134" t="n">
        <v>0</v>
      </c>
      <c r="N51" s="135" t="n">
        <v>0</v>
      </c>
      <c r="O51" s="136" t="n">
        <v>48</v>
      </c>
      <c r="P51" s="134" t="n">
        <v>70</v>
      </c>
      <c r="Q51" s="136" t="n">
        <v>48</v>
      </c>
      <c r="R51" s="128" t="n">
        <f aca="false">Q51*P51</f>
        <v>3360</v>
      </c>
    </row>
    <row r="52" customFormat="false" ht="15" hidden="false" customHeight="false" outlineLevel="0" collapsed="false">
      <c r="A52" s="132" t="n">
        <v>9</v>
      </c>
      <c r="B52" s="133" t="s">
        <v>44</v>
      </c>
      <c r="C52" s="130" t="n">
        <v>55315</v>
      </c>
      <c r="D52" s="134" t="n">
        <v>38844</v>
      </c>
      <c r="E52" s="135" t="n">
        <f aca="false">C52/D52*100</f>
        <v>142.402945113788</v>
      </c>
      <c r="F52" s="134" t="n">
        <v>23584</v>
      </c>
      <c r="G52" s="134" t="n">
        <v>21002</v>
      </c>
      <c r="H52" s="135" t="n">
        <f aca="false">F52/G52*100</f>
        <v>112.294067231692</v>
      </c>
      <c r="I52" s="134" t="n">
        <v>38011</v>
      </c>
      <c r="J52" s="103" t="n">
        <v>17097</v>
      </c>
      <c r="K52" s="135" t="n">
        <f aca="false">I52/J52*100</f>
        <v>222.325554190794</v>
      </c>
      <c r="L52" s="134" t="n">
        <v>0</v>
      </c>
      <c r="M52" s="134" t="n">
        <v>0</v>
      </c>
      <c r="N52" s="135" t="n">
        <v>0</v>
      </c>
      <c r="O52" s="136" t="n">
        <v>77</v>
      </c>
      <c r="P52" s="134" t="n">
        <v>95</v>
      </c>
      <c r="Q52" s="136" t="n">
        <v>77</v>
      </c>
      <c r="R52" s="128" t="n">
        <f aca="false">Q52*P52</f>
        <v>7315</v>
      </c>
    </row>
    <row r="53" customFormat="false" ht="15" hidden="false" customHeight="false" outlineLevel="0" collapsed="false">
      <c r="A53" s="132" t="n">
        <v>10</v>
      </c>
      <c r="B53" s="133" t="s">
        <v>45</v>
      </c>
      <c r="C53" s="130" t="n">
        <v>350947</v>
      </c>
      <c r="D53" s="134" t="n">
        <v>196565</v>
      </c>
      <c r="E53" s="135" t="n">
        <f aca="false">C53/D53*100</f>
        <v>178.539923180627</v>
      </c>
      <c r="F53" s="130" t="n">
        <v>133555</v>
      </c>
      <c r="G53" s="134" t="n">
        <v>10581</v>
      </c>
      <c r="H53" s="135" t="n">
        <f aca="false">F53/G53*100</f>
        <v>1262.21529156034</v>
      </c>
      <c r="I53" s="134" t="n">
        <v>315204</v>
      </c>
      <c r="J53" s="134" t="n">
        <v>190704</v>
      </c>
      <c r="K53" s="135" t="n">
        <f aca="false">I53/J53*100</f>
        <v>165.284419833879</v>
      </c>
      <c r="L53" s="134" t="n">
        <v>314934</v>
      </c>
      <c r="M53" s="134" t="n">
        <v>189888</v>
      </c>
      <c r="N53" s="135" t="n">
        <f aca="false">L53/M53*100</f>
        <v>165.852502527806</v>
      </c>
      <c r="O53" s="136" t="n">
        <v>222</v>
      </c>
      <c r="P53" s="134" t="n">
        <v>84</v>
      </c>
      <c r="Q53" s="136" t="n">
        <v>180</v>
      </c>
      <c r="R53" s="128" t="n">
        <f aca="false">Q53*P53</f>
        <v>15120</v>
      </c>
    </row>
    <row r="54" customFormat="false" ht="15" hidden="false" customHeight="false" outlineLevel="0" collapsed="false">
      <c r="A54" s="132" t="n">
        <v>11</v>
      </c>
      <c r="B54" s="133" t="s">
        <v>46</v>
      </c>
      <c r="C54" s="130" t="n">
        <v>1190</v>
      </c>
      <c r="D54" s="134" t="n">
        <v>5417</v>
      </c>
      <c r="E54" s="135" t="n">
        <f aca="false">C54/D54*100</f>
        <v>21.96787889976</v>
      </c>
      <c r="F54" s="134" t="n">
        <v>1190</v>
      </c>
      <c r="G54" s="134" t="n">
        <v>0</v>
      </c>
      <c r="H54" s="135" t="n">
        <v>0</v>
      </c>
      <c r="I54" s="134" t="n">
        <v>2452</v>
      </c>
      <c r="J54" s="134" t="n">
        <v>8101</v>
      </c>
      <c r="K54" s="135" t="n">
        <f aca="false">I54/J54*100</f>
        <v>30.2678681644241</v>
      </c>
      <c r="L54" s="134" t="n">
        <v>2452</v>
      </c>
      <c r="M54" s="134" t="n">
        <v>8101</v>
      </c>
      <c r="N54" s="135" t="n">
        <f aca="false">L54/M54*100</f>
        <v>30.2678681644241</v>
      </c>
      <c r="O54" s="136" t="n">
        <v>24</v>
      </c>
      <c r="P54" s="134" t="n">
        <v>65</v>
      </c>
      <c r="Q54" s="136" t="n">
        <v>24</v>
      </c>
      <c r="R54" s="128" t="n">
        <f aca="false">Q54*P54</f>
        <v>1560</v>
      </c>
    </row>
    <row r="55" customFormat="false" ht="15" hidden="false" customHeight="false" outlineLevel="0" collapsed="false">
      <c r="A55" s="132" t="n">
        <v>12</v>
      </c>
      <c r="B55" s="133" t="s">
        <v>47</v>
      </c>
      <c r="C55" s="134" t="n">
        <v>22640</v>
      </c>
      <c r="D55" s="134" t="n">
        <v>24752</v>
      </c>
      <c r="E55" s="135" t="n">
        <f aca="false">C55/D55*100</f>
        <v>91.4673561732385</v>
      </c>
      <c r="F55" s="139" t="n">
        <v>10604</v>
      </c>
      <c r="G55" s="139" t="n">
        <v>11035</v>
      </c>
      <c r="H55" s="135" t="n">
        <f aca="false">F55/G55*100</f>
        <v>96.0942455822383</v>
      </c>
      <c r="I55" s="139" t="n">
        <v>15849</v>
      </c>
      <c r="J55" s="139" t="n">
        <v>19576</v>
      </c>
      <c r="K55" s="135" t="n">
        <f aca="false">I55/J55*100</f>
        <v>80.9613812832039</v>
      </c>
      <c r="L55" s="138" t="n">
        <v>15849</v>
      </c>
      <c r="M55" s="139" t="n">
        <f aca="false">18910+666</f>
        <v>19576</v>
      </c>
      <c r="N55" s="135" t="n">
        <f aca="false">L55/M55*100</f>
        <v>80.9613812832039</v>
      </c>
      <c r="O55" s="136" t="n">
        <v>27</v>
      </c>
      <c r="P55" s="134" t="n">
        <v>115</v>
      </c>
      <c r="Q55" s="136" t="n">
        <v>27</v>
      </c>
      <c r="R55" s="128" t="n">
        <f aca="false">Q55*P55</f>
        <v>3105</v>
      </c>
    </row>
    <row r="56" customFormat="false" ht="15" hidden="false" customHeight="false" outlineLevel="0" collapsed="false">
      <c r="A56" s="132" t="n">
        <v>13</v>
      </c>
      <c r="B56" s="133" t="s">
        <v>48</v>
      </c>
      <c r="C56" s="134" t="n">
        <v>102434</v>
      </c>
      <c r="D56" s="134" t="n">
        <v>89221</v>
      </c>
      <c r="E56" s="135" t="n">
        <f aca="false">C56/D56*100</f>
        <v>114.809293776129</v>
      </c>
      <c r="F56" s="134" t="n">
        <v>37266</v>
      </c>
      <c r="G56" s="134" t="n">
        <v>27359</v>
      </c>
      <c r="H56" s="135" t="n">
        <f aca="false">F56/G56*100</f>
        <v>136.211118827443</v>
      </c>
      <c r="I56" s="134" t="n">
        <v>39192</v>
      </c>
      <c r="J56" s="134" t="n">
        <v>104533</v>
      </c>
      <c r="K56" s="135" t="n">
        <f aca="false">I56/J56*100</f>
        <v>37.4924664938345</v>
      </c>
      <c r="L56" s="134" t="n">
        <v>0</v>
      </c>
      <c r="M56" s="134" t="n">
        <v>0</v>
      </c>
      <c r="N56" s="135" t="n">
        <v>0</v>
      </c>
      <c r="O56" s="136" t="n">
        <v>80</v>
      </c>
      <c r="P56" s="134" t="n">
        <v>112</v>
      </c>
      <c r="Q56" s="136" t="n">
        <v>80</v>
      </c>
      <c r="R56" s="128" t="n">
        <f aca="false">Q56*P56</f>
        <v>8960</v>
      </c>
    </row>
    <row r="57" customFormat="false" ht="15" hidden="false" customHeight="false" outlineLevel="0" collapsed="false">
      <c r="A57" s="132" t="n">
        <v>14</v>
      </c>
      <c r="B57" s="133" t="s">
        <v>49</v>
      </c>
      <c r="C57" s="136" t="n">
        <v>4918</v>
      </c>
      <c r="D57" s="136" t="n">
        <v>6809</v>
      </c>
      <c r="E57" s="137" t="n">
        <f aca="false">C57/D57*100</f>
        <v>72.2279336172713</v>
      </c>
      <c r="F57" s="136" t="n">
        <v>1365</v>
      </c>
      <c r="G57" s="136" t="n">
        <v>3186</v>
      </c>
      <c r="H57" s="137" t="n">
        <f aca="false">F57/G57*100</f>
        <v>42.8436911487759</v>
      </c>
      <c r="I57" s="136" t="n">
        <v>6879</v>
      </c>
      <c r="J57" s="136" t="n">
        <v>5969</v>
      </c>
      <c r="K57" s="137" t="n">
        <f aca="false">I57/J57*100</f>
        <v>115.245434746189</v>
      </c>
      <c r="L57" s="136" t="n">
        <v>0</v>
      </c>
      <c r="M57" s="136" t="n">
        <v>0</v>
      </c>
      <c r="N57" s="135" t="n">
        <v>0</v>
      </c>
      <c r="O57" s="136" t="n">
        <v>13</v>
      </c>
      <c r="P57" s="134" t="n">
        <v>80</v>
      </c>
      <c r="Q57" s="136" t="n">
        <v>12</v>
      </c>
      <c r="R57" s="128" t="n">
        <f aca="false">Q57*P57</f>
        <v>960</v>
      </c>
    </row>
    <row r="58" customFormat="false" ht="15" hidden="false" customHeight="false" outlineLevel="0" collapsed="false">
      <c r="A58" s="132" t="n">
        <v>15</v>
      </c>
      <c r="B58" s="133" t="s">
        <v>50</v>
      </c>
      <c r="C58" s="134" t="n">
        <v>215</v>
      </c>
      <c r="D58" s="103" t="n">
        <v>160</v>
      </c>
      <c r="E58" s="137" t="n">
        <f aca="false">C58/D58*100</f>
        <v>134.375</v>
      </c>
      <c r="F58" s="134" t="n">
        <v>200</v>
      </c>
      <c r="G58" s="134" t="n">
        <v>160</v>
      </c>
      <c r="H58" s="137" t="n">
        <f aca="false">F58/G58*100</f>
        <v>125</v>
      </c>
      <c r="I58" s="134" t="n">
        <v>225</v>
      </c>
      <c r="J58" s="134" t="n">
        <v>167</v>
      </c>
      <c r="K58" s="137" t="n">
        <f aca="false">I58/J58*100</f>
        <v>134.730538922156</v>
      </c>
      <c r="L58" s="134" t="n">
        <v>0</v>
      </c>
      <c r="M58" s="134" t="n">
        <v>0</v>
      </c>
      <c r="N58" s="135" t="n">
        <v>0</v>
      </c>
      <c r="O58" s="136" t="n">
        <v>50</v>
      </c>
      <c r="P58" s="134" t="n">
        <v>87</v>
      </c>
      <c r="Q58" s="136" t="n">
        <v>50</v>
      </c>
      <c r="R58" s="128" t="n">
        <f aca="false">Q58*P58</f>
        <v>4350</v>
      </c>
    </row>
    <row r="59" customFormat="false" ht="15" hidden="false" customHeight="false" outlineLevel="0" collapsed="false">
      <c r="A59" s="132" t="n">
        <v>16</v>
      </c>
      <c r="B59" s="133" t="s">
        <v>51</v>
      </c>
      <c r="C59" s="134" t="n">
        <v>750</v>
      </c>
      <c r="D59" s="103" t="n">
        <v>0</v>
      </c>
      <c r="E59" s="137" t="n">
        <v>0</v>
      </c>
      <c r="F59" s="134" t="n">
        <v>520</v>
      </c>
      <c r="G59" s="134" t="n">
        <v>0</v>
      </c>
      <c r="H59" s="137" t="n">
        <v>0</v>
      </c>
      <c r="I59" s="134" t="n">
        <v>750</v>
      </c>
      <c r="J59" s="134" t="n">
        <v>0</v>
      </c>
      <c r="K59" s="135" t="n">
        <v>0</v>
      </c>
      <c r="L59" s="134" t="n">
        <v>0</v>
      </c>
      <c r="M59" s="134" t="n">
        <v>0</v>
      </c>
      <c r="N59" s="135" t="n">
        <v>0</v>
      </c>
      <c r="O59" s="136" t="n">
        <v>3</v>
      </c>
      <c r="P59" s="134" t="n">
        <v>40</v>
      </c>
      <c r="Q59" s="136" t="n">
        <v>3</v>
      </c>
      <c r="R59" s="128" t="n">
        <f aca="false">Q59*P59</f>
        <v>120</v>
      </c>
    </row>
    <row r="60" customFormat="false" ht="15" hidden="false" customHeight="false" outlineLevel="0" collapsed="false">
      <c r="A60" s="132" t="n">
        <v>17</v>
      </c>
      <c r="B60" s="133" t="s">
        <v>52</v>
      </c>
      <c r="C60" s="136" t="n">
        <v>20800</v>
      </c>
      <c r="D60" s="136" t="n">
        <v>0</v>
      </c>
      <c r="E60" s="137" t="n">
        <v>0</v>
      </c>
      <c r="F60" s="136" t="n">
        <v>13000</v>
      </c>
      <c r="G60" s="136" t="n">
        <v>0</v>
      </c>
      <c r="H60" s="137" t="n">
        <v>0</v>
      </c>
      <c r="I60" s="136" t="n">
        <v>20800</v>
      </c>
      <c r="J60" s="136" t="n">
        <v>0</v>
      </c>
      <c r="K60" s="135" t="n">
        <v>0</v>
      </c>
      <c r="L60" s="136" t="n">
        <v>0</v>
      </c>
      <c r="M60" s="136" t="n">
        <v>0</v>
      </c>
      <c r="N60" s="137" t="n">
        <v>0</v>
      </c>
      <c r="O60" s="136" t="n">
        <v>13</v>
      </c>
      <c r="P60" s="134" t="n">
        <v>70</v>
      </c>
      <c r="Q60" s="136" t="n">
        <v>13</v>
      </c>
      <c r="R60" s="128" t="n">
        <f aca="false">Q60*P60</f>
        <v>910</v>
      </c>
    </row>
    <row r="61" s="142" customFormat="true" ht="15" hidden="false" customHeight="false" outlineLevel="0" collapsed="false">
      <c r="A61" s="140" t="s">
        <v>53</v>
      </c>
      <c r="B61" s="140"/>
      <c r="C61" s="140" t="n">
        <f aca="false">SUM(C44:C60)</f>
        <v>648533</v>
      </c>
      <c r="D61" s="140" t="n">
        <f aca="false">SUM(D44:D60)</f>
        <v>480146</v>
      </c>
      <c r="E61" s="141" t="n">
        <f aca="false">C61/D61*100</f>
        <v>135.069957887809</v>
      </c>
      <c r="F61" s="140" t="n">
        <f aca="false">SUM(F44:F60)</f>
        <v>261729</v>
      </c>
      <c r="G61" s="140" t="n">
        <f aca="false">SUM(G44:G59)</f>
        <v>137744</v>
      </c>
      <c r="H61" s="141" t="n">
        <f aca="false">F61/G61*100</f>
        <v>190.011180160297</v>
      </c>
      <c r="I61" s="140" t="n">
        <f aca="false">SUM(I44:I60)</f>
        <v>542443</v>
      </c>
      <c r="J61" s="140" t="n">
        <f aca="false">SUM(J44:J60)</f>
        <v>459404</v>
      </c>
      <c r="K61" s="141" t="n">
        <f aca="false">I61/J61*100</f>
        <v>118.075375921847</v>
      </c>
      <c r="L61" s="140" t="n">
        <f aca="false">SUM(L44:L60)</f>
        <v>334557</v>
      </c>
      <c r="M61" s="140" t="n">
        <f aca="false">SUM(M44:M60)</f>
        <v>230071</v>
      </c>
      <c r="N61" s="141" t="n">
        <f aca="false">L61/M61*100</f>
        <v>145.414676339043</v>
      </c>
      <c r="O61" s="140" t="n">
        <f aca="false">SUM(O44:O60)</f>
        <v>809</v>
      </c>
      <c r="P61" s="141" t="n">
        <f aca="false">R61/O61</f>
        <v>79.6291718170581</v>
      </c>
      <c r="Q61" s="140" t="n">
        <f aca="false">SUM(Q44:Q60)</f>
        <v>790</v>
      </c>
      <c r="R61" s="140" t="n">
        <f aca="false">SUM(R44:R60)</f>
        <v>64420</v>
      </c>
    </row>
    <row r="62" customFormat="false" ht="15" hidden="false" customHeight="false" outlineLevel="0" collapsed="false">
      <c r="A62" s="136"/>
      <c r="B62" s="133"/>
      <c r="C62" s="136"/>
      <c r="D62" s="136"/>
      <c r="E62" s="136"/>
      <c r="F62" s="136"/>
      <c r="G62" s="136"/>
      <c r="H62" s="136"/>
      <c r="I62" s="136"/>
      <c r="J62" s="136"/>
      <c r="K62" s="130"/>
      <c r="L62" s="136"/>
      <c r="M62" s="136"/>
      <c r="N62" s="136"/>
      <c r="O62" s="136"/>
      <c r="P62" s="130"/>
      <c r="Q62" s="136"/>
      <c r="R62" s="128"/>
    </row>
    <row r="63" customFormat="false" ht="15" hidden="false" customHeight="false" outlineLevel="0" collapsed="false">
      <c r="A63" s="129" t="s">
        <v>54</v>
      </c>
      <c r="B63" s="129"/>
      <c r="C63" s="129" t="n">
        <v>3</v>
      </c>
      <c r="D63" s="129" t="n">
        <v>4</v>
      </c>
      <c r="E63" s="131" t="n">
        <v>5</v>
      </c>
      <c r="F63" s="129" t="n">
        <v>6</v>
      </c>
      <c r="G63" s="129" t="n">
        <v>7</v>
      </c>
      <c r="H63" s="129" t="n">
        <v>8</v>
      </c>
      <c r="I63" s="129" t="n">
        <v>9</v>
      </c>
      <c r="J63" s="129" t="n">
        <v>10</v>
      </c>
      <c r="K63" s="129" t="n">
        <v>11</v>
      </c>
      <c r="L63" s="129" t="n">
        <v>12</v>
      </c>
      <c r="M63" s="129" t="n">
        <v>13</v>
      </c>
      <c r="N63" s="129" t="n">
        <v>14</v>
      </c>
      <c r="O63" s="129" t="n">
        <v>15</v>
      </c>
      <c r="P63" s="131" t="n">
        <v>16</v>
      </c>
      <c r="Q63" s="129" t="n">
        <v>17</v>
      </c>
      <c r="R63" s="128"/>
    </row>
    <row r="64" s="144" customFormat="true" ht="15" hidden="false" customHeight="false" outlineLevel="0" collapsed="false">
      <c r="A64" s="134" t="n">
        <v>1</v>
      </c>
      <c r="B64" s="143" t="s">
        <v>55</v>
      </c>
      <c r="C64" s="134" t="n">
        <v>151359</v>
      </c>
      <c r="D64" s="138" t="n">
        <v>86901</v>
      </c>
      <c r="E64" s="135" t="n">
        <f aca="false">C64/D64*100</f>
        <v>174.174060137398</v>
      </c>
      <c r="F64" s="138" t="n">
        <v>71086</v>
      </c>
      <c r="G64" s="138" t="n">
        <v>43659</v>
      </c>
      <c r="H64" s="135" t="n">
        <f aca="false">F64/G64*100</f>
        <v>162.820953297144</v>
      </c>
      <c r="I64" s="138" t="n">
        <v>109934</v>
      </c>
      <c r="J64" s="138" t="n">
        <v>56186</v>
      </c>
      <c r="K64" s="135" t="n">
        <f aca="false">I64/J64*100</f>
        <v>195.660840778842</v>
      </c>
      <c r="L64" s="138" t="n">
        <v>101488</v>
      </c>
      <c r="M64" s="138" t="n">
        <v>75503</v>
      </c>
      <c r="N64" s="135" t="n">
        <f aca="false">L64/M64*100</f>
        <v>134.415851025787</v>
      </c>
      <c r="O64" s="138" t="n">
        <v>156</v>
      </c>
      <c r="P64" s="138" t="n">
        <v>65</v>
      </c>
      <c r="Q64" s="138" t="n">
        <v>155</v>
      </c>
      <c r="R64" s="128" t="n">
        <f aca="false">Q64*P64</f>
        <v>10075</v>
      </c>
    </row>
    <row r="65" customFormat="false" ht="15" hidden="false" customHeight="false" outlineLevel="0" collapsed="false">
      <c r="A65" s="139" t="n">
        <v>2</v>
      </c>
      <c r="B65" s="143" t="s">
        <v>56</v>
      </c>
      <c r="C65" s="134" t="n">
        <v>27737</v>
      </c>
      <c r="D65" s="134" t="n">
        <v>24747</v>
      </c>
      <c r="E65" s="135" t="n">
        <f aca="false">C65/D65*100</f>
        <v>112.082272598699</v>
      </c>
      <c r="F65" s="138" t="n">
        <v>21937</v>
      </c>
      <c r="G65" s="138" t="n">
        <v>7063</v>
      </c>
      <c r="H65" s="135" t="n">
        <f aca="false">F65/G65*100</f>
        <v>310.590400679598</v>
      </c>
      <c r="I65" s="138" t="n">
        <v>20554</v>
      </c>
      <c r="J65" s="138" t="n">
        <v>24306</v>
      </c>
      <c r="K65" s="135" t="n">
        <f aca="false">I65/J65*100</f>
        <v>84.5634822677528</v>
      </c>
      <c r="L65" s="138" t="n">
        <v>0</v>
      </c>
      <c r="M65" s="138" t="n">
        <v>830</v>
      </c>
      <c r="N65" s="135" t="n">
        <v>0</v>
      </c>
      <c r="O65" s="138" t="n">
        <v>135</v>
      </c>
      <c r="P65" s="138" t="n">
        <v>105</v>
      </c>
      <c r="Q65" s="138" t="n">
        <v>130</v>
      </c>
      <c r="R65" s="128" t="n">
        <f aca="false">Q65*P65</f>
        <v>13650</v>
      </c>
    </row>
    <row r="66" customFormat="false" ht="15" hidden="false" customHeight="false" outlineLevel="0" collapsed="false">
      <c r="A66" s="139" t="n">
        <v>3</v>
      </c>
      <c r="B66" s="143" t="s">
        <v>57</v>
      </c>
      <c r="C66" s="138" t="n">
        <v>40240</v>
      </c>
      <c r="D66" s="138" t="n">
        <v>54553</v>
      </c>
      <c r="E66" s="135" t="n">
        <f aca="false">C66/D66*100</f>
        <v>73.7631294337617</v>
      </c>
      <c r="F66" s="138" t="n">
        <v>13780</v>
      </c>
      <c r="G66" s="138" t="n">
        <v>19356</v>
      </c>
      <c r="H66" s="135" t="n">
        <f aca="false">F66/G66*100</f>
        <v>71.1923951229593</v>
      </c>
      <c r="I66" s="138" t="n">
        <v>40240</v>
      </c>
      <c r="J66" s="138" t="n">
        <v>54553</v>
      </c>
      <c r="K66" s="135" t="n">
        <f aca="false">I66/J66*100</f>
        <v>73.7631294337617</v>
      </c>
      <c r="L66" s="138" t="n">
        <v>0</v>
      </c>
      <c r="M66" s="138" t="n">
        <v>0</v>
      </c>
      <c r="N66" s="135" t="n">
        <v>0</v>
      </c>
      <c r="O66" s="138" t="n">
        <v>117</v>
      </c>
      <c r="P66" s="138" t="n">
        <v>50</v>
      </c>
      <c r="Q66" s="138" t="n">
        <v>118</v>
      </c>
      <c r="R66" s="128" t="n">
        <f aca="false">Q66*P66</f>
        <v>5900</v>
      </c>
    </row>
    <row r="67" customFormat="false" ht="15" hidden="false" customHeight="false" outlineLevel="0" collapsed="false">
      <c r="A67" s="134" t="n">
        <v>4</v>
      </c>
      <c r="B67" s="143" t="s">
        <v>58</v>
      </c>
      <c r="C67" s="138" t="n">
        <v>110000</v>
      </c>
      <c r="D67" s="138" t="n">
        <v>45947</v>
      </c>
      <c r="E67" s="135" t="n">
        <f aca="false">C67/D67*100</f>
        <v>239.406272444338</v>
      </c>
      <c r="F67" s="138" t="n">
        <v>57157</v>
      </c>
      <c r="G67" s="138" t="n">
        <v>51157</v>
      </c>
      <c r="H67" s="135" t="n">
        <f aca="false">F67/G67*100</f>
        <v>111.728600191567</v>
      </c>
      <c r="I67" s="138" t="n">
        <v>102832</v>
      </c>
      <c r="J67" s="138" t="n">
        <v>48881</v>
      </c>
      <c r="K67" s="135" t="n">
        <f aca="false">I67/J67*100</f>
        <v>210.372128229783</v>
      </c>
      <c r="L67" s="138" t="n">
        <v>102832</v>
      </c>
      <c r="M67" s="138" t="n">
        <v>48881</v>
      </c>
      <c r="N67" s="135" t="n">
        <f aca="false">L67/M67*100</f>
        <v>210.372128229783</v>
      </c>
      <c r="O67" s="138" t="n">
        <v>65</v>
      </c>
      <c r="P67" s="138" t="n">
        <v>55</v>
      </c>
      <c r="Q67" s="138" t="n">
        <v>62</v>
      </c>
      <c r="R67" s="128" t="n">
        <f aca="false">Q67*P67</f>
        <v>3410</v>
      </c>
    </row>
    <row r="68" customFormat="false" ht="15" hidden="false" customHeight="false" outlineLevel="0" collapsed="false">
      <c r="A68" s="139" t="n">
        <v>5</v>
      </c>
      <c r="B68" s="143" t="s">
        <v>59</v>
      </c>
      <c r="C68" s="136" t="n">
        <v>36500</v>
      </c>
      <c r="D68" s="136" t="n">
        <v>34000</v>
      </c>
      <c r="E68" s="135" t="n">
        <f aca="false">C68/D68*100</f>
        <v>107.352941176471</v>
      </c>
      <c r="F68" s="136" t="n">
        <v>36500</v>
      </c>
      <c r="G68" s="136" t="n">
        <v>34000</v>
      </c>
      <c r="H68" s="135" t="n">
        <f aca="false">F68/G68*100</f>
        <v>107.352941176471</v>
      </c>
      <c r="I68" s="136" t="n">
        <v>47869</v>
      </c>
      <c r="J68" s="136" t="n">
        <v>41911</v>
      </c>
      <c r="K68" s="135" t="n">
        <f aca="false">I68/J68*100</f>
        <v>114.215838324068</v>
      </c>
      <c r="L68" s="136" t="n">
        <v>47869</v>
      </c>
      <c r="M68" s="136" t="n">
        <v>41911</v>
      </c>
      <c r="N68" s="135" t="n">
        <f aca="false">L68/M68*100</f>
        <v>114.215838324068</v>
      </c>
      <c r="O68" s="138" t="n">
        <v>35</v>
      </c>
      <c r="P68" s="134" t="n">
        <v>85</v>
      </c>
      <c r="Q68" s="138" t="n">
        <v>35</v>
      </c>
      <c r="R68" s="128" t="n">
        <f aca="false">Q68*P68</f>
        <v>2975</v>
      </c>
    </row>
    <row r="69" customFormat="false" ht="15" hidden="false" customHeight="false" outlineLevel="0" collapsed="false">
      <c r="A69" s="139" t="n">
        <v>6</v>
      </c>
      <c r="B69" s="143" t="s">
        <v>60</v>
      </c>
      <c r="C69" s="138" t="n">
        <v>11399</v>
      </c>
      <c r="D69" s="138" t="n">
        <v>15250</v>
      </c>
      <c r="E69" s="135" t="n">
        <f aca="false">C69/D69*100</f>
        <v>74.7475409836066</v>
      </c>
      <c r="F69" s="138" t="n">
        <v>4640</v>
      </c>
      <c r="G69" s="138" t="n">
        <v>7224</v>
      </c>
      <c r="H69" s="135" t="n">
        <f aca="false">F69/G69*100</f>
        <v>64.2303433001107</v>
      </c>
      <c r="I69" s="138" t="n">
        <v>13651</v>
      </c>
      <c r="J69" s="138" t="n">
        <v>15060</v>
      </c>
      <c r="K69" s="135" t="n">
        <f aca="false">I69/J69*100</f>
        <v>90.6440903054449</v>
      </c>
      <c r="L69" s="138" t="n">
        <v>13516</v>
      </c>
      <c r="M69" s="138" t="n">
        <v>15060</v>
      </c>
      <c r="N69" s="135" t="n">
        <f aca="false">L69/M69*100</f>
        <v>89.7476759628154</v>
      </c>
      <c r="O69" s="138" t="n">
        <v>53</v>
      </c>
      <c r="P69" s="138" t="n">
        <v>39</v>
      </c>
      <c r="Q69" s="138" t="n">
        <v>45</v>
      </c>
      <c r="R69" s="128" t="n">
        <f aca="false">Q69*P69</f>
        <v>1755</v>
      </c>
    </row>
    <row r="70" customFormat="false" ht="15" hidden="false" customHeight="false" outlineLevel="0" collapsed="false">
      <c r="A70" s="134" t="n">
        <v>7</v>
      </c>
      <c r="B70" s="143" t="s">
        <v>61</v>
      </c>
      <c r="C70" s="134" t="n">
        <v>9512</v>
      </c>
      <c r="D70" s="134" t="n">
        <v>23777</v>
      </c>
      <c r="E70" s="135" t="n">
        <f aca="false">C70/D70*100</f>
        <v>40.0050468940573</v>
      </c>
      <c r="F70" s="134" t="n">
        <v>9512</v>
      </c>
      <c r="G70" s="134" t="n">
        <v>10487</v>
      </c>
      <c r="H70" s="135" t="n">
        <f aca="false">F70/G70*100</f>
        <v>90.7027748641175</v>
      </c>
      <c r="I70" s="134" t="n">
        <v>8799</v>
      </c>
      <c r="J70" s="134" t="n">
        <v>22242</v>
      </c>
      <c r="K70" s="135" t="n">
        <f aca="false">I70/J70*100</f>
        <v>39.5602913407068</v>
      </c>
      <c r="L70" s="145" t="n">
        <v>8796</v>
      </c>
      <c r="M70" s="134" t="n">
        <v>24151</v>
      </c>
      <c r="N70" s="135" t="n">
        <f aca="false">L70/M70*100</f>
        <v>36.4208521386278</v>
      </c>
      <c r="O70" s="138" t="n">
        <v>40</v>
      </c>
      <c r="P70" s="138" t="n">
        <v>55</v>
      </c>
      <c r="Q70" s="138" t="n">
        <v>41</v>
      </c>
      <c r="R70" s="128" t="n">
        <f aca="false">Q70*P70</f>
        <v>2255</v>
      </c>
    </row>
    <row r="71" s="144" customFormat="true" ht="15" hidden="false" customHeight="false" outlineLevel="0" collapsed="false">
      <c r="A71" s="139" t="n">
        <v>8</v>
      </c>
      <c r="B71" s="143" t="s">
        <v>62</v>
      </c>
      <c r="C71" s="134" t="n">
        <v>0</v>
      </c>
      <c r="D71" s="134" t="n">
        <v>0</v>
      </c>
      <c r="E71" s="135" t="n">
        <v>0</v>
      </c>
      <c r="F71" s="134" t="n">
        <v>0</v>
      </c>
      <c r="G71" s="134" t="n">
        <v>0</v>
      </c>
      <c r="H71" s="135" t="n">
        <v>0</v>
      </c>
      <c r="I71" s="134" t="n">
        <v>0</v>
      </c>
      <c r="J71" s="134" t="n">
        <v>0</v>
      </c>
      <c r="K71" s="135" t="n">
        <v>0</v>
      </c>
      <c r="L71" s="134" t="n">
        <v>0</v>
      </c>
      <c r="M71" s="134" t="n">
        <v>0</v>
      </c>
      <c r="N71" s="135" t="n">
        <v>0</v>
      </c>
      <c r="O71" s="138" t="n">
        <v>12</v>
      </c>
      <c r="P71" s="138" t="n">
        <v>75</v>
      </c>
      <c r="Q71" s="138" t="n">
        <v>12</v>
      </c>
      <c r="R71" s="128" t="n">
        <f aca="false">Q71*P71</f>
        <v>900</v>
      </c>
    </row>
    <row r="72" s="144" customFormat="true" ht="15" hidden="false" customHeight="false" outlineLevel="0" collapsed="false">
      <c r="A72" s="139" t="n">
        <v>9</v>
      </c>
      <c r="B72" s="143" t="s">
        <v>63</v>
      </c>
      <c r="C72" s="136" t="n">
        <v>0</v>
      </c>
      <c r="D72" s="136" t="n">
        <v>0</v>
      </c>
      <c r="E72" s="136" t="n">
        <v>0</v>
      </c>
      <c r="F72" s="136" t="n">
        <v>0</v>
      </c>
      <c r="G72" s="136" t="n">
        <v>0</v>
      </c>
      <c r="H72" s="136" t="n">
        <v>0</v>
      </c>
      <c r="I72" s="136" t="n">
        <v>0</v>
      </c>
      <c r="J72" s="136" t="n">
        <v>0</v>
      </c>
      <c r="K72" s="136" t="n">
        <v>0</v>
      </c>
      <c r="L72" s="136" t="n">
        <v>0</v>
      </c>
      <c r="M72" s="136" t="n">
        <v>0</v>
      </c>
      <c r="N72" s="137" t="n">
        <v>0</v>
      </c>
      <c r="O72" s="138" t="n">
        <v>0</v>
      </c>
      <c r="P72" s="134" t="n">
        <v>0</v>
      </c>
      <c r="Q72" s="138" t="n">
        <v>0</v>
      </c>
      <c r="R72" s="128" t="n">
        <f aca="false">Q72*P72</f>
        <v>0</v>
      </c>
    </row>
    <row r="73" s="142" customFormat="true" ht="15" hidden="false" customHeight="false" outlineLevel="0" collapsed="false">
      <c r="A73" s="146" t="s">
        <v>64</v>
      </c>
      <c r="B73" s="146"/>
      <c r="C73" s="146" t="n">
        <f aca="false">SUM(C64:C72)</f>
        <v>386747</v>
      </c>
      <c r="D73" s="146" t="n">
        <f aca="false">SUM(D64:D72)</f>
        <v>285175</v>
      </c>
      <c r="E73" s="147" t="n">
        <f aca="false">C73/D73*100</f>
        <v>135.617427895152</v>
      </c>
      <c r="F73" s="146" t="n">
        <f aca="false">SUM(F64:F72)</f>
        <v>214612</v>
      </c>
      <c r="G73" s="146" t="n">
        <f aca="false">SUM(G64:G72)</f>
        <v>172946</v>
      </c>
      <c r="H73" s="147" t="n">
        <f aca="false">F73/G73*100</f>
        <v>124.091913082696</v>
      </c>
      <c r="I73" s="148" t="n">
        <f aca="false">SUM(I64:I72)</f>
        <v>343879</v>
      </c>
      <c r="J73" s="146" t="n">
        <f aca="false">SUM(J64:J72)</f>
        <v>263139</v>
      </c>
      <c r="K73" s="147" t="n">
        <f aca="false">I73/J73*100</f>
        <v>130.68340306834</v>
      </c>
      <c r="L73" s="146" t="n">
        <f aca="false">SUM(L64:L72)</f>
        <v>274501</v>
      </c>
      <c r="M73" s="146" t="n">
        <f aca="false">SUM(M64:M72)</f>
        <v>206336</v>
      </c>
      <c r="N73" s="147" t="n">
        <f aca="false">L73/M73*100</f>
        <v>133.035921991315</v>
      </c>
      <c r="O73" s="148" t="n">
        <f aca="false">SUM(O64:O72)</f>
        <v>613</v>
      </c>
      <c r="P73" s="147" t="n">
        <f aca="false">R73/O73</f>
        <v>66.7536704730832</v>
      </c>
      <c r="Q73" s="146" t="n">
        <f aca="false">SUM(Q64:Q72)</f>
        <v>598</v>
      </c>
      <c r="R73" s="149" t="n">
        <f aca="false">SUM(R64:R72)</f>
        <v>40920</v>
      </c>
    </row>
    <row r="74" customFormat="false" ht="15" hidden="false" customHeight="false" outlineLevel="0" collapsed="false">
      <c r="A74" s="128"/>
      <c r="B74" s="150"/>
      <c r="C74" s="128"/>
      <c r="D74" s="128"/>
      <c r="E74" s="128"/>
      <c r="F74" s="128"/>
      <c r="G74" s="128"/>
      <c r="H74" s="128"/>
      <c r="I74" s="128"/>
      <c r="J74" s="128"/>
      <c r="K74" s="151"/>
      <c r="L74" s="128"/>
      <c r="M74" s="128"/>
      <c r="N74" s="128"/>
      <c r="O74" s="128"/>
      <c r="P74" s="151"/>
      <c r="Q74" s="128"/>
      <c r="R74" s="128"/>
    </row>
    <row r="75" customFormat="false" ht="15" hidden="false" customHeight="false" outlineLevel="0" collapsed="false">
      <c r="A75" s="129" t="s">
        <v>65</v>
      </c>
      <c r="B75" s="129"/>
      <c r="C75" s="129" t="n">
        <v>3</v>
      </c>
      <c r="D75" s="129" t="n">
        <v>4</v>
      </c>
      <c r="E75" s="131" t="n">
        <v>5</v>
      </c>
      <c r="F75" s="129" t="n">
        <v>6</v>
      </c>
      <c r="G75" s="129" t="n">
        <v>7</v>
      </c>
      <c r="H75" s="129" t="n">
        <v>8</v>
      </c>
      <c r="I75" s="129" t="n">
        <v>9</v>
      </c>
      <c r="J75" s="129" t="n">
        <v>10</v>
      </c>
      <c r="K75" s="129" t="n">
        <v>11</v>
      </c>
      <c r="L75" s="129" t="n">
        <v>12</v>
      </c>
      <c r="M75" s="129" t="n">
        <v>13</v>
      </c>
      <c r="N75" s="129" t="n">
        <v>14</v>
      </c>
      <c r="O75" s="129" t="n">
        <v>15</v>
      </c>
      <c r="P75" s="131" t="n">
        <v>16</v>
      </c>
      <c r="Q75" s="129" t="n">
        <v>17</v>
      </c>
      <c r="R75" s="128"/>
    </row>
    <row r="76" customFormat="false" ht="15" hidden="false" customHeight="false" outlineLevel="0" collapsed="false">
      <c r="A76" s="132" t="n">
        <v>1</v>
      </c>
      <c r="B76" s="133" t="s">
        <v>66</v>
      </c>
      <c r="C76" s="136" t="n">
        <v>42676</v>
      </c>
      <c r="D76" s="136" t="n">
        <v>602</v>
      </c>
      <c r="E76" s="137" t="n">
        <f aca="false">C76/D76*100</f>
        <v>7089.0365448505</v>
      </c>
      <c r="F76" s="136" t="n">
        <v>3058</v>
      </c>
      <c r="G76" s="136" t="n">
        <v>45</v>
      </c>
      <c r="H76" s="137" t="n">
        <f aca="false">F76/G76*100</f>
        <v>6795.55555555556</v>
      </c>
      <c r="I76" s="136" t="n">
        <v>64899</v>
      </c>
      <c r="J76" s="136" t="n">
        <v>57291</v>
      </c>
      <c r="K76" s="137" t="n">
        <f aca="false">I76/J76*100</f>
        <v>113.279572707755</v>
      </c>
      <c r="L76" s="136" t="n">
        <v>43360</v>
      </c>
      <c r="M76" s="136" t="n">
        <v>0</v>
      </c>
      <c r="N76" s="137" t="n">
        <v>0</v>
      </c>
      <c r="O76" s="136" t="n">
        <v>170</v>
      </c>
      <c r="P76" s="130" t="n">
        <v>55</v>
      </c>
      <c r="Q76" s="136" t="n">
        <v>168</v>
      </c>
      <c r="R76" s="128" t="n">
        <f aca="false">Q76*P76</f>
        <v>9240</v>
      </c>
    </row>
    <row r="77" customFormat="false" ht="15" hidden="false" customHeight="false" outlineLevel="0" collapsed="false">
      <c r="A77" s="132" t="n">
        <v>2</v>
      </c>
      <c r="B77" s="133" t="s">
        <v>67</v>
      </c>
      <c r="C77" s="130" t="n">
        <v>91944</v>
      </c>
      <c r="D77" s="130" t="n">
        <v>60082</v>
      </c>
      <c r="E77" s="137" t="n">
        <f aca="false">C77/D77*100</f>
        <v>153.030857827636</v>
      </c>
      <c r="F77" s="130" t="n">
        <v>27013</v>
      </c>
      <c r="G77" s="130" t="n">
        <v>36531</v>
      </c>
      <c r="H77" s="137" t="n">
        <f aca="false">F77/G77*100</f>
        <v>73.945416221839</v>
      </c>
      <c r="I77" s="130" t="n">
        <v>91984</v>
      </c>
      <c r="J77" s="130" t="n">
        <v>59798</v>
      </c>
      <c r="K77" s="137" t="n">
        <f aca="false">I77/J77*100</f>
        <v>153.824542626844</v>
      </c>
      <c r="L77" s="130" t="n">
        <v>91984</v>
      </c>
      <c r="M77" s="130" t="n">
        <v>59798</v>
      </c>
      <c r="N77" s="137" t="n">
        <f aca="false">L77/M77*100</f>
        <v>153.824542626844</v>
      </c>
      <c r="O77" s="136" t="n">
        <v>23</v>
      </c>
      <c r="P77" s="134" t="n">
        <v>71</v>
      </c>
      <c r="Q77" s="136" t="n">
        <v>23</v>
      </c>
      <c r="R77" s="128" t="n">
        <f aca="false">Q77*P77</f>
        <v>1633</v>
      </c>
    </row>
    <row r="78" customFormat="false" ht="15" hidden="false" customHeight="false" outlineLevel="0" collapsed="false">
      <c r="A78" s="132" t="n">
        <v>3</v>
      </c>
      <c r="B78" s="133" t="s">
        <v>68</v>
      </c>
      <c r="C78" s="136" t="n">
        <v>17212</v>
      </c>
      <c r="D78" s="136" t="n">
        <v>1099</v>
      </c>
      <c r="E78" s="137" t="n">
        <f aca="false">C78/D78*100</f>
        <v>1566.15104640582</v>
      </c>
      <c r="F78" s="136" t="n">
        <v>1178</v>
      </c>
      <c r="G78" s="136" t="n">
        <v>1099</v>
      </c>
      <c r="H78" s="137" t="n">
        <f aca="false">F78/G78*100</f>
        <v>107.188353048226</v>
      </c>
      <c r="I78" s="136" t="n">
        <v>16824</v>
      </c>
      <c r="J78" s="136" t="n">
        <v>1111</v>
      </c>
      <c r="K78" s="137" t="n">
        <f aca="false">I78/J78*100</f>
        <v>1514.31143114311</v>
      </c>
      <c r="L78" s="136" t="n">
        <v>0</v>
      </c>
      <c r="M78" s="136" t="n">
        <v>0</v>
      </c>
      <c r="N78" s="137" t="n">
        <v>0</v>
      </c>
      <c r="O78" s="136" t="n">
        <v>58</v>
      </c>
      <c r="P78" s="130" t="n">
        <v>59</v>
      </c>
      <c r="Q78" s="136" t="n">
        <v>58</v>
      </c>
      <c r="R78" s="128" t="n">
        <f aca="false">Q78*P78</f>
        <v>3422</v>
      </c>
    </row>
    <row r="79" customFormat="false" ht="15" hidden="false" customHeight="false" outlineLevel="0" collapsed="false">
      <c r="A79" s="132" t="n">
        <v>4</v>
      </c>
      <c r="B79" s="133" t="s">
        <v>69</v>
      </c>
      <c r="C79" s="136" t="n">
        <v>3721</v>
      </c>
      <c r="D79" s="136" t="n">
        <v>4523</v>
      </c>
      <c r="E79" s="137" t="n">
        <f aca="false">C79/D79*100</f>
        <v>82.2684059252708</v>
      </c>
      <c r="F79" s="136" t="n">
        <v>591</v>
      </c>
      <c r="G79" s="136" t="n">
        <v>3298</v>
      </c>
      <c r="H79" s="137" t="n">
        <f aca="false">F79/G79*100</f>
        <v>17.9199514857489</v>
      </c>
      <c r="I79" s="136" t="n">
        <v>6046</v>
      </c>
      <c r="J79" s="136" t="n">
        <v>3317</v>
      </c>
      <c r="K79" s="137" t="n">
        <f aca="false">I79/J79*100</f>
        <v>182.273138378052</v>
      </c>
      <c r="L79" s="136" t="n">
        <v>0</v>
      </c>
      <c r="M79" s="136" t="n">
        <v>0</v>
      </c>
      <c r="N79" s="137" t="n">
        <v>0</v>
      </c>
      <c r="O79" s="136" t="n">
        <v>73</v>
      </c>
      <c r="P79" s="130" t="n">
        <v>50</v>
      </c>
      <c r="Q79" s="136" t="n">
        <v>74</v>
      </c>
      <c r="R79" s="128" t="n">
        <f aca="false">Q79*P79</f>
        <v>3700</v>
      </c>
    </row>
    <row r="80" customFormat="false" ht="15" hidden="false" customHeight="false" outlineLevel="0" collapsed="false">
      <c r="A80" s="132" t="n">
        <v>5</v>
      </c>
      <c r="B80" s="133" t="s">
        <v>70</v>
      </c>
      <c r="C80" s="136" t="n">
        <v>299</v>
      </c>
      <c r="D80" s="136" t="n">
        <v>17428</v>
      </c>
      <c r="E80" s="137" t="n">
        <f aca="false">C80/D80*100</f>
        <v>1.71563002065642</v>
      </c>
      <c r="F80" s="136" t="n">
        <v>274</v>
      </c>
      <c r="G80" s="136" t="n">
        <v>6435</v>
      </c>
      <c r="H80" s="137" t="n">
        <f aca="false">F80/G80*100</f>
        <v>4.25796425796426</v>
      </c>
      <c r="I80" s="136" t="n">
        <v>2654</v>
      </c>
      <c r="J80" s="136" t="n">
        <v>18234</v>
      </c>
      <c r="K80" s="137" t="n">
        <f aca="false">I80/J80*100</f>
        <v>14.5552264999452</v>
      </c>
      <c r="L80" s="136" t="n">
        <v>0</v>
      </c>
      <c r="M80" s="136" t="n">
        <v>0</v>
      </c>
      <c r="N80" s="137" t="n">
        <v>0</v>
      </c>
      <c r="O80" s="136" t="n">
        <v>65</v>
      </c>
      <c r="P80" s="130" t="n">
        <v>48</v>
      </c>
      <c r="Q80" s="136" t="n">
        <v>54</v>
      </c>
      <c r="R80" s="128" t="n">
        <f aca="false">Q80*P80</f>
        <v>2592</v>
      </c>
    </row>
    <row r="81" customFormat="false" ht="15" hidden="false" customHeight="false" outlineLevel="0" collapsed="false">
      <c r="A81" s="132" t="n">
        <v>6</v>
      </c>
      <c r="B81" s="133" t="s">
        <v>71</v>
      </c>
      <c r="C81" s="136" t="n">
        <v>511</v>
      </c>
      <c r="D81" s="136" t="n">
        <v>849</v>
      </c>
      <c r="E81" s="137" t="n">
        <f aca="false">C81/D81*100</f>
        <v>60.188457008245</v>
      </c>
      <c r="F81" s="136" t="n">
        <v>0</v>
      </c>
      <c r="G81" s="136" t="n">
        <v>749</v>
      </c>
      <c r="H81" s="137" t="n">
        <f aca="false">F81/G81*100</f>
        <v>0</v>
      </c>
      <c r="I81" s="136" t="n">
        <v>693</v>
      </c>
      <c r="J81" s="136" t="n">
        <v>893</v>
      </c>
      <c r="K81" s="137" t="n">
        <f aca="false">I81/J81*100</f>
        <v>77.6035834266517</v>
      </c>
      <c r="L81" s="136" t="n">
        <v>0</v>
      </c>
      <c r="M81" s="136" t="n">
        <v>45</v>
      </c>
      <c r="N81" s="137" t="n">
        <f aca="false">L81/M81*100</f>
        <v>0</v>
      </c>
      <c r="O81" s="136" t="n">
        <v>9</v>
      </c>
      <c r="P81" s="130" t="n">
        <v>35</v>
      </c>
      <c r="Q81" s="136" t="n">
        <v>9</v>
      </c>
      <c r="R81" s="128" t="n">
        <f aca="false">Q81*P81</f>
        <v>315</v>
      </c>
    </row>
    <row r="82" customFormat="false" ht="15" hidden="false" customHeight="false" outlineLevel="0" collapsed="false">
      <c r="A82" s="132" t="n">
        <v>7</v>
      </c>
      <c r="B82" s="133" t="s">
        <v>72</v>
      </c>
      <c r="C82" s="134" t="n">
        <v>151365</v>
      </c>
      <c r="D82" s="134" t="n">
        <v>107522</v>
      </c>
      <c r="E82" s="137" t="n">
        <f aca="false">C82/D82*100</f>
        <v>140.775841223192</v>
      </c>
      <c r="F82" s="134" t="n">
        <v>33455</v>
      </c>
      <c r="G82" s="134" t="n">
        <v>30653</v>
      </c>
      <c r="H82" s="137" t="n">
        <f aca="false">F82/G82*100</f>
        <v>109.141030241738</v>
      </c>
      <c r="I82" s="134" t="n">
        <v>154681</v>
      </c>
      <c r="J82" s="134" t="n">
        <v>53208</v>
      </c>
      <c r="K82" s="137" t="n">
        <f aca="false">I82/J82*100</f>
        <v>290.710043602466</v>
      </c>
      <c r="L82" s="134" t="n">
        <v>28963</v>
      </c>
      <c r="M82" s="134" t="n">
        <v>0</v>
      </c>
      <c r="N82" s="135" t="n">
        <v>0</v>
      </c>
      <c r="O82" s="136" t="n">
        <v>154</v>
      </c>
      <c r="P82" s="134"/>
      <c r="Q82" s="136"/>
      <c r="R82" s="128" t="n">
        <f aca="false">Q82*P82</f>
        <v>0</v>
      </c>
    </row>
    <row r="83" customFormat="false" ht="15" hidden="false" customHeight="false" outlineLevel="0" collapsed="false">
      <c r="A83" s="132" t="n">
        <v>8</v>
      </c>
      <c r="B83" s="133" t="s">
        <v>73</v>
      </c>
      <c r="C83" s="136" t="n">
        <v>944</v>
      </c>
      <c r="D83" s="136" t="n">
        <v>2728</v>
      </c>
      <c r="E83" s="137" t="n">
        <f aca="false">C83/D83*100</f>
        <v>34.6041055718475</v>
      </c>
      <c r="F83" s="136" t="n">
        <v>144</v>
      </c>
      <c r="G83" s="136" t="n">
        <v>1667</v>
      </c>
      <c r="H83" s="137" t="n">
        <f aca="false">F83/G83*100</f>
        <v>8.63827234553089</v>
      </c>
      <c r="I83" s="136" t="n">
        <v>1038</v>
      </c>
      <c r="J83" s="136" t="n">
        <v>3000</v>
      </c>
      <c r="K83" s="137" t="n">
        <f aca="false">I83/J83*100</f>
        <v>34.6</v>
      </c>
      <c r="L83" s="136" t="n">
        <v>0</v>
      </c>
      <c r="M83" s="136" t="n">
        <v>0</v>
      </c>
      <c r="N83" s="137" t="n">
        <v>0</v>
      </c>
      <c r="O83" s="136" t="n">
        <v>20</v>
      </c>
      <c r="P83" s="130" t="n">
        <v>40</v>
      </c>
      <c r="Q83" s="136" t="n">
        <v>19</v>
      </c>
      <c r="R83" s="128" t="n">
        <f aca="false">Q83*P83</f>
        <v>760</v>
      </c>
    </row>
    <row r="84" s="142" customFormat="true" ht="15" hidden="false" customHeight="false" outlineLevel="0" collapsed="false">
      <c r="A84" s="140" t="s">
        <v>74</v>
      </c>
      <c r="B84" s="140" t="s">
        <v>74</v>
      </c>
      <c r="C84" s="140" t="n">
        <f aca="false">SUM(C76:C83)</f>
        <v>308672</v>
      </c>
      <c r="D84" s="140" t="n">
        <f aca="false">SUM(D76:D83)</f>
        <v>194833</v>
      </c>
      <c r="E84" s="141" t="n">
        <f aca="false">C84/D84*100</f>
        <v>158.429013565464</v>
      </c>
      <c r="F84" s="140" t="n">
        <f aca="false">SUM(F76:F83)</f>
        <v>65713</v>
      </c>
      <c r="G84" s="140" t="n">
        <f aca="false">SUM(G76:G83)</f>
        <v>80477</v>
      </c>
      <c r="H84" s="141" t="n">
        <f aca="false">F84/G84*100</f>
        <v>81.654385725114</v>
      </c>
      <c r="I84" s="140" t="n">
        <f aca="false">SUM(I76:I83)</f>
        <v>338819</v>
      </c>
      <c r="J84" s="140" t="n">
        <f aca="false">SUM(J76:J83)</f>
        <v>196852</v>
      </c>
      <c r="K84" s="141" t="n">
        <f aca="false">I84/J84*100</f>
        <v>172.118647511836</v>
      </c>
      <c r="L84" s="140" t="n">
        <f aca="false">SUM(L76:L83)</f>
        <v>164307</v>
      </c>
      <c r="M84" s="140" t="n">
        <f aca="false">SUM(M76:M83)</f>
        <v>59843</v>
      </c>
      <c r="N84" s="152" t="n">
        <f aca="false">L84/M84*100</f>
        <v>274.56344100396</v>
      </c>
      <c r="O84" s="140" t="n">
        <f aca="false">SUM(O76:O83)</f>
        <v>572</v>
      </c>
      <c r="P84" s="141" t="n">
        <f aca="false">R84/O84</f>
        <v>37.8706293706294</v>
      </c>
      <c r="Q84" s="140" t="n">
        <f aca="false">SUM(Q76:Q83)</f>
        <v>405</v>
      </c>
      <c r="R84" s="149" t="n">
        <f aca="false">SUM(R76:R83)</f>
        <v>21662</v>
      </c>
    </row>
    <row r="85" s="142" customFormat="true" ht="15" hidden="false" customHeight="false" outlineLevel="0" collapsed="false">
      <c r="A85" s="140" t="s">
        <v>75</v>
      </c>
      <c r="B85" s="140" t="s">
        <v>75</v>
      </c>
      <c r="C85" s="140" t="n">
        <f aca="false">C61+C73+C84</f>
        <v>1343952</v>
      </c>
      <c r="D85" s="140" t="n">
        <f aca="false">D61+D73+D84</f>
        <v>960154</v>
      </c>
      <c r="E85" s="141" t="n">
        <f aca="false">C85/D85*100</f>
        <v>139.972546070735</v>
      </c>
      <c r="F85" s="140" t="n">
        <f aca="false">F61+F73+F84</f>
        <v>542054</v>
      </c>
      <c r="G85" s="140" t="n">
        <f aca="false">G61+G73+G84</f>
        <v>391167</v>
      </c>
      <c r="H85" s="141" t="n">
        <f aca="false">F85/G85*100</f>
        <v>138.573550427311</v>
      </c>
      <c r="I85" s="140" t="n">
        <f aca="false">I61+I73+I84</f>
        <v>1225141</v>
      </c>
      <c r="J85" s="140" t="n">
        <f aca="false">J61+J73+J84</f>
        <v>919395</v>
      </c>
      <c r="K85" s="141" t="n">
        <f aca="false">I85/J85*100</f>
        <v>133.255129732052</v>
      </c>
      <c r="L85" s="140" t="n">
        <f aca="false">L61+L73+L84</f>
        <v>773365</v>
      </c>
      <c r="M85" s="140" t="n">
        <f aca="false">M61+M73+M84</f>
        <v>496250</v>
      </c>
      <c r="N85" s="141" t="n">
        <f aca="false">L85/M85*100</f>
        <v>155.841813602015</v>
      </c>
      <c r="O85" s="140" t="n">
        <f aca="false">O61+O73+O84</f>
        <v>1994</v>
      </c>
      <c r="P85" s="141" t="n">
        <f aca="false">R85/O85</f>
        <v>63.6920762286861</v>
      </c>
      <c r="Q85" s="152" t="n">
        <f aca="false">SUM(Q61:Q84)</f>
        <v>2830</v>
      </c>
      <c r="R85" s="149" t="n">
        <f aca="false">R61+R73+R84</f>
        <v>127002</v>
      </c>
    </row>
    <row r="86" customFormat="false" ht="15" hidden="false" customHeight="false" outlineLevel="0" collapsed="false">
      <c r="A86" s="136"/>
      <c r="B86" s="133"/>
      <c r="C86" s="136"/>
      <c r="D86" s="136"/>
      <c r="E86" s="136"/>
      <c r="F86" s="136"/>
      <c r="G86" s="136"/>
      <c r="H86" s="136"/>
      <c r="I86" s="136"/>
      <c r="J86" s="136"/>
      <c r="K86" s="130"/>
      <c r="L86" s="136"/>
      <c r="M86" s="136"/>
      <c r="N86" s="136"/>
      <c r="O86" s="136"/>
      <c r="P86" s="130"/>
      <c r="Q86" s="136"/>
      <c r="R86" s="128"/>
    </row>
    <row r="87" customFormat="false" ht="15" hidden="false" customHeight="false" outlineLevel="0" collapsed="false">
      <c r="A87" s="129" t="s">
        <v>20</v>
      </c>
      <c r="B87" s="129"/>
      <c r="C87" s="129" t="n">
        <v>3</v>
      </c>
      <c r="D87" s="129" t="n">
        <v>4</v>
      </c>
      <c r="E87" s="131" t="n">
        <v>5</v>
      </c>
      <c r="F87" s="129" t="n">
        <v>6</v>
      </c>
      <c r="G87" s="129" t="n">
        <v>7</v>
      </c>
      <c r="H87" s="129" t="n">
        <v>8</v>
      </c>
      <c r="I87" s="129" t="n">
        <v>9</v>
      </c>
      <c r="J87" s="129" t="n">
        <v>10</v>
      </c>
      <c r="K87" s="129" t="n">
        <v>11</v>
      </c>
      <c r="L87" s="129" t="n">
        <v>12</v>
      </c>
      <c r="M87" s="129" t="n">
        <v>13</v>
      </c>
      <c r="N87" s="129" t="n">
        <v>14</v>
      </c>
      <c r="O87" s="129" t="n">
        <v>15</v>
      </c>
      <c r="P87" s="131" t="n">
        <v>16</v>
      </c>
      <c r="Q87" s="129" t="n">
        <v>17</v>
      </c>
      <c r="R87" s="128"/>
    </row>
    <row r="88" customFormat="false" ht="15" hidden="false" customHeight="false" outlineLevel="0" collapsed="false">
      <c r="A88" s="153" t="n">
        <v>1</v>
      </c>
      <c r="B88" s="154" t="s">
        <v>76</v>
      </c>
      <c r="C88" s="130" t="n">
        <v>9870</v>
      </c>
      <c r="D88" s="130" t="n">
        <v>569</v>
      </c>
      <c r="E88" s="137" t="n">
        <f aca="false">C88/D88*100</f>
        <v>1734.62214411248</v>
      </c>
      <c r="F88" s="130" t="n">
        <v>9662</v>
      </c>
      <c r="G88" s="130" t="n">
        <v>401</v>
      </c>
      <c r="H88" s="137" t="n">
        <f aca="false">F88/G88*100</f>
        <v>2409.47630922693</v>
      </c>
      <c r="I88" s="130" t="n">
        <v>333</v>
      </c>
      <c r="J88" s="130" t="n">
        <v>569</v>
      </c>
      <c r="K88" s="137" t="n">
        <f aca="false">I88/J88*100</f>
        <v>58.5237258347979</v>
      </c>
      <c r="L88" s="136" t="n">
        <v>0</v>
      </c>
      <c r="M88" s="130" t="n">
        <v>0</v>
      </c>
      <c r="N88" s="137" t="e">
        <f aca="false">L88/M88*100</f>
        <v>#DIV/0!</v>
      </c>
      <c r="O88" s="136" t="n">
        <v>2822</v>
      </c>
      <c r="P88" s="130" t="n">
        <v>113</v>
      </c>
      <c r="Q88" s="136" t="n">
        <v>2888</v>
      </c>
      <c r="R88" s="128" t="n">
        <f aca="false">Q88*P88</f>
        <v>326344</v>
      </c>
    </row>
    <row r="89" s="156" customFormat="true" ht="15" hidden="false" customHeight="false" outlineLevel="0" collapsed="false">
      <c r="A89" s="155" t="n">
        <v>2</v>
      </c>
      <c r="B89" s="154" t="s">
        <v>77</v>
      </c>
      <c r="C89" s="130" t="n">
        <v>98697</v>
      </c>
      <c r="D89" s="130" t="n">
        <v>175009</v>
      </c>
      <c r="E89" s="137" t="n">
        <f aca="false">C89/D89*100</f>
        <v>56.3953853801805</v>
      </c>
      <c r="F89" s="130" t="n">
        <v>25336</v>
      </c>
      <c r="G89" s="130" t="n">
        <v>45603</v>
      </c>
      <c r="H89" s="137" t="n">
        <f aca="false">F89/G89*100</f>
        <v>55.557748393746</v>
      </c>
      <c r="I89" s="130" t="n">
        <v>123365</v>
      </c>
      <c r="J89" s="130" t="n">
        <v>150626</v>
      </c>
      <c r="K89" s="137" t="n">
        <f aca="false">I89/J89*100</f>
        <v>81.9015309441929</v>
      </c>
      <c r="L89" s="130" t="n">
        <v>122609</v>
      </c>
      <c r="M89" s="130" t="n">
        <v>149658</v>
      </c>
      <c r="N89" s="137" t="n">
        <f aca="false">L89/M89*100</f>
        <v>81.926124898101</v>
      </c>
      <c r="O89" s="136" t="n">
        <v>560</v>
      </c>
      <c r="P89" s="130" t="n">
        <v>94</v>
      </c>
      <c r="Q89" s="136" t="n">
        <v>564</v>
      </c>
      <c r="R89" s="128" t="n">
        <f aca="false">Q89*P89</f>
        <v>53016</v>
      </c>
    </row>
    <row r="90" customFormat="false" ht="15" hidden="false" customHeight="false" outlineLevel="0" collapsed="false">
      <c r="A90" s="153" t="n">
        <v>3</v>
      </c>
      <c r="B90" s="154" t="s">
        <v>78</v>
      </c>
      <c r="C90" s="130" t="n">
        <v>107710</v>
      </c>
      <c r="D90" s="130" t="n">
        <v>114555</v>
      </c>
      <c r="E90" s="137" t="n">
        <f aca="false">C90/D90*100</f>
        <v>94.0247042905155</v>
      </c>
      <c r="F90" s="130" t="n">
        <v>40715</v>
      </c>
      <c r="G90" s="130" t="n">
        <v>25853</v>
      </c>
      <c r="H90" s="137" t="n">
        <f aca="false">F90/G90*100</f>
        <v>157.486558619889</v>
      </c>
      <c r="I90" s="130" t="n">
        <v>233314</v>
      </c>
      <c r="J90" s="130" t="n">
        <v>200076</v>
      </c>
      <c r="K90" s="137" t="n">
        <f aca="false">I90/J90*100</f>
        <v>116.612687178872</v>
      </c>
      <c r="L90" s="130" t="n">
        <v>45161</v>
      </c>
      <c r="M90" s="130" t="n">
        <v>30439</v>
      </c>
      <c r="N90" s="137" t="n">
        <f aca="false">L90/M90*100</f>
        <v>148.365583626269</v>
      </c>
      <c r="O90" s="136" t="n">
        <v>21</v>
      </c>
      <c r="P90" s="130" t="n">
        <v>180</v>
      </c>
      <c r="Q90" s="136" t="n">
        <v>21</v>
      </c>
      <c r="R90" s="128" t="n">
        <f aca="false">Q90*P90</f>
        <v>3780</v>
      </c>
    </row>
    <row r="91" customFormat="false" ht="15" hidden="false" customHeight="false" outlineLevel="0" collapsed="false">
      <c r="A91" s="155" t="n">
        <v>4</v>
      </c>
      <c r="B91" s="154" t="s">
        <v>79</v>
      </c>
      <c r="C91" s="130" t="n">
        <v>218004</v>
      </c>
      <c r="D91" s="130" t="n">
        <v>162288</v>
      </c>
      <c r="E91" s="137" t="n">
        <f aca="false">C91/D91*100</f>
        <v>134.331558710441</v>
      </c>
      <c r="F91" s="130" t="n">
        <v>87241</v>
      </c>
      <c r="G91" s="130" t="n">
        <v>26947</v>
      </c>
      <c r="H91" s="137" t="n">
        <f aca="false">F91/G91*100</f>
        <v>323.750324711471</v>
      </c>
      <c r="I91" s="130" t="n">
        <v>233420</v>
      </c>
      <c r="J91" s="130" t="n">
        <v>162732</v>
      </c>
      <c r="K91" s="137" t="n">
        <f aca="false">I91/J91*100</f>
        <v>143.438291178133</v>
      </c>
      <c r="L91" s="136" t="n">
        <v>169584</v>
      </c>
      <c r="M91" s="130" t="n">
        <v>93947</v>
      </c>
      <c r="N91" s="137" t="n">
        <f aca="false">L91/M91*100</f>
        <v>180.510287715414</v>
      </c>
      <c r="O91" s="136" t="n">
        <v>173</v>
      </c>
      <c r="P91" s="130" t="n">
        <v>35</v>
      </c>
      <c r="Q91" s="136" t="n">
        <v>175</v>
      </c>
      <c r="R91" s="128" t="n">
        <f aca="false">Q91*P91</f>
        <v>6125</v>
      </c>
    </row>
    <row r="92" customFormat="false" ht="15" hidden="false" customHeight="false" outlineLevel="0" collapsed="false">
      <c r="A92" s="153" t="n">
        <v>5</v>
      </c>
      <c r="B92" s="154" t="s">
        <v>80</v>
      </c>
      <c r="C92" s="130" t="n">
        <v>53194</v>
      </c>
      <c r="D92" s="130" t="n">
        <v>50378</v>
      </c>
      <c r="E92" s="137" t="n">
        <f aca="false">C92/D92*100</f>
        <v>105.589741553853</v>
      </c>
      <c r="F92" s="130" t="n">
        <v>20053</v>
      </c>
      <c r="G92" s="130" t="n">
        <v>24309</v>
      </c>
      <c r="H92" s="137" t="n">
        <f aca="false">F92/G92*100</f>
        <v>82.4920811222181</v>
      </c>
      <c r="I92" s="130" t="n">
        <v>55063</v>
      </c>
      <c r="J92" s="130" t="n">
        <v>54682</v>
      </c>
      <c r="K92" s="137" t="n">
        <f aca="false">I92/J92*100</f>
        <v>100.696755788011</v>
      </c>
      <c r="L92" s="136" t="n">
        <v>17268</v>
      </c>
      <c r="M92" s="130" t="n">
        <v>0</v>
      </c>
      <c r="N92" s="137" t="n">
        <v>0</v>
      </c>
      <c r="O92" s="136" t="n">
        <v>92</v>
      </c>
      <c r="P92" s="130" t="n">
        <v>44</v>
      </c>
      <c r="Q92" s="136" t="n">
        <v>90</v>
      </c>
      <c r="R92" s="128" t="n">
        <f aca="false">Q92*P92</f>
        <v>3960</v>
      </c>
    </row>
    <row r="93" customFormat="false" ht="15" hidden="false" customHeight="false" outlineLevel="0" collapsed="false">
      <c r="A93" s="155" t="n">
        <v>6</v>
      </c>
      <c r="B93" s="154" t="s">
        <v>81</v>
      </c>
      <c r="C93" s="136" t="n">
        <v>0</v>
      </c>
      <c r="D93" s="136" t="n">
        <v>0</v>
      </c>
      <c r="E93" s="136" t="n">
        <v>0</v>
      </c>
      <c r="F93" s="136" t="n">
        <v>0</v>
      </c>
      <c r="G93" s="136" t="n">
        <v>0</v>
      </c>
      <c r="H93" s="136" t="n">
        <v>0</v>
      </c>
      <c r="I93" s="136" t="n">
        <v>0</v>
      </c>
      <c r="J93" s="136" t="n">
        <v>0</v>
      </c>
      <c r="K93" s="136" t="n">
        <v>0</v>
      </c>
      <c r="L93" s="136" t="n">
        <v>0</v>
      </c>
      <c r="M93" s="136" t="n">
        <v>0</v>
      </c>
      <c r="N93" s="137" t="n">
        <v>0</v>
      </c>
      <c r="O93" s="136" t="n">
        <v>0</v>
      </c>
      <c r="P93" s="134" t="n">
        <v>0</v>
      </c>
      <c r="Q93" s="136" t="n">
        <v>0</v>
      </c>
      <c r="R93" s="128" t="n">
        <f aca="false">Q93*P93</f>
        <v>0</v>
      </c>
    </row>
    <row r="94" customFormat="false" ht="15" hidden="false" customHeight="false" outlineLevel="0" collapsed="false">
      <c r="A94" s="153" t="n">
        <v>7</v>
      </c>
      <c r="B94" s="154" t="s">
        <v>82</v>
      </c>
      <c r="C94" s="130" t="n">
        <v>305</v>
      </c>
      <c r="D94" s="130" t="n">
        <v>410</v>
      </c>
      <c r="E94" s="137" t="n">
        <f aca="false">C94/D94*100</f>
        <v>74.390243902439</v>
      </c>
      <c r="F94" s="130" t="n">
        <v>305</v>
      </c>
      <c r="G94" s="130" t="n">
        <v>410</v>
      </c>
      <c r="H94" s="137" t="n">
        <f aca="false">F94/G94*100</f>
        <v>74.390243902439</v>
      </c>
      <c r="I94" s="130" t="n">
        <v>305</v>
      </c>
      <c r="J94" s="130" t="n">
        <v>410</v>
      </c>
      <c r="K94" s="137" t="n">
        <f aca="false">I94/J94*100</f>
        <v>74.390243902439</v>
      </c>
      <c r="L94" s="136" t="n">
        <v>0</v>
      </c>
      <c r="M94" s="130" t="n">
        <v>0</v>
      </c>
      <c r="N94" s="137" t="n">
        <v>0</v>
      </c>
      <c r="O94" s="136" t="n">
        <v>12</v>
      </c>
      <c r="P94" s="130" t="n">
        <v>75</v>
      </c>
      <c r="Q94" s="136" t="n">
        <v>9</v>
      </c>
      <c r="R94" s="128" t="n">
        <f aca="false">Q94*P94</f>
        <v>675</v>
      </c>
    </row>
    <row r="95" customFormat="false" ht="15" hidden="false" customHeight="false" outlineLevel="0" collapsed="false">
      <c r="A95" s="155" t="n">
        <v>8</v>
      </c>
      <c r="B95" s="157" t="s">
        <v>83</v>
      </c>
      <c r="C95" s="130" t="n">
        <v>114601</v>
      </c>
      <c r="D95" s="130" t="n">
        <v>157193</v>
      </c>
      <c r="E95" s="137" t="n">
        <f aca="false">C95/D95*100</f>
        <v>72.9046458811779</v>
      </c>
      <c r="F95" s="130" t="n">
        <v>64446</v>
      </c>
      <c r="G95" s="130" t="n">
        <v>80543</v>
      </c>
      <c r="H95" s="137" t="n">
        <f aca="false">F95/G95*100</f>
        <v>80.0144022447637</v>
      </c>
      <c r="I95" s="130" t="n">
        <v>152313</v>
      </c>
      <c r="J95" s="130" t="n">
        <v>150490</v>
      </c>
      <c r="K95" s="137" t="n">
        <f aca="false">I95/J95*100</f>
        <v>101.211376171174</v>
      </c>
      <c r="L95" s="136" t="n">
        <v>25641</v>
      </c>
      <c r="M95" s="130" t="n">
        <v>15772</v>
      </c>
      <c r="N95" s="137" t="n">
        <f aca="false">L95/M95*100</f>
        <v>162.572914024854</v>
      </c>
      <c r="O95" s="136" t="n">
        <v>80</v>
      </c>
      <c r="P95" s="130" t="n">
        <v>85</v>
      </c>
      <c r="Q95" s="136" t="n">
        <v>84</v>
      </c>
      <c r="R95" s="128" t="n">
        <f aca="false">Q95*P95</f>
        <v>7140</v>
      </c>
    </row>
    <row r="96" customFormat="false" ht="15" hidden="false" customHeight="false" outlineLevel="0" collapsed="false">
      <c r="A96" s="153" t="n">
        <v>9</v>
      </c>
      <c r="B96" s="157" t="s">
        <v>84</v>
      </c>
      <c r="C96" s="130" t="n">
        <v>337846</v>
      </c>
      <c r="D96" s="130" t="n">
        <v>392986</v>
      </c>
      <c r="E96" s="137" t="n">
        <f aca="false">C96/D96*100</f>
        <v>85.9689658155761</v>
      </c>
      <c r="F96" s="130" t="n">
        <v>152378</v>
      </c>
      <c r="G96" s="130" t="n">
        <v>189068</v>
      </c>
      <c r="H96" s="137" t="n">
        <f aca="false">F96/G96*100</f>
        <v>80.5942835381979</v>
      </c>
      <c r="I96" s="130" t="n">
        <v>324672</v>
      </c>
      <c r="J96" s="130" t="n">
        <v>413601</v>
      </c>
      <c r="K96" s="137" t="n">
        <f aca="false">I96/J96*100</f>
        <v>78.4988430879036</v>
      </c>
      <c r="L96" s="136" t="n">
        <v>0</v>
      </c>
      <c r="M96" s="130" t="n">
        <v>0</v>
      </c>
      <c r="N96" s="137" t="n">
        <v>0</v>
      </c>
      <c r="O96" s="136" t="n">
        <v>127</v>
      </c>
      <c r="P96" s="130" t="n">
        <v>145</v>
      </c>
      <c r="Q96" s="136" t="n">
        <v>127</v>
      </c>
      <c r="R96" s="128" t="n">
        <f aca="false">Q96*P96</f>
        <v>18415</v>
      </c>
    </row>
    <row r="97" customFormat="false" ht="15" hidden="false" customHeight="false" outlineLevel="0" collapsed="false">
      <c r="A97" s="155" t="n">
        <v>10</v>
      </c>
      <c r="B97" s="154" t="s">
        <v>85</v>
      </c>
      <c r="C97" s="130" t="n">
        <v>310132</v>
      </c>
      <c r="D97" s="130" t="n">
        <v>288017</v>
      </c>
      <c r="E97" s="137" t="n">
        <f aca="false">C97/D97*100</f>
        <v>107.67836620755</v>
      </c>
      <c r="F97" s="130" t="n">
        <v>140644</v>
      </c>
      <c r="G97" s="130" t="n">
        <v>116964</v>
      </c>
      <c r="H97" s="137" t="n">
        <f aca="false">F97/G97*100</f>
        <v>120.245545637974</v>
      </c>
      <c r="I97" s="130" t="n">
        <v>267318</v>
      </c>
      <c r="J97" s="130" t="n">
        <v>196064</v>
      </c>
      <c r="K97" s="137" t="n">
        <f aca="false">I97/J97*100</f>
        <v>136.342214787008</v>
      </c>
      <c r="L97" s="136" t="n">
        <f aca="false">46525+64895</f>
        <v>111420</v>
      </c>
      <c r="M97" s="130" t="n">
        <v>89603</v>
      </c>
      <c r="N97" s="137" t="n">
        <f aca="false">L97/M97*100</f>
        <v>124.348515116681</v>
      </c>
      <c r="O97" s="136" t="n">
        <v>127</v>
      </c>
      <c r="P97" s="130" t="n">
        <v>142</v>
      </c>
      <c r="Q97" s="136" t="n">
        <v>100</v>
      </c>
      <c r="R97" s="128" t="n">
        <f aca="false">Q97*P97</f>
        <v>14200</v>
      </c>
    </row>
    <row r="98" customFormat="false" ht="15" hidden="false" customHeight="false" outlineLevel="0" collapsed="false">
      <c r="A98" s="153" t="n">
        <v>11</v>
      </c>
      <c r="B98" s="154" t="s">
        <v>86</v>
      </c>
      <c r="C98" s="130" t="n">
        <v>64348</v>
      </c>
      <c r="D98" s="130" t="n">
        <v>33536</v>
      </c>
      <c r="E98" s="137" t="n">
        <f aca="false">C98/D98*100</f>
        <v>191.877385496183</v>
      </c>
      <c r="F98" s="130" t="n">
        <v>21893</v>
      </c>
      <c r="G98" s="130" t="n">
        <v>14908</v>
      </c>
      <c r="H98" s="137" t="n">
        <f aca="false">F98/G98*100</f>
        <v>146.854038100349</v>
      </c>
      <c r="I98" s="158" t="n">
        <v>699769</v>
      </c>
      <c r="J98" s="159" t="n">
        <v>671717</v>
      </c>
      <c r="K98" s="137" t="n">
        <f aca="false">I98/J98*100</f>
        <v>104.176163473606</v>
      </c>
      <c r="L98" s="158" t="n">
        <v>15614</v>
      </c>
      <c r="M98" s="159" t="n">
        <v>29556</v>
      </c>
      <c r="N98" s="137" t="n">
        <f aca="false">L98/M98*100</f>
        <v>52.8285288943023</v>
      </c>
      <c r="O98" s="136" t="n">
        <v>51</v>
      </c>
      <c r="P98" s="130" t="n">
        <v>250</v>
      </c>
      <c r="Q98" s="136" t="n">
        <v>51</v>
      </c>
      <c r="R98" s="128" t="n">
        <f aca="false">Q98*P98</f>
        <v>12750</v>
      </c>
    </row>
    <row r="99" s="142" customFormat="true" ht="15" hidden="false" customHeight="false" outlineLevel="0" collapsed="false">
      <c r="A99" s="140" t="s">
        <v>87</v>
      </c>
      <c r="B99" s="140" t="s">
        <v>88</v>
      </c>
      <c r="C99" s="152" t="n">
        <f aca="false">SUM(C88:C98)</f>
        <v>1314707</v>
      </c>
      <c r="D99" s="152" t="n">
        <f aca="false">SUM(D88:D98)</f>
        <v>1374941</v>
      </c>
      <c r="E99" s="141" t="n">
        <f aca="false">C99/D99*100</f>
        <v>95.6191574765754</v>
      </c>
      <c r="F99" s="152" t="n">
        <f aca="false">SUM(F88:F98)</f>
        <v>562673</v>
      </c>
      <c r="G99" s="152" t="n">
        <f aca="false">SUM(G88:G98)</f>
        <v>525006</v>
      </c>
      <c r="H99" s="141" t="n">
        <f aca="false">F99/G99*100</f>
        <v>107.174584671413</v>
      </c>
      <c r="I99" s="152" t="n">
        <f aca="false">SUM(I88:I98)</f>
        <v>2089872</v>
      </c>
      <c r="J99" s="152" t="n">
        <f aca="false">SUM(J88:J98)</f>
        <v>2000967</v>
      </c>
      <c r="K99" s="141" t="n">
        <f aca="false">I99/J99*100</f>
        <v>104.443101760299</v>
      </c>
      <c r="L99" s="152" t="n">
        <f aca="false">SUM(L88:L98)</f>
        <v>507297</v>
      </c>
      <c r="M99" s="152" t="n">
        <f aca="false">SUM(M88:M98)</f>
        <v>408975</v>
      </c>
      <c r="N99" s="141" t="n">
        <f aca="false">L99/M99*100</f>
        <v>124.04107830552</v>
      </c>
      <c r="O99" s="140" t="n">
        <f aca="false">SUM(O88:O98)</f>
        <v>4065</v>
      </c>
      <c r="P99" s="141" t="n">
        <f aca="false">R99/O99</f>
        <v>109.816728167282</v>
      </c>
      <c r="Q99" s="152" t="n">
        <f aca="false">SUM(Q88:Q98)</f>
        <v>4109</v>
      </c>
      <c r="R99" s="149" t="n">
        <f aca="false">SUM(R88:R98)</f>
        <v>446405</v>
      </c>
    </row>
    <row r="100" customFormat="false" ht="15" hidden="false" customHeight="false" outlineLevel="0" collapsed="false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0"/>
      <c r="L100" s="136"/>
      <c r="M100" s="136"/>
      <c r="N100" s="136"/>
      <c r="O100" s="136"/>
      <c r="P100" s="130"/>
      <c r="Q100" s="136"/>
      <c r="R100" s="128"/>
    </row>
    <row r="101" customFormat="false" ht="15" hidden="false" customHeight="false" outlineLevel="0" collapsed="false">
      <c r="A101" s="129" t="s">
        <v>21</v>
      </c>
      <c r="B101" s="129"/>
      <c r="C101" s="129" t="n">
        <v>3</v>
      </c>
      <c r="D101" s="129" t="n">
        <v>4</v>
      </c>
      <c r="E101" s="131" t="n">
        <v>5</v>
      </c>
      <c r="F101" s="129" t="n">
        <v>6</v>
      </c>
      <c r="G101" s="129" t="n">
        <v>7</v>
      </c>
      <c r="H101" s="129" t="n">
        <v>8</v>
      </c>
      <c r="I101" s="129" t="n">
        <v>9</v>
      </c>
      <c r="J101" s="129" t="n">
        <v>10</v>
      </c>
      <c r="K101" s="129" t="n">
        <v>11</v>
      </c>
      <c r="L101" s="129" t="n">
        <v>12</v>
      </c>
      <c r="M101" s="129" t="n">
        <v>13</v>
      </c>
      <c r="N101" s="129" t="n">
        <v>14</v>
      </c>
      <c r="O101" s="129" t="n">
        <v>15</v>
      </c>
      <c r="P101" s="131" t="n">
        <v>16</v>
      </c>
      <c r="Q101" s="129" t="n">
        <v>17</v>
      </c>
      <c r="R101" s="128"/>
    </row>
    <row r="102" customFormat="false" ht="15" hidden="false" customHeight="false" outlineLevel="0" collapsed="false">
      <c r="A102" s="132" t="n">
        <v>1</v>
      </c>
      <c r="B102" s="157" t="s">
        <v>89</v>
      </c>
      <c r="C102" s="136" t="n">
        <v>30143</v>
      </c>
      <c r="D102" s="136" t="n">
        <v>40057</v>
      </c>
      <c r="E102" s="137" t="n">
        <f aca="false">C102/D102*100</f>
        <v>75.2502683675762</v>
      </c>
      <c r="F102" s="136" t="n">
        <v>16787</v>
      </c>
      <c r="G102" s="136" t="n">
        <v>12728</v>
      </c>
      <c r="H102" s="137" t="n">
        <f aca="false">F102/G102*100</f>
        <v>131.890320553111</v>
      </c>
      <c r="I102" s="136" t="n">
        <v>18550</v>
      </c>
      <c r="J102" s="136" t="n">
        <v>39659</v>
      </c>
      <c r="K102" s="137" t="n">
        <f aca="false">I102/J102*100</f>
        <v>46.7737461862377</v>
      </c>
      <c r="L102" s="136" t="n">
        <v>18505</v>
      </c>
      <c r="M102" s="136" t="n">
        <v>36109</v>
      </c>
      <c r="N102" s="137" t="n">
        <f aca="false">L102/M102*100</f>
        <v>51.2476113988202</v>
      </c>
      <c r="O102" s="160" t="n">
        <v>190</v>
      </c>
      <c r="P102" s="130" t="n">
        <v>83</v>
      </c>
      <c r="Q102" s="160" t="n">
        <v>10</v>
      </c>
      <c r="R102" s="128" t="n">
        <f aca="false">Q102*P102</f>
        <v>830</v>
      </c>
    </row>
    <row r="103" customFormat="false" ht="15" hidden="false" customHeight="false" outlineLevel="0" collapsed="false">
      <c r="A103" s="132" t="n">
        <v>2</v>
      </c>
      <c r="B103" s="157" t="s">
        <v>90</v>
      </c>
      <c r="C103" s="136" t="n">
        <v>0</v>
      </c>
      <c r="D103" s="136" t="n">
        <v>0</v>
      </c>
      <c r="E103" s="136" t="n">
        <v>0</v>
      </c>
      <c r="F103" s="136" t="n">
        <v>0</v>
      </c>
      <c r="G103" s="136" t="n">
        <v>0</v>
      </c>
      <c r="H103" s="136" t="n">
        <v>0</v>
      </c>
      <c r="I103" s="136" t="n">
        <v>0</v>
      </c>
      <c r="J103" s="136" t="n">
        <v>0</v>
      </c>
      <c r="K103" s="136" t="n">
        <v>0</v>
      </c>
      <c r="L103" s="136" t="n">
        <v>0</v>
      </c>
      <c r="M103" s="136" t="n">
        <v>0</v>
      </c>
      <c r="N103" s="161" t="n">
        <v>0</v>
      </c>
      <c r="O103" s="136" t="n">
        <v>0</v>
      </c>
      <c r="P103" s="134" t="n">
        <v>0</v>
      </c>
      <c r="Q103" s="136" t="n">
        <v>0</v>
      </c>
      <c r="R103" s="128" t="n">
        <f aca="false">Q103*P103</f>
        <v>0</v>
      </c>
    </row>
    <row r="104" customFormat="false" ht="15" hidden="false" customHeight="false" outlineLevel="0" collapsed="false">
      <c r="A104" s="132" t="n">
        <v>3</v>
      </c>
      <c r="B104" s="154" t="s">
        <v>91</v>
      </c>
      <c r="C104" s="136" t="n">
        <v>0</v>
      </c>
      <c r="D104" s="136" t="n">
        <v>0</v>
      </c>
      <c r="E104" s="136" t="n">
        <v>0</v>
      </c>
      <c r="F104" s="136" t="n">
        <v>0</v>
      </c>
      <c r="G104" s="136" t="n">
        <v>0</v>
      </c>
      <c r="H104" s="136" t="n">
        <v>0</v>
      </c>
      <c r="I104" s="136" t="n">
        <v>0</v>
      </c>
      <c r="J104" s="136" t="n">
        <v>0</v>
      </c>
      <c r="K104" s="136" t="n">
        <v>0</v>
      </c>
      <c r="L104" s="136" t="n">
        <v>0</v>
      </c>
      <c r="M104" s="136" t="n">
        <v>0</v>
      </c>
      <c r="N104" s="161" t="n">
        <v>0</v>
      </c>
      <c r="O104" s="136" t="n">
        <v>0</v>
      </c>
      <c r="P104" s="134" t="n">
        <v>0</v>
      </c>
      <c r="Q104" s="136" t="n">
        <v>0</v>
      </c>
      <c r="R104" s="128" t="n">
        <f aca="false">Q104*P104</f>
        <v>0</v>
      </c>
    </row>
    <row r="105" customFormat="false" ht="15" hidden="false" customHeight="false" outlineLevel="0" collapsed="false">
      <c r="A105" s="132" t="n">
        <v>4</v>
      </c>
      <c r="B105" s="157" t="s">
        <v>92</v>
      </c>
      <c r="C105" s="161" t="n">
        <v>0</v>
      </c>
      <c r="D105" s="162" t="n">
        <v>17584</v>
      </c>
      <c r="E105" s="137" t="n">
        <f aca="false">C105/D105*100</f>
        <v>0</v>
      </c>
      <c r="F105" s="161" t="n">
        <v>0</v>
      </c>
      <c r="G105" s="162" t="n">
        <v>3316</v>
      </c>
      <c r="H105" s="137" t="n">
        <f aca="false">F105/G105*100</f>
        <v>0</v>
      </c>
      <c r="I105" s="161" t="n">
        <v>9664</v>
      </c>
      <c r="J105" s="161" t="n">
        <v>4009</v>
      </c>
      <c r="K105" s="137" t="n">
        <f aca="false">I105/J105*100</f>
        <v>241.057620354203</v>
      </c>
      <c r="L105" s="162" t="n">
        <v>0</v>
      </c>
      <c r="M105" s="162" t="n">
        <v>0</v>
      </c>
      <c r="N105" s="137" t="n">
        <v>0</v>
      </c>
      <c r="O105" s="160" t="n">
        <v>7</v>
      </c>
      <c r="P105" s="162" t="n">
        <v>68</v>
      </c>
      <c r="Q105" s="160" t="n">
        <v>7</v>
      </c>
      <c r="R105" s="128" t="n">
        <f aca="false">Q105*P105</f>
        <v>476</v>
      </c>
    </row>
    <row r="106" customFormat="false" ht="15" hidden="false" customHeight="false" outlineLevel="0" collapsed="false">
      <c r="A106" s="132" t="n">
        <v>5</v>
      </c>
      <c r="B106" s="157" t="s">
        <v>93</v>
      </c>
      <c r="C106" s="162" t="n">
        <v>141966</v>
      </c>
      <c r="D106" s="162" t="n">
        <v>127473</v>
      </c>
      <c r="E106" s="137" t="n">
        <f aca="false">C106/D106*100</f>
        <v>111.369466475254</v>
      </c>
      <c r="F106" s="162" t="n">
        <v>57686</v>
      </c>
      <c r="G106" s="162" t="n">
        <v>60666</v>
      </c>
      <c r="H106" s="137" t="n">
        <f aca="false">F106/G106*100</f>
        <v>95.0878581083309</v>
      </c>
      <c r="I106" s="162" t="n">
        <v>181977</v>
      </c>
      <c r="J106" s="162" t="n">
        <v>105762</v>
      </c>
      <c r="K106" s="137" t="n">
        <f aca="false">I106/J106*100</f>
        <v>172.062744653089</v>
      </c>
      <c r="L106" s="162" t="n">
        <v>181977</v>
      </c>
      <c r="M106" s="162" t="n">
        <v>105762</v>
      </c>
      <c r="N106" s="137" t="n">
        <f aca="false">L106/M106*100</f>
        <v>172.062744653089</v>
      </c>
      <c r="O106" s="160" t="n">
        <v>474</v>
      </c>
      <c r="P106" s="162" t="n">
        <v>52</v>
      </c>
      <c r="Q106" s="160" t="n">
        <v>433</v>
      </c>
      <c r="R106" s="128" t="n">
        <f aca="false">Q106*P106</f>
        <v>22516</v>
      </c>
    </row>
    <row r="107" customFormat="false" ht="15" hidden="false" customHeight="false" outlineLevel="0" collapsed="false">
      <c r="A107" s="132" t="n">
        <v>6</v>
      </c>
      <c r="B107" s="157" t="s">
        <v>94</v>
      </c>
      <c r="C107" s="136" t="n">
        <v>0</v>
      </c>
      <c r="D107" s="136" t="n">
        <v>0</v>
      </c>
      <c r="E107" s="136" t="n">
        <v>0</v>
      </c>
      <c r="F107" s="136" t="n">
        <v>0</v>
      </c>
      <c r="G107" s="136" t="n">
        <v>0</v>
      </c>
      <c r="H107" s="136" t="n">
        <v>0</v>
      </c>
      <c r="I107" s="136" t="n">
        <v>0</v>
      </c>
      <c r="J107" s="136" t="n">
        <v>0</v>
      </c>
      <c r="K107" s="136" t="n">
        <v>0</v>
      </c>
      <c r="L107" s="136" t="n">
        <v>0</v>
      </c>
      <c r="M107" s="136" t="n">
        <v>0</v>
      </c>
      <c r="N107" s="161" t="n">
        <v>0</v>
      </c>
      <c r="O107" s="136" t="n">
        <v>0</v>
      </c>
      <c r="P107" s="134" t="n">
        <v>0</v>
      </c>
      <c r="Q107" s="136" t="n">
        <v>0</v>
      </c>
      <c r="R107" s="128" t="n">
        <f aca="false">Q107*P107</f>
        <v>0</v>
      </c>
    </row>
    <row r="108" customFormat="false" ht="15" hidden="false" customHeight="false" outlineLevel="0" collapsed="false">
      <c r="A108" s="132" t="n">
        <v>7</v>
      </c>
      <c r="B108" s="154" t="s">
        <v>95</v>
      </c>
      <c r="C108" s="136" t="n">
        <v>0</v>
      </c>
      <c r="D108" s="136" t="n">
        <v>0</v>
      </c>
      <c r="E108" s="136" t="n">
        <v>0</v>
      </c>
      <c r="F108" s="136" t="n">
        <v>0</v>
      </c>
      <c r="G108" s="136" t="n">
        <v>0</v>
      </c>
      <c r="H108" s="136" t="n">
        <v>0</v>
      </c>
      <c r="I108" s="136" t="n">
        <v>0</v>
      </c>
      <c r="J108" s="136" t="n">
        <v>0</v>
      </c>
      <c r="K108" s="136" t="n">
        <v>0</v>
      </c>
      <c r="L108" s="136" t="n">
        <v>0</v>
      </c>
      <c r="M108" s="136" t="n">
        <v>0</v>
      </c>
      <c r="N108" s="161" t="n">
        <v>0</v>
      </c>
      <c r="O108" s="136" t="n">
        <v>0</v>
      </c>
      <c r="P108" s="134" t="n">
        <v>0</v>
      </c>
      <c r="Q108" s="136" t="n">
        <v>0</v>
      </c>
      <c r="R108" s="128" t="n">
        <f aca="false">Q108*P108</f>
        <v>0</v>
      </c>
    </row>
    <row r="109" customFormat="false" ht="15" hidden="false" customHeight="false" outlineLevel="0" collapsed="false">
      <c r="A109" s="132" t="n">
        <v>8</v>
      </c>
      <c r="B109" s="157" t="s">
        <v>96</v>
      </c>
      <c r="C109" s="162" t="n">
        <v>60457</v>
      </c>
      <c r="D109" s="162" t="n">
        <v>68558</v>
      </c>
      <c r="E109" s="137" t="n">
        <f aca="false">C109/D109*100</f>
        <v>88.1837276466641</v>
      </c>
      <c r="F109" s="162" t="n">
        <v>21152</v>
      </c>
      <c r="G109" s="162" t="n">
        <v>24429</v>
      </c>
      <c r="H109" s="137" t="n">
        <f aca="false">F109/G109*100</f>
        <v>86.5856154570388</v>
      </c>
      <c r="I109" s="162" t="n">
        <v>28390</v>
      </c>
      <c r="J109" s="161" t="n">
        <v>25045</v>
      </c>
      <c r="K109" s="137" t="n">
        <f aca="false">I109/J109*100</f>
        <v>113.355959273308</v>
      </c>
      <c r="L109" s="162" t="n">
        <v>0</v>
      </c>
      <c r="M109" s="162" t="n">
        <v>0</v>
      </c>
      <c r="N109" s="137" t="n">
        <v>0</v>
      </c>
      <c r="O109" s="160" t="n">
        <v>139</v>
      </c>
      <c r="P109" s="162" t="n">
        <v>66</v>
      </c>
      <c r="Q109" s="160" t="n">
        <v>139</v>
      </c>
      <c r="R109" s="128" t="n">
        <f aca="false">Q109*P109</f>
        <v>9174</v>
      </c>
    </row>
    <row r="110" customFormat="false" ht="15" hidden="false" customHeight="false" outlineLevel="0" collapsed="false">
      <c r="A110" s="132" t="n">
        <v>9</v>
      </c>
      <c r="B110" s="157" t="s">
        <v>97</v>
      </c>
      <c r="C110" s="136" t="n">
        <v>0</v>
      </c>
      <c r="D110" s="136" t="n">
        <v>0</v>
      </c>
      <c r="E110" s="136" t="n">
        <v>0</v>
      </c>
      <c r="F110" s="136" t="n">
        <v>0</v>
      </c>
      <c r="G110" s="136" t="n">
        <v>0</v>
      </c>
      <c r="H110" s="136" t="n">
        <v>0</v>
      </c>
      <c r="I110" s="136" t="n">
        <v>0</v>
      </c>
      <c r="J110" s="136" t="n">
        <v>0</v>
      </c>
      <c r="K110" s="136" t="n">
        <v>0</v>
      </c>
      <c r="L110" s="136" t="n">
        <v>0</v>
      </c>
      <c r="M110" s="136" t="n">
        <v>0</v>
      </c>
      <c r="N110" s="161" t="n">
        <v>0</v>
      </c>
      <c r="O110" s="136" t="n">
        <v>0</v>
      </c>
      <c r="P110" s="134" t="n">
        <v>0</v>
      </c>
      <c r="Q110" s="136" t="n">
        <v>0</v>
      </c>
      <c r="R110" s="128" t="n">
        <f aca="false">Q110*P110</f>
        <v>0</v>
      </c>
    </row>
    <row r="111" customFormat="false" ht="15" hidden="false" customHeight="false" outlineLevel="0" collapsed="false">
      <c r="A111" s="132" t="n">
        <v>10</v>
      </c>
      <c r="B111" s="154" t="s">
        <v>98</v>
      </c>
      <c r="C111" s="162" t="n">
        <v>23009</v>
      </c>
      <c r="D111" s="162" t="n">
        <v>45947</v>
      </c>
      <c r="E111" s="137" t="n">
        <f aca="false">C111/D111*100</f>
        <v>50.0772629333798</v>
      </c>
      <c r="F111" s="162" t="n">
        <v>0</v>
      </c>
      <c r="G111" s="162" t="n">
        <v>15763</v>
      </c>
      <c r="H111" s="137" t="n">
        <f aca="false">F111/G111*100</f>
        <v>0</v>
      </c>
      <c r="I111" s="162" t="n">
        <v>23009</v>
      </c>
      <c r="J111" s="162" t="n">
        <v>45947</v>
      </c>
      <c r="K111" s="137" t="n">
        <f aca="false">I111/J111*100</f>
        <v>50.0772629333798</v>
      </c>
      <c r="L111" s="162" t="n">
        <v>23009</v>
      </c>
      <c r="M111" s="162" t="n">
        <v>45947</v>
      </c>
      <c r="N111" s="137" t="n">
        <f aca="false">L111/M111*100</f>
        <v>50.0772629333798</v>
      </c>
      <c r="O111" s="160" t="n">
        <v>22</v>
      </c>
      <c r="P111" s="162" t="n">
        <v>37</v>
      </c>
      <c r="Q111" s="160" t="n">
        <v>22</v>
      </c>
      <c r="R111" s="128" t="n">
        <f aca="false">Q111*P111</f>
        <v>814</v>
      </c>
    </row>
    <row r="112" customFormat="false" ht="15" hidden="false" customHeight="false" outlineLevel="0" collapsed="false">
      <c r="A112" s="132" t="n">
        <v>11</v>
      </c>
      <c r="B112" s="157" t="s">
        <v>99</v>
      </c>
      <c r="C112" s="136" t="n">
        <v>0</v>
      </c>
      <c r="D112" s="136" t="n">
        <v>0</v>
      </c>
      <c r="E112" s="136" t="n">
        <v>0</v>
      </c>
      <c r="F112" s="136" t="n">
        <v>0</v>
      </c>
      <c r="G112" s="136" t="n">
        <v>0</v>
      </c>
      <c r="H112" s="136" t="n">
        <v>0</v>
      </c>
      <c r="I112" s="136" t="n">
        <v>0</v>
      </c>
      <c r="J112" s="136" t="n">
        <v>0</v>
      </c>
      <c r="K112" s="136" t="n">
        <v>0</v>
      </c>
      <c r="L112" s="136" t="n">
        <v>0</v>
      </c>
      <c r="M112" s="136" t="n">
        <v>0</v>
      </c>
      <c r="N112" s="161" t="n">
        <v>0</v>
      </c>
      <c r="O112" s="136" t="n">
        <v>0</v>
      </c>
      <c r="P112" s="134" t="n">
        <v>0</v>
      </c>
      <c r="Q112" s="136" t="n">
        <v>0</v>
      </c>
      <c r="R112" s="128" t="n">
        <f aca="false">Q112*P112</f>
        <v>0</v>
      </c>
    </row>
    <row r="113" customFormat="false" ht="15" hidden="false" customHeight="false" outlineLevel="0" collapsed="false">
      <c r="A113" s="132" t="n">
        <v>12</v>
      </c>
      <c r="B113" s="157" t="s">
        <v>100</v>
      </c>
      <c r="C113" s="161" t="n">
        <v>13666</v>
      </c>
      <c r="D113" s="162" t="n">
        <v>11958</v>
      </c>
      <c r="E113" s="137" t="n">
        <f aca="false">C113/D113*100</f>
        <v>114.283324970731</v>
      </c>
      <c r="F113" s="161" t="n">
        <v>9396</v>
      </c>
      <c r="G113" s="162" t="n">
        <v>11958</v>
      </c>
      <c r="H113" s="137" t="n">
        <f aca="false">F113/G113*100</f>
        <v>78.5750125439037</v>
      </c>
      <c r="I113" s="161" t="n">
        <v>2650</v>
      </c>
      <c r="J113" s="161" t="n">
        <v>1150</v>
      </c>
      <c r="K113" s="137" t="n">
        <f aca="false">I113/J113*100</f>
        <v>230.434782608696</v>
      </c>
      <c r="L113" s="162" t="n">
        <v>0</v>
      </c>
      <c r="M113" s="162" t="n">
        <v>0</v>
      </c>
      <c r="N113" s="137" t="n">
        <v>0</v>
      </c>
      <c r="O113" s="160" t="n">
        <v>22</v>
      </c>
      <c r="P113" s="162" t="n">
        <v>50</v>
      </c>
      <c r="Q113" s="160" t="n">
        <v>12</v>
      </c>
      <c r="R113" s="128" t="n">
        <f aca="false">Q113*P113</f>
        <v>600</v>
      </c>
    </row>
    <row r="114" customFormat="false" ht="15" hidden="false" customHeight="false" outlineLevel="0" collapsed="false">
      <c r="A114" s="132" t="n">
        <v>13</v>
      </c>
      <c r="B114" s="157" t="s">
        <v>101</v>
      </c>
      <c r="C114" s="161" t="n">
        <v>23936</v>
      </c>
      <c r="D114" s="162" t="n">
        <v>20951</v>
      </c>
      <c r="E114" s="137" t="n">
        <f aca="false">C114/D114*100</f>
        <v>114.247529950838</v>
      </c>
      <c r="F114" s="161" t="n">
        <v>659</v>
      </c>
      <c r="G114" s="161" t="n">
        <v>5840</v>
      </c>
      <c r="H114" s="137" t="n">
        <f aca="false">F114/G114*100</f>
        <v>11.2842465753425</v>
      </c>
      <c r="I114" s="161" t="n">
        <v>35241</v>
      </c>
      <c r="J114" s="161" t="n">
        <v>22905</v>
      </c>
      <c r="K114" s="137" t="n">
        <f aca="false">I114/J114*100</f>
        <v>153.857236411264</v>
      </c>
      <c r="L114" s="162" t="n">
        <v>33227</v>
      </c>
      <c r="M114" s="162" t="n">
        <v>21447</v>
      </c>
      <c r="N114" s="137" t="n">
        <f aca="false">L114/M114*100</f>
        <v>154.926096890008</v>
      </c>
      <c r="O114" s="160" t="n">
        <v>192</v>
      </c>
      <c r="P114" s="162" t="n">
        <v>36</v>
      </c>
      <c r="Q114" s="160" t="n">
        <v>225</v>
      </c>
      <c r="R114" s="128" t="n">
        <f aca="false">Q114*P114</f>
        <v>8100</v>
      </c>
    </row>
    <row r="115" customFormat="false" ht="15" hidden="false" customHeight="false" outlineLevel="0" collapsed="false">
      <c r="A115" s="132" t="n">
        <v>14</v>
      </c>
      <c r="B115" s="157" t="s">
        <v>102</v>
      </c>
      <c r="C115" s="136" t="n">
        <v>0</v>
      </c>
      <c r="D115" s="136" t="n">
        <v>0</v>
      </c>
      <c r="E115" s="136" t="n">
        <v>0</v>
      </c>
      <c r="F115" s="136" t="n">
        <v>0</v>
      </c>
      <c r="G115" s="136" t="n">
        <v>0</v>
      </c>
      <c r="H115" s="136" t="n">
        <v>0</v>
      </c>
      <c r="I115" s="136" t="n">
        <v>0</v>
      </c>
      <c r="J115" s="136" t="n">
        <v>0</v>
      </c>
      <c r="K115" s="136" t="n">
        <v>0</v>
      </c>
      <c r="L115" s="136" t="n">
        <v>0</v>
      </c>
      <c r="M115" s="136" t="n">
        <v>0</v>
      </c>
      <c r="N115" s="161" t="n">
        <v>0</v>
      </c>
      <c r="O115" s="136" t="n">
        <v>0</v>
      </c>
      <c r="P115" s="134" t="n">
        <v>0</v>
      </c>
      <c r="Q115" s="136" t="n">
        <v>0</v>
      </c>
      <c r="R115" s="128" t="n">
        <f aca="false">Q115*P115</f>
        <v>0</v>
      </c>
    </row>
    <row r="116" customFormat="false" ht="15" hidden="false" customHeight="false" outlineLevel="0" collapsed="false">
      <c r="A116" s="132" t="n">
        <v>15</v>
      </c>
      <c r="B116" s="157" t="s">
        <v>103</v>
      </c>
      <c r="C116" s="136" t="n">
        <v>0</v>
      </c>
      <c r="D116" s="136" t="n">
        <v>0</v>
      </c>
      <c r="E116" s="136" t="n">
        <v>0</v>
      </c>
      <c r="F116" s="136" t="n">
        <v>0</v>
      </c>
      <c r="G116" s="136" t="n">
        <v>0</v>
      </c>
      <c r="H116" s="136" t="n">
        <v>0</v>
      </c>
      <c r="I116" s="136" t="n">
        <v>0</v>
      </c>
      <c r="J116" s="136" t="n">
        <v>0</v>
      </c>
      <c r="K116" s="136" t="n">
        <v>0</v>
      </c>
      <c r="L116" s="136" t="n">
        <v>0</v>
      </c>
      <c r="M116" s="136" t="n">
        <v>0</v>
      </c>
      <c r="N116" s="161" t="n">
        <v>0</v>
      </c>
      <c r="O116" s="136" t="n">
        <v>0</v>
      </c>
      <c r="P116" s="134" t="n">
        <v>0</v>
      </c>
      <c r="Q116" s="136" t="n">
        <v>0</v>
      </c>
      <c r="R116" s="128" t="n">
        <f aca="false">Q116*P116</f>
        <v>0</v>
      </c>
    </row>
    <row r="117" customFormat="false" ht="15" hidden="false" customHeight="false" outlineLevel="0" collapsed="false">
      <c r="A117" s="132" t="n">
        <v>16</v>
      </c>
      <c r="B117" s="157" t="s">
        <v>104</v>
      </c>
      <c r="C117" s="130" t="n">
        <v>103306</v>
      </c>
      <c r="D117" s="130" t="n">
        <v>73350</v>
      </c>
      <c r="E117" s="137" t="n">
        <f aca="false">C117/D117*100</f>
        <v>140.839809134288</v>
      </c>
      <c r="F117" s="130" t="n">
        <v>93518</v>
      </c>
      <c r="G117" s="130" t="n">
        <v>43615</v>
      </c>
      <c r="H117" s="137" t="n">
        <f aca="false">F117/G117*100</f>
        <v>214.417058351485</v>
      </c>
      <c r="I117" s="130" t="n">
        <v>94733</v>
      </c>
      <c r="J117" s="130" t="n">
        <v>71753</v>
      </c>
      <c r="K117" s="137" t="n">
        <f aca="false">I117/J117*100</f>
        <v>132.026535475869</v>
      </c>
      <c r="L117" s="130" t="n">
        <v>0</v>
      </c>
      <c r="M117" s="130" t="n">
        <v>0</v>
      </c>
      <c r="N117" s="137" t="n">
        <v>0</v>
      </c>
      <c r="O117" s="160" t="n">
        <v>83</v>
      </c>
      <c r="P117" s="134" t="n">
        <v>55</v>
      </c>
      <c r="Q117" s="160" t="n">
        <v>25</v>
      </c>
      <c r="R117" s="128" t="n">
        <f aca="false">Q117*P117</f>
        <v>1375</v>
      </c>
    </row>
    <row r="118" customFormat="false" ht="15" hidden="false" customHeight="false" outlineLevel="0" collapsed="false">
      <c r="A118" s="132" t="n">
        <v>17</v>
      </c>
      <c r="B118" s="157" t="s">
        <v>105</v>
      </c>
      <c r="C118" s="161" t="n">
        <v>148131</v>
      </c>
      <c r="D118" s="162" t="n">
        <v>80429</v>
      </c>
      <c r="E118" s="137" t="n">
        <f aca="false">C118/D118*100</f>
        <v>184.17610563354</v>
      </c>
      <c r="F118" s="161" t="n">
        <v>65015</v>
      </c>
      <c r="G118" s="161" t="n">
        <v>41231</v>
      </c>
      <c r="H118" s="137" t="n">
        <f aca="false">F118/G118*100</f>
        <v>157.684751764449</v>
      </c>
      <c r="I118" s="161" t="n">
        <v>76674</v>
      </c>
      <c r="J118" s="161" t="n">
        <v>67475</v>
      </c>
      <c r="K118" s="137" t="n">
        <f aca="false">I118/J118*100</f>
        <v>113.633197480548</v>
      </c>
      <c r="L118" s="162" t="n">
        <v>0</v>
      </c>
      <c r="M118" s="162" t="n">
        <v>0</v>
      </c>
      <c r="N118" s="137" t="n">
        <v>0</v>
      </c>
      <c r="O118" s="160" t="n">
        <v>169</v>
      </c>
      <c r="P118" s="162" t="n">
        <v>62</v>
      </c>
      <c r="Q118" s="160" t="n">
        <v>159</v>
      </c>
      <c r="R118" s="128" t="n">
        <f aca="false">Q118*P118</f>
        <v>9858</v>
      </c>
    </row>
    <row r="119" customFormat="false" ht="15" hidden="false" customHeight="false" outlineLevel="0" collapsed="false">
      <c r="A119" s="132" t="n">
        <v>18</v>
      </c>
      <c r="B119" s="154" t="s">
        <v>106</v>
      </c>
      <c r="C119" s="130" t="n">
        <v>94217</v>
      </c>
      <c r="D119" s="130" t="n">
        <v>0</v>
      </c>
      <c r="E119" s="137" t="n">
        <v>0</v>
      </c>
      <c r="F119" s="130" t="n">
        <v>20814</v>
      </c>
      <c r="G119" s="130" t="n">
        <v>0</v>
      </c>
      <c r="H119" s="137" t="n">
        <v>0</v>
      </c>
      <c r="I119" s="130" t="n">
        <v>94217</v>
      </c>
      <c r="J119" s="130" t="n">
        <v>0</v>
      </c>
      <c r="K119" s="137" t="n">
        <v>0</v>
      </c>
      <c r="L119" s="130" t="n">
        <v>94217</v>
      </c>
      <c r="M119" s="130" t="n">
        <v>0</v>
      </c>
      <c r="N119" s="137" t="n">
        <v>0</v>
      </c>
      <c r="O119" s="160" t="n">
        <v>456</v>
      </c>
      <c r="P119" s="162" t="n">
        <v>65</v>
      </c>
      <c r="Q119" s="160" t="n">
        <v>566</v>
      </c>
      <c r="R119" s="128" t="n">
        <f aca="false">Q119*P119</f>
        <v>36790</v>
      </c>
    </row>
    <row r="120" customFormat="false" ht="15" hidden="false" customHeight="false" outlineLevel="0" collapsed="false">
      <c r="A120" s="132" t="n">
        <v>19</v>
      </c>
      <c r="B120" s="157" t="s">
        <v>107</v>
      </c>
      <c r="C120" s="136" t="n">
        <v>0</v>
      </c>
      <c r="D120" s="136" t="n">
        <v>0</v>
      </c>
      <c r="E120" s="136" t="n">
        <v>0</v>
      </c>
      <c r="F120" s="136" t="n">
        <v>0</v>
      </c>
      <c r="G120" s="136" t="n">
        <v>0</v>
      </c>
      <c r="H120" s="136" t="n">
        <v>0</v>
      </c>
      <c r="I120" s="136" t="n">
        <v>0</v>
      </c>
      <c r="J120" s="136" t="n">
        <v>0</v>
      </c>
      <c r="K120" s="136" t="n">
        <v>0</v>
      </c>
      <c r="L120" s="136" t="n">
        <v>0</v>
      </c>
      <c r="M120" s="136" t="n">
        <v>0</v>
      </c>
      <c r="N120" s="161" t="n">
        <v>0</v>
      </c>
      <c r="O120" s="136" t="n">
        <v>0</v>
      </c>
      <c r="P120" s="134" t="n">
        <v>0</v>
      </c>
      <c r="Q120" s="136" t="n">
        <v>0</v>
      </c>
      <c r="R120" s="128" t="n">
        <f aca="false">Q120*P120</f>
        <v>0</v>
      </c>
    </row>
    <row r="121" customFormat="false" ht="15" hidden="false" customHeight="false" outlineLevel="0" collapsed="false">
      <c r="A121" s="132" t="n">
        <v>20</v>
      </c>
      <c r="B121" s="157" t="s">
        <v>108</v>
      </c>
      <c r="C121" s="136" t="n">
        <v>0</v>
      </c>
      <c r="D121" s="136" t="n">
        <v>0</v>
      </c>
      <c r="E121" s="136" t="n">
        <v>0</v>
      </c>
      <c r="F121" s="136" t="n">
        <v>0</v>
      </c>
      <c r="G121" s="136" t="n">
        <v>0</v>
      </c>
      <c r="H121" s="136" t="n">
        <v>0</v>
      </c>
      <c r="I121" s="136" t="n">
        <v>0</v>
      </c>
      <c r="J121" s="136" t="n">
        <v>0</v>
      </c>
      <c r="K121" s="136" t="n">
        <v>0</v>
      </c>
      <c r="L121" s="136" t="n">
        <v>0</v>
      </c>
      <c r="M121" s="136" t="n">
        <v>0</v>
      </c>
      <c r="N121" s="161" t="n">
        <v>0</v>
      </c>
      <c r="O121" s="136" t="n">
        <v>0</v>
      </c>
      <c r="P121" s="134" t="n">
        <v>0</v>
      </c>
      <c r="Q121" s="136" t="n">
        <v>0</v>
      </c>
      <c r="R121" s="128" t="n">
        <f aca="false">Q121*P121</f>
        <v>0</v>
      </c>
    </row>
    <row r="122" customFormat="false" ht="15" hidden="false" customHeight="false" outlineLevel="0" collapsed="false">
      <c r="A122" s="132" t="n">
        <v>21</v>
      </c>
      <c r="B122" s="157" t="s">
        <v>109</v>
      </c>
      <c r="C122" s="162" t="n">
        <v>5690</v>
      </c>
      <c r="D122" s="162" t="n">
        <v>26153</v>
      </c>
      <c r="E122" s="137" t="n">
        <f aca="false">C122/D122*100</f>
        <v>21.7565862424961</v>
      </c>
      <c r="F122" s="162" t="n">
        <v>1353</v>
      </c>
      <c r="G122" s="162" t="n">
        <v>9326</v>
      </c>
      <c r="H122" s="137" t="n">
        <f aca="false">F122/G122*100</f>
        <v>14.5078275788119</v>
      </c>
      <c r="I122" s="162" t="n">
        <v>5690</v>
      </c>
      <c r="J122" s="162" t="n">
        <v>26153</v>
      </c>
      <c r="K122" s="137" t="n">
        <f aca="false">I122/J122*100</f>
        <v>21.7565862424961</v>
      </c>
      <c r="L122" s="162" t="n">
        <v>5690</v>
      </c>
      <c r="M122" s="162" t="n">
        <v>26153</v>
      </c>
      <c r="N122" s="137" t="n">
        <f aca="false">L122/M122*100</f>
        <v>21.7565862424961</v>
      </c>
      <c r="O122" s="160" t="n">
        <v>14</v>
      </c>
      <c r="P122" s="162" t="n">
        <v>47</v>
      </c>
      <c r="Q122" s="160" t="n">
        <v>12</v>
      </c>
      <c r="R122" s="128" t="n">
        <f aca="false">Q122*P122</f>
        <v>564</v>
      </c>
    </row>
    <row r="123" customFormat="false" ht="15" hidden="false" customHeight="false" outlineLevel="0" collapsed="false">
      <c r="A123" s="132" t="n">
        <v>22</v>
      </c>
      <c r="B123" s="154" t="s">
        <v>110</v>
      </c>
      <c r="C123" s="161" t="n">
        <v>3640</v>
      </c>
      <c r="D123" s="161" t="n">
        <v>4460</v>
      </c>
      <c r="E123" s="137" t="n">
        <f aca="false">C123/D123*100</f>
        <v>81.6143497757848</v>
      </c>
      <c r="F123" s="161" t="n">
        <v>1890</v>
      </c>
      <c r="G123" s="161" t="n">
        <v>2380</v>
      </c>
      <c r="H123" s="137" t="n">
        <f aca="false">F123/G123*100</f>
        <v>79.4117647058823</v>
      </c>
      <c r="I123" s="161" t="n">
        <v>9255</v>
      </c>
      <c r="J123" s="161" t="n">
        <v>9906</v>
      </c>
      <c r="K123" s="137" t="n">
        <f aca="false">I123/J123*100</f>
        <v>93.4282253179891</v>
      </c>
      <c r="L123" s="162" t="n">
        <v>0</v>
      </c>
      <c r="M123" s="161" t="n">
        <v>0</v>
      </c>
      <c r="N123" s="137" t="n">
        <v>0</v>
      </c>
      <c r="O123" s="160" t="n">
        <v>14</v>
      </c>
      <c r="P123" s="162" t="n">
        <v>63</v>
      </c>
      <c r="Q123" s="160" t="n">
        <v>15</v>
      </c>
      <c r="R123" s="128" t="n">
        <f aca="false">Q123*P123</f>
        <v>945</v>
      </c>
    </row>
    <row r="124" customFormat="false" ht="15" hidden="false" customHeight="false" outlineLevel="0" collapsed="false">
      <c r="A124" s="132" t="n">
        <v>23</v>
      </c>
      <c r="B124" s="154" t="s">
        <v>111</v>
      </c>
      <c r="C124" s="161" t="n">
        <v>18316</v>
      </c>
      <c r="D124" s="162" t="n">
        <v>26943</v>
      </c>
      <c r="E124" s="137" t="n">
        <f aca="false">C124/D124*100</f>
        <v>67.9805515347214</v>
      </c>
      <c r="F124" s="161" t="n">
        <v>4956</v>
      </c>
      <c r="G124" s="161" t="n">
        <v>13133</v>
      </c>
      <c r="H124" s="137" t="n">
        <f aca="false">F124/G124*100</f>
        <v>37.7369984009746</v>
      </c>
      <c r="I124" s="161" t="n">
        <v>19067</v>
      </c>
      <c r="J124" s="161" t="n">
        <v>28667</v>
      </c>
      <c r="K124" s="137" t="n">
        <f aca="false">I124/J124*100</f>
        <v>66.5120173021244</v>
      </c>
      <c r="L124" s="162" t="n">
        <v>0</v>
      </c>
      <c r="M124" s="162" t="n">
        <v>0</v>
      </c>
      <c r="N124" s="137" t="n">
        <v>0</v>
      </c>
      <c r="O124" s="160" t="n">
        <v>37</v>
      </c>
      <c r="P124" s="162" t="n">
        <v>45</v>
      </c>
      <c r="Q124" s="160" t="n">
        <v>44</v>
      </c>
      <c r="R124" s="128" t="n">
        <f aca="false">Q124*P124</f>
        <v>1980</v>
      </c>
    </row>
    <row r="125" customFormat="false" ht="15" hidden="false" customHeight="false" outlineLevel="0" collapsed="false">
      <c r="A125" s="132" t="n">
        <v>24</v>
      </c>
      <c r="B125" s="157" t="s">
        <v>112</v>
      </c>
      <c r="C125" s="162" t="n">
        <v>8474</v>
      </c>
      <c r="D125" s="162" t="n">
        <v>3345</v>
      </c>
      <c r="E125" s="137" t="n">
        <f aca="false">C125/D125*100</f>
        <v>253.333333333333</v>
      </c>
      <c r="F125" s="162" t="n">
        <v>2302</v>
      </c>
      <c r="G125" s="161" t="n">
        <v>1003</v>
      </c>
      <c r="H125" s="137" t="n">
        <f aca="false">F125/G125*100</f>
        <v>229.51146560319</v>
      </c>
      <c r="I125" s="162" t="n">
        <v>23372</v>
      </c>
      <c r="J125" s="162" t="n">
        <v>40024</v>
      </c>
      <c r="K125" s="137" t="n">
        <f aca="false">I125/J125*100</f>
        <v>58.3949630221867</v>
      </c>
      <c r="L125" s="163" t="n">
        <v>0</v>
      </c>
      <c r="M125" s="162" t="n">
        <v>1428</v>
      </c>
      <c r="N125" s="137" t="n">
        <v>0</v>
      </c>
      <c r="O125" s="160" t="n">
        <v>52</v>
      </c>
      <c r="P125" s="162" t="n">
        <v>55</v>
      </c>
      <c r="Q125" s="160" t="n">
        <v>52</v>
      </c>
      <c r="R125" s="128" t="n">
        <f aca="false">Q125*P125</f>
        <v>2860</v>
      </c>
    </row>
    <row r="126" customFormat="false" ht="15" hidden="false" customHeight="false" outlineLevel="0" collapsed="false">
      <c r="A126" s="132" t="n">
        <v>25</v>
      </c>
      <c r="B126" s="157" t="s">
        <v>113</v>
      </c>
      <c r="C126" s="162" t="n">
        <v>8019</v>
      </c>
      <c r="D126" s="162" t="n">
        <v>11292</v>
      </c>
      <c r="E126" s="137" t="n">
        <f aca="false">C126/D126*100</f>
        <v>71.0148777895856</v>
      </c>
      <c r="F126" s="162" t="n">
        <v>4796</v>
      </c>
      <c r="G126" s="162" t="n">
        <v>10279</v>
      </c>
      <c r="H126" s="137" t="n">
        <f aca="false">F126/G126*100</f>
        <v>46.6582352368908</v>
      </c>
      <c r="I126" s="162" t="n">
        <v>8183</v>
      </c>
      <c r="J126" s="162" t="n">
        <v>3789</v>
      </c>
      <c r="K126" s="137" t="n">
        <f aca="false">I126/J126*100</f>
        <v>215.967273686989</v>
      </c>
      <c r="L126" s="162" t="n">
        <v>0</v>
      </c>
      <c r="M126" s="162" t="n">
        <v>0</v>
      </c>
      <c r="N126" s="137" t="n">
        <v>0</v>
      </c>
      <c r="O126" s="160" t="n">
        <v>18</v>
      </c>
      <c r="P126" s="162" t="n">
        <v>33</v>
      </c>
      <c r="Q126" s="160" t="n">
        <v>14</v>
      </c>
      <c r="R126" s="128" t="n">
        <f aca="false">Q126*P126</f>
        <v>462</v>
      </c>
    </row>
    <row r="127" s="142" customFormat="true" ht="15" hidden="false" customHeight="false" outlineLevel="0" collapsed="false">
      <c r="A127" s="140" t="s">
        <v>114</v>
      </c>
      <c r="B127" s="140" t="s">
        <v>114</v>
      </c>
      <c r="C127" s="140" t="n">
        <f aca="false">SUM(C102:C126)</f>
        <v>682970</v>
      </c>
      <c r="D127" s="140" t="n">
        <f aca="false">SUM(D102:D126)</f>
        <v>558500</v>
      </c>
      <c r="E127" s="141" t="n">
        <f aca="false">C127/D127*100</f>
        <v>122.286481647269</v>
      </c>
      <c r="F127" s="140" t="n">
        <f aca="false">SUM(F102:F126)</f>
        <v>300324</v>
      </c>
      <c r="G127" s="140" t="n">
        <f aca="false">SUM(G102:G126)</f>
        <v>255667</v>
      </c>
      <c r="H127" s="141" t="n">
        <f aca="false">F127/G127*100</f>
        <v>117.466861190533</v>
      </c>
      <c r="I127" s="140" t="n">
        <f aca="false">SUM(I102:I126)</f>
        <v>630672</v>
      </c>
      <c r="J127" s="140" t="n">
        <f aca="false">SUM(J102:J126)</f>
        <v>492244</v>
      </c>
      <c r="K127" s="141" t="n">
        <f aca="false">I127/J127*100</f>
        <v>128.121825761208</v>
      </c>
      <c r="L127" s="140" t="n">
        <f aca="false">SUM(L102:L126)</f>
        <v>356625</v>
      </c>
      <c r="M127" s="140" t="n">
        <f aca="false">SUM(M102:M126)</f>
        <v>236846</v>
      </c>
      <c r="N127" s="141" t="n">
        <f aca="false">L127/M127*100</f>
        <v>150.572523918496</v>
      </c>
      <c r="O127" s="140" t="n">
        <f aca="false">SUM(O102:O126)</f>
        <v>1889</v>
      </c>
      <c r="P127" s="141" t="n">
        <f aca="false">R127/O127</f>
        <v>51.5320275277925</v>
      </c>
      <c r="Q127" s="152" t="n">
        <f aca="false">SUM(Q102:Q126)</f>
        <v>1735</v>
      </c>
      <c r="R127" s="149" t="n">
        <f aca="false">SUM(R102:R126)</f>
        <v>97344</v>
      </c>
    </row>
    <row r="128" customFormat="false" ht="15" hidden="false" customHeight="false" outlineLevel="0" collapsed="false">
      <c r="A128" s="132"/>
      <c r="B128" s="157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61"/>
      <c r="O128" s="136"/>
      <c r="P128" s="134"/>
      <c r="Q128" s="136"/>
      <c r="R128" s="128"/>
    </row>
    <row r="129" customFormat="false" ht="15" hidden="false" customHeight="false" outlineLevel="0" collapsed="false">
      <c r="A129" s="164" t="s">
        <v>183</v>
      </c>
      <c r="B129" s="164"/>
      <c r="C129" s="129" t="n">
        <v>3</v>
      </c>
      <c r="D129" s="129" t="n">
        <v>4</v>
      </c>
      <c r="E129" s="131" t="n">
        <v>5</v>
      </c>
      <c r="F129" s="129" t="n">
        <v>6</v>
      </c>
      <c r="G129" s="129" t="n">
        <v>7</v>
      </c>
      <c r="H129" s="129" t="n">
        <v>8</v>
      </c>
      <c r="I129" s="129" t="n">
        <v>9</v>
      </c>
      <c r="J129" s="129" t="n">
        <v>10</v>
      </c>
      <c r="K129" s="129" t="n">
        <v>11</v>
      </c>
      <c r="L129" s="129" t="n">
        <v>12</v>
      </c>
      <c r="M129" s="129" t="n">
        <v>13</v>
      </c>
      <c r="N129" s="129" t="n">
        <v>14</v>
      </c>
      <c r="O129" s="129" t="n">
        <v>15</v>
      </c>
      <c r="P129" s="131" t="n">
        <v>16</v>
      </c>
      <c r="Q129" s="129" t="n">
        <v>17</v>
      </c>
      <c r="R129" s="128"/>
    </row>
    <row r="130" customFormat="false" ht="15" hidden="false" customHeight="false" outlineLevel="0" collapsed="false">
      <c r="A130" s="136" t="n">
        <v>1</v>
      </c>
      <c r="B130" s="165" t="s">
        <v>190</v>
      </c>
      <c r="C130" s="136" t="n">
        <v>185171</v>
      </c>
      <c r="D130" s="136" t="n">
        <v>91408</v>
      </c>
      <c r="E130" s="137" t="n">
        <f aca="false">C130/D130*100</f>
        <v>202.57636093121</v>
      </c>
      <c r="F130" s="136" t="n">
        <v>46488</v>
      </c>
      <c r="G130" s="136" t="n">
        <v>91408</v>
      </c>
      <c r="H130" s="137" t="n">
        <f aca="false">F130/G130*100</f>
        <v>50.8576929809207</v>
      </c>
      <c r="I130" s="136" t="n">
        <v>171740</v>
      </c>
      <c r="J130" s="136" t="n">
        <v>47412</v>
      </c>
      <c r="K130" s="137" t="n">
        <f aca="false">I130/J130*100</f>
        <v>362.228971568379</v>
      </c>
      <c r="L130" s="136" t="n">
        <f aca="false">60826+19384</f>
        <v>80210</v>
      </c>
      <c r="M130" s="136" t="n">
        <v>0</v>
      </c>
      <c r="N130" s="137" t="n">
        <v>0</v>
      </c>
      <c r="O130" s="136" t="n">
        <v>72</v>
      </c>
      <c r="P130" s="136" t="n">
        <v>71</v>
      </c>
      <c r="Q130" s="136" t="n">
        <v>404</v>
      </c>
      <c r="R130" s="128"/>
    </row>
    <row r="131" customFormat="false" ht="15" hidden="false" customHeight="false" outlineLevel="0" collapsed="false">
      <c r="A131" s="136" t="n">
        <v>2</v>
      </c>
      <c r="B131" s="165" t="s">
        <v>191</v>
      </c>
      <c r="C131" s="136" t="n">
        <v>99663</v>
      </c>
      <c r="D131" s="136" t="n">
        <v>0</v>
      </c>
      <c r="E131" s="137" t="n">
        <v>0</v>
      </c>
      <c r="F131" s="136" t="n">
        <v>25808</v>
      </c>
      <c r="G131" s="136" t="n">
        <v>0</v>
      </c>
      <c r="H131" s="137" t="n">
        <v>0</v>
      </c>
      <c r="I131" s="136" t="n">
        <v>193381</v>
      </c>
      <c r="J131" s="136" t="n">
        <v>0</v>
      </c>
      <c r="K131" s="137" t="n">
        <v>0</v>
      </c>
      <c r="L131" s="136" t="n">
        <v>0</v>
      </c>
      <c r="M131" s="136" t="n">
        <v>0</v>
      </c>
      <c r="N131" s="137" t="n">
        <v>0</v>
      </c>
      <c r="O131" s="136" t="n">
        <v>34</v>
      </c>
      <c r="P131" s="136" t="n">
        <v>85</v>
      </c>
      <c r="Q131" s="136" t="n">
        <v>136</v>
      </c>
      <c r="R131" s="128"/>
    </row>
    <row r="132" customFormat="false" ht="15" hidden="false" customHeight="false" outlineLevel="0" collapsed="false">
      <c r="A132" s="136" t="n">
        <v>3</v>
      </c>
      <c r="B132" s="165" t="s">
        <v>192</v>
      </c>
      <c r="C132" s="136" t="n">
        <v>502274</v>
      </c>
      <c r="D132" s="136" t="n">
        <v>465106</v>
      </c>
      <c r="E132" s="137" t="n">
        <f aca="false">C132/D132*100</f>
        <v>107.991296607655</v>
      </c>
      <c r="F132" s="136" t="n">
        <v>153191</v>
      </c>
      <c r="G132" s="136" t="n">
        <v>154235</v>
      </c>
      <c r="H132" s="137" t="n">
        <f aca="false">F132/G132*100</f>
        <v>99.3231108373586</v>
      </c>
      <c r="I132" s="136" t="n">
        <v>434859</v>
      </c>
      <c r="J132" s="136" t="n">
        <v>148810</v>
      </c>
      <c r="K132" s="137" t="n">
        <f aca="false">I132/J132*100</f>
        <v>292.224312882199</v>
      </c>
      <c r="L132" s="136" t="n">
        <v>0</v>
      </c>
      <c r="M132" s="136" t="n">
        <v>0</v>
      </c>
      <c r="N132" s="137" t="n">
        <v>0</v>
      </c>
      <c r="O132" s="136" t="n">
        <v>415</v>
      </c>
      <c r="P132" s="136" t="n">
        <v>100</v>
      </c>
      <c r="Q132" s="136" t="n">
        <v>71</v>
      </c>
      <c r="R132" s="128"/>
    </row>
    <row r="133" customFormat="false" ht="15" hidden="false" customHeight="false" outlineLevel="0" collapsed="false">
      <c r="A133" s="140" t="s">
        <v>193</v>
      </c>
      <c r="B133" s="140" t="s">
        <v>114</v>
      </c>
      <c r="C133" s="140" t="n">
        <f aca="false">SUM(C130:C132)</f>
        <v>787108</v>
      </c>
      <c r="D133" s="140" t="n">
        <f aca="false">SUM(D130:D132)</f>
        <v>556514</v>
      </c>
      <c r="E133" s="141" t="n">
        <f aca="false">C133/D133*100</f>
        <v>141.435435586526</v>
      </c>
      <c r="F133" s="140" t="n">
        <f aca="false">SUM(F130:F132)</f>
        <v>225487</v>
      </c>
      <c r="G133" s="140" t="n">
        <f aca="false">SUM(G130:G132)</f>
        <v>245643</v>
      </c>
      <c r="H133" s="141" t="n">
        <f aca="false">F133/G133*100</f>
        <v>91.794596222974</v>
      </c>
      <c r="I133" s="140" t="n">
        <f aca="false">SUM(I130:I132)</f>
        <v>799980</v>
      </c>
      <c r="J133" s="140" t="n">
        <f aca="false">SUM(J130:J132)</f>
        <v>196222</v>
      </c>
      <c r="K133" s="141" t="n">
        <f aca="false">I133/J133*100</f>
        <v>407.691288438605</v>
      </c>
      <c r="L133" s="140" t="n">
        <f aca="false">SUM(L130:L132)</f>
        <v>80210</v>
      </c>
      <c r="M133" s="140" t="n">
        <f aca="false">SUM(M130:M132)</f>
        <v>0</v>
      </c>
      <c r="N133" s="141" t="n">
        <v>0</v>
      </c>
      <c r="O133" s="140" t="n">
        <f aca="false">SUM(O130:O132)</f>
        <v>521</v>
      </c>
      <c r="P133" s="141" t="n">
        <f aca="false">Փետրվար!R133/O133</f>
        <v>330.276391554702</v>
      </c>
      <c r="Q133" s="152" t="n">
        <f aca="false">SUM(Q130:Q132)</f>
        <v>611</v>
      </c>
      <c r="R133" s="128" t="n">
        <f aca="false">SUM(R108:R132)</f>
        <v>170866</v>
      </c>
    </row>
    <row r="134" customFormat="false" ht="15" hidden="false" customHeight="false" outlineLevel="0" collapsed="false">
      <c r="A134" s="129"/>
      <c r="B134" s="129"/>
      <c r="C134" s="129"/>
      <c r="D134" s="129"/>
      <c r="E134" s="166"/>
      <c r="F134" s="129"/>
      <c r="G134" s="129"/>
      <c r="H134" s="166"/>
      <c r="I134" s="129"/>
      <c r="J134" s="129"/>
      <c r="K134" s="166"/>
      <c r="L134" s="129"/>
      <c r="M134" s="129"/>
      <c r="N134" s="166"/>
      <c r="O134" s="129"/>
      <c r="P134" s="166"/>
      <c r="Q134" s="131"/>
      <c r="R134" s="118"/>
    </row>
    <row r="135" customFormat="false" ht="15" hidden="false" customHeight="false" outlineLevel="0" collapsed="false">
      <c r="A135" s="129"/>
      <c r="B135" s="129" t="s">
        <v>22</v>
      </c>
      <c r="C135" s="129" t="n">
        <v>3</v>
      </c>
      <c r="D135" s="129" t="n">
        <v>4</v>
      </c>
      <c r="E135" s="131" t="n">
        <v>5</v>
      </c>
      <c r="F135" s="129" t="n">
        <v>6</v>
      </c>
      <c r="G135" s="129" t="n">
        <v>7</v>
      </c>
      <c r="H135" s="129" t="n">
        <v>8</v>
      </c>
      <c r="I135" s="129" t="n">
        <v>9</v>
      </c>
      <c r="J135" s="129" t="n">
        <v>10</v>
      </c>
      <c r="K135" s="129" t="n">
        <v>11</v>
      </c>
      <c r="L135" s="129" t="n">
        <v>12</v>
      </c>
      <c r="M135" s="129" t="n">
        <v>13</v>
      </c>
      <c r="N135" s="129" t="n">
        <v>14</v>
      </c>
      <c r="O135" s="129" t="n">
        <v>15</v>
      </c>
      <c r="P135" s="131" t="n">
        <v>16</v>
      </c>
      <c r="Q135" s="129" t="n">
        <v>17</v>
      </c>
      <c r="R135" s="128"/>
    </row>
    <row r="136" customFormat="false" ht="15" hidden="false" customHeight="false" outlineLevel="0" collapsed="false">
      <c r="A136" s="136" t="n">
        <v>1</v>
      </c>
      <c r="B136" s="154" t="s">
        <v>115</v>
      </c>
      <c r="C136" s="167" t="n">
        <v>3313</v>
      </c>
      <c r="D136" s="168" t="n">
        <v>63</v>
      </c>
      <c r="E136" s="137" t="n">
        <f aca="false">C136/D136*100</f>
        <v>5258.73015873016</v>
      </c>
      <c r="F136" s="167" t="n">
        <v>1152</v>
      </c>
      <c r="G136" s="130" t="n">
        <v>63</v>
      </c>
      <c r="H136" s="137" t="n">
        <f aca="false">F136/G136*100</f>
        <v>1828.57142857143</v>
      </c>
      <c r="I136" s="130" t="n">
        <v>3313</v>
      </c>
      <c r="J136" s="168" t="n">
        <v>63</v>
      </c>
      <c r="K136" s="137" t="n">
        <f aca="false">I136/J136*100</f>
        <v>5258.73015873016</v>
      </c>
      <c r="L136" s="167" t="n">
        <v>0</v>
      </c>
      <c r="M136" s="168" t="n">
        <v>0</v>
      </c>
      <c r="N136" s="137" t="n">
        <v>0</v>
      </c>
      <c r="O136" s="136" t="n">
        <v>27</v>
      </c>
      <c r="P136" s="162" t="n">
        <v>75</v>
      </c>
      <c r="Q136" s="136" t="n">
        <v>27</v>
      </c>
      <c r="R136" s="128" t="n">
        <f aca="false">Q136*P136</f>
        <v>2025</v>
      </c>
    </row>
    <row r="137" customFormat="false" ht="15" hidden="false" customHeight="false" outlineLevel="0" collapsed="false">
      <c r="A137" s="136" t="n">
        <v>2</v>
      </c>
      <c r="B137" s="154" t="s">
        <v>116</v>
      </c>
      <c r="C137" s="136" t="n">
        <v>72330</v>
      </c>
      <c r="D137" s="136" t="n">
        <v>27106</v>
      </c>
      <c r="E137" s="137" t="n">
        <f aca="false">C137/D137*100</f>
        <v>266.841289751347</v>
      </c>
      <c r="F137" s="136" t="n">
        <v>20093</v>
      </c>
      <c r="G137" s="136" t="n">
        <v>16368</v>
      </c>
      <c r="H137" s="137" t="n">
        <f aca="false">F137/G137*100</f>
        <v>122.757820136852</v>
      </c>
      <c r="I137" s="136" t="n">
        <v>81245</v>
      </c>
      <c r="J137" s="136" t="n">
        <v>11384</v>
      </c>
      <c r="K137" s="137" t="n">
        <f aca="false">I137/J137*100</f>
        <v>713.677090653549</v>
      </c>
      <c r="L137" s="136" t="n">
        <v>0</v>
      </c>
      <c r="M137" s="136" t="n">
        <v>0</v>
      </c>
      <c r="N137" s="137" t="n">
        <v>0</v>
      </c>
      <c r="O137" s="136" t="n">
        <v>84</v>
      </c>
      <c r="P137" s="134" t="n">
        <v>80</v>
      </c>
      <c r="Q137" s="136" t="n">
        <v>83</v>
      </c>
      <c r="R137" s="128" t="n">
        <f aca="false">Q137*P137</f>
        <v>6640</v>
      </c>
    </row>
    <row r="138" customFormat="false" ht="15" hidden="false" customHeight="false" outlineLevel="0" collapsed="false">
      <c r="A138" s="136" t="n">
        <v>3</v>
      </c>
      <c r="B138" s="154" t="s">
        <v>117</v>
      </c>
      <c r="C138" s="136" t="n">
        <v>0</v>
      </c>
      <c r="D138" s="136" t="n">
        <v>0</v>
      </c>
      <c r="E138" s="136" t="n">
        <v>0</v>
      </c>
      <c r="F138" s="136" t="n">
        <v>0</v>
      </c>
      <c r="G138" s="136" t="n">
        <v>0</v>
      </c>
      <c r="H138" s="136" t="n">
        <v>0</v>
      </c>
      <c r="I138" s="136" t="n">
        <v>0</v>
      </c>
      <c r="J138" s="136" t="n">
        <v>0</v>
      </c>
      <c r="K138" s="136" t="n">
        <v>0</v>
      </c>
      <c r="L138" s="136" t="n">
        <v>0</v>
      </c>
      <c r="M138" s="136" t="n">
        <v>0</v>
      </c>
      <c r="N138" s="161" t="n">
        <v>0</v>
      </c>
      <c r="O138" s="136" t="n">
        <v>0</v>
      </c>
      <c r="P138" s="134" t="n">
        <v>0</v>
      </c>
      <c r="Q138" s="136" t="n">
        <v>0</v>
      </c>
      <c r="R138" s="128" t="n">
        <f aca="false">Q138*P138</f>
        <v>0</v>
      </c>
    </row>
    <row r="139" customFormat="false" ht="15" hidden="false" customHeight="false" outlineLevel="0" collapsed="false">
      <c r="A139" s="136" t="n">
        <v>4</v>
      </c>
      <c r="B139" s="154" t="s">
        <v>118</v>
      </c>
      <c r="C139" s="136" t="n">
        <v>0</v>
      </c>
      <c r="D139" s="136" t="n">
        <v>0</v>
      </c>
      <c r="E139" s="136" t="n">
        <v>0</v>
      </c>
      <c r="F139" s="136" t="n">
        <v>0</v>
      </c>
      <c r="G139" s="136" t="n">
        <v>0</v>
      </c>
      <c r="H139" s="136" t="n">
        <v>0</v>
      </c>
      <c r="I139" s="136" t="n">
        <v>0</v>
      </c>
      <c r="J139" s="136" t="n">
        <v>0</v>
      </c>
      <c r="K139" s="136" t="n">
        <v>0</v>
      </c>
      <c r="L139" s="136" t="n">
        <v>0</v>
      </c>
      <c r="M139" s="136" t="n">
        <v>0</v>
      </c>
      <c r="N139" s="161" t="n">
        <v>0</v>
      </c>
      <c r="O139" s="136" t="n">
        <v>0</v>
      </c>
      <c r="P139" s="134" t="n">
        <v>0</v>
      </c>
      <c r="Q139" s="136" t="n">
        <v>0</v>
      </c>
      <c r="R139" s="128" t="n">
        <f aca="false">Q139*P139</f>
        <v>0</v>
      </c>
    </row>
    <row r="140" customFormat="false" ht="15" hidden="false" customHeight="false" outlineLevel="0" collapsed="false">
      <c r="A140" s="136" t="n">
        <v>5</v>
      </c>
      <c r="B140" s="154" t="s">
        <v>119</v>
      </c>
      <c r="C140" s="161" t="n">
        <v>0</v>
      </c>
      <c r="D140" s="161" t="n">
        <v>181</v>
      </c>
      <c r="E140" s="137" t="n">
        <f aca="false">C140/D140*100</f>
        <v>0</v>
      </c>
      <c r="F140" s="161" t="n">
        <v>0</v>
      </c>
      <c r="G140" s="161" t="n">
        <v>0</v>
      </c>
      <c r="H140" s="137" t="n">
        <v>0</v>
      </c>
      <c r="I140" s="161" t="n">
        <v>1492</v>
      </c>
      <c r="J140" s="161" t="n">
        <v>1478</v>
      </c>
      <c r="K140" s="169" t="n">
        <f aca="false">I140/J140*100</f>
        <v>100.947225981055</v>
      </c>
      <c r="L140" s="161" t="n">
        <v>0</v>
      </c>
      <c r="M140" s="161" t="n">
        <v>0</v>
      </c>
      <c r="N140" s="161" t="n">
        <v>0</v>
      </c>
      <c r="O140" s="136" t="n">
        <v>7</v>
      </c>
      <c r="P140" s="162" t="n">
        <v>45</v>
      </c>
      <c r="Q140" s="136" t="n">
        <v>7</v>
      </c>
      <c r="R140" s="128" t="n">
        <f aca="false">Q140*P140</f>
        <v>315</v>
      </c>
    </row>
    <row r="141" s="144" customFormat="true" ht="15" hidden="false" customHeight="false" outlineLevel="0" collapsed="false">
      <c r="A141" s="136" t="n">
        <v>6</v>
      </c>
      <c r="B141" s="154" t="s">
        <v>120</v>
      </c>
      <c r="C141" s="161" t="n">
        <v>0</v>
      </c>
      <c r="D141" s="161" t="n">
        <v>0</v>
      </c>
      <c r="E141" s="169" t="n">
        <v>0</v>
      </c>
      <c r="F141" s="161" t="n">
        <v>0</v>
      </c>
      <c r="G141" s="161" t="n">
        <v>0</v>
      </c>
      <c r="H141" s="137" t="n">
        <v>0</v>
      </c>
      <c r="I141" s="170" t="n">
        <v>0</v>
      </c>
      <c r="J141" s="161" t="n">
        <v>0</v>
      </c>
      <c r="K141" s="169" t="n">
        <v>0</v>
      </c>
      <c r="L141" s="161" t="n">
        <v>0</v>
      </c>
      <c r="M141" s="161" t="n">
        <v>0</v>
      </c>
      <c r="N141" s="161" t="n">
        <v>0</v>
      </c>
      <c r="O141" s="136" t="n">
        <v>4</v>
      </c>
      <c r="P141" s="163" t="n">
        <v>60</v>
      </c>
      <c r="Q141" s="136" t="n">
        <v>4</v>
      </c>
      <c r="R141" s="128" t="n">
        <f aca="false">Q141*P141</f>
        <v>240</v>
      </c>
    </row>
    <row r="142" customFormat="false" ht="15" hidden="false" customHeight="false" outlineLevel="0" collapsed="false">
      <c r="A142" s="136" t="n">
        <v>7</v>
      </c>
      <c r="B142" s="154" t="s">
        <v>121</v>
      </c>
      <c r="C142" s="130" t="n">
        <v>6250</v>
      </c>
      <c r="D142" s="130" t="n">
        <v>3265</v>
      </c>
      <c r="E142" s="137" t="n">
        <f aca="false">C142/D142*100</f>
        <v>191.424196018377</v>
      </c>
      <c r="F142" s="130" t="n">
        <v>3537</v>
      </c>
      <c r="G142" s="130" t="n">
        <v>1141</v>
      </c>
      <c r="H142" s="137" t="n">
        <f aca="false">F142/G142*100</f>
        <v>309.991235758107</v>
      </c>
      <c r="I142" s="130" t="n">
        <v>6250</v>
      </c>
      <c r="J142" s="130" t="n">
        <v>3265</v>
      </c>
      <c r="K142" s="169" t="n">
        <f aca="false">I142/J142*100</f>
        <v>191.424196018377</v>
      </c>
      <c r="L142" s="130" t="n">
        <v>0</v>
      </c>
      <c r="M142" s="130" t="n">
        <v>0</v>
      </c>
      <c r="N142" s="137" t="n">
        <v>0</v>
      </c>
      <c r="O142" s="136" t="n">
        <v>13</v>
      </c>
      <c r="P142" s="162" t="n">
        <v>50</v>
      </c>
      <c r="Q142" s="136" t="n">
        <v>14</v>
      </c>
      <c r="R142" s="128" t="n">
        <f aca="false">Q142*P142</f>
        <v>700</v>
      </c>
    </row>
    <row r="143" s="142" customFormat="true" ht="15" hidden="false" customHeight="false" outlineLevel="0" collapsed="false">
      <c r="A143" s="140" t="s">
        <v>122</v>
      </c>
      <c r="B143" s="140" t="s">
        <v>122</v>
      </c>
      <c r="C143" s="140" t="n">
        <f aca="false">SUM(C136:C142)</f>
        <v>81893</v>
      </c>
      <c r="D143" s="140" t="n">
        <f aca="false">SUM(D136:D142)</f>
        <v>30615</v>
      </c>
      <c r="E143" s="141" t="n">
        <f aca="false">C143/D143*100</f>
        <v>267.493058958027</v>
      </c>
      <c r="F143" s="140" t="n">
        <f aca="false">SUM(F136:F142)</f>
        <v>24782</v>
      </c>
      <c r="G143" s="140" t="n">
        <f aca="false">SUM(G136:G142)</f>
        <v>17572</v>
      </c>
      <c r="H143" s="141" t="n">
        <f aca="false">F143/G143*100</f>
        <v>141.031185977692</v>
      </c>
      <c r="I143" s="140" t="n">
        <f aca="false">SUM(I136:I142)</f>
        <v>92300</v>
      </c>
      <c r="J143" s="140" t="n">
        <f aca="false">SUM(J136:J142)</f>
        <v>16190</v>
      </c>
      <c r="K143" s="141" t="n">
        <f aca="false">I143/J143*100</f>
        <v>570.105003088326</v>
      </c>
      <c r="L143" s="140" t="n">
        <f aca="false">SUM(L136:L142)</f>
        <v>0</v>
      </c>
      <c r="M143" s="140" t="n">
        <f aca="false">SUM(M136:M142)</f>
        <v>0</v>
      </c>
      <c r="N143" s="152" t="n">
        <v>0</v>
      </c>
      <c r="O143" s="140" t="n">
        <f aca="false">SUM(O136:O142)</f>
        <v>135</v>
      </c>
      <c r="P143" s="141" t="n">
        <f aca="false">R143/O143</f>
        <v>73.4814814814815</v>
      </c>
      <c r="Q143" s="152" t="n">
        <f aca="false">SUM(Q136:Q142)</f>
        <v>135</v>
      </c>
      <c r="R143" s="149" t="n">
        <f aca="false">SUM(R136:R142)</f>
        <v>9920</v>
      </c>
    </row>
    <row r="144" customFormat="false" ht="15" hidden="false" customHeight="false" outlineLevel="0" collapsed="false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0"/>
      <c r="L144" s="136"/>
      <c r="M144" s="136"/>
      <c r="N144" s="136"/>
      <c r="O144" s="136"/>
      <c r="P144" s="130"/>
      <c r="Q144" s="136"/>
      <c r="R144" s="128"/>
    </row>
    <row r="145" customFormat="false" ht="15" hidden="false" customHeight="false" outlineLevel="0" collapsed="false">
      <c r="A145" s="129" t="s">
        <v>123</v>
      </c>
      <c r="B145" s="129"/>
      <c r="C145" s="129" t="n">
        <v>3</v>
      </c>
      <c r="D145" s="129" t="n">
        <v>4</v>
      </c>
      <c r="E145" s="131" t="n">
        <v>5</v>
      </c>
      <c r="F145" s="129" t="n">
        <v>6</v>
      </c>
      <c r="G145" s="129" t="n">
        <v>7</v>
      </c>
      <c r="H145" s="129" t="n">
        <v>8</v>
      </c>
      <c r="I145" s="129" t="n">
        <v>9</v>
      </c>
      <c r="J145" s="129" t="n">
        <v>10</v>
      </c>
      <c r="K145" s="129" t="n">
        <v>11</v>
      </c>
      <c r="L145" s="129" t="n">
        <v>12</v>
      </c>
      <c r="M145" s="129" t="n">
        <v>13</v>
      </c>
      <c r="N145" s="129" t="n">
        <v>14</v>
      </c>
      <c r="O145" s="129" t="n">
        <v>15</v>
      </c>
      <c r="P145" s="131" t="n">
        <v>16</v>
      </c>
      <c r="Q145" s="129" t="n">
        <v>17</v>
      </c>
      <c r="R145" s="128"/>
    </row>
    <row r="146" customFormat="false" ht="15" hidden="false" customHeight="false" outlineLevel="0" collapsed="false">
      <c r="A146" s="136" t="n">
        <v>1</v>
      </c>
      <c r="B146" s="154" t="s">
        <v>124</v>
      </c>
      <c r="C146" s="130" t="n">
        <v>25338912</v>
      </c>
      <c r="D146" s="130" t="n">
        <v>23988947</v>
      </c>
      <c r="E146" s="137" t="n">
        <f aca="false">C146/D146*100</f>
        <v>105.627445839953</v>
      </c>
      <c r="F146" s="136" t="n">
        <v>8431456</v>
      </c>
      <c r="G146" s="136" t="n">
        <v>8062306</v>
      </c>
      <c r="H146" s="137" t="n">
        <f aca="false">F146/G146*100</f>
        <v>104.57871482427</v>
      </c>
      <c r="I146" s="136" t="n">
        <v>25893976</v>
      </c>
      <c r="J146" s="136" t="n">
        <v>25029215</v>
      </c>
      <c r="K146" s="137" t="n">
        <f aca="false">I146/J146*100</f>
        <v>103.455006479428</v>
      </c>
      <c r="L146" s="136" t="n">
        <v>11395986</v>
      </c>
      <c r="M146" s="136" t="n">
        <v>10328522</v>
      </c>
      <c r="N146" s="137" t="n">
        <f aca="false">L146/M146*100</f>
        <v>110.33510893427</v>
      </c>
      <c r="O146" s="136" t="n">
        <v>2913</v>
      </c>
      <c r="P146" s="130" t="n">
        <v>145</v>
      </c>
      <c r="Q146" s="136" t="n">
        <v>2880</v>
      </c>
      <c r="R146" s="128" t="n">
        <f aca="false">Q146*P146</f>
        <v>417600</v>
      </c>
    </row>
    <row r="147" customFormat="false" ht="15" hidden="false" customHeight="false" outlineLevel="0" collapsed="false">
      <c r="A147" s="136" t="n">
        <v>2</v>
      </c>
      <c r="B147" s="154" t="s">
        <v>125</v>
      </c>
      <c r="C147" s="130" t="n">
        <v>6326190</v>
      </c>
      <c r="D147" s="130" t="n">
        <v>5464280</v>
      </c>
      <c r="E147" s="137" t="n">
        <f aca="false">C147/D147*100</f>
        <v>115.773532835067</v>
      </c>
      <c r="F147" s="136" t="n">
        <v>2294494</v>
      </c>
      <c r="G147" s="136" t="n">
        <v>2451234</v>
      </c>
      <c r="H147" s="137" t="n">
        <f aca="false">F147/G147*100</f>
        <v>93.6056696341516</v>
      </c>
      <c r="I147" s="136" t="n">
        <v>4523895</v>
      </c>
      <c r="J147" s="136" t="n">
        <v>6103126</v>
      </c>
      <c r="K147" s="137" t="n">
        <f aca="false">I147/J147*100</f>
        <v>74.1242274860457</v>
      </c>
      <c r="L147" s="136" t="n">
        <v>4523895</v>
      </c>
      <c r="M147" s="136" t="n">
        <v>6103126</v>
      </c>
      <c r="N147" s="137" t="n">
        <f aca="false">L147/M147*100</f>
        <v>74.1242274860457</v>
      </c>
      <c r="O147" s="136" t="n">
        <v>926</v>
      </c>
      <c r="P147" s="130" t="n">
        <v>120</v>
      </c>
      <c r="Q147" s="136" t="n">
        <v>896</v>
      </c>
      <c r="R147" s="128" t="n">
        <f aca="false">Q147*P147</f>
        <v>107520</v>
      </c>
    </row>
    <row r="148" s="144" customFormat="true" ht="15" hidden="false" customHeight="false" outlineLevel="0" collapsed="false">
      <c r="A148" s="136" t="n">
        <v>3</v>
      </c>
      <c r="B148" s="154" t="s">
        <v>126</v>
      </c>
      <c r="C148" s="130" t="n">
        <v>6620940</v>
      </c>
      <c r="D148" s="130" t="n">
        <v>6361416</v>
      </c>
      <c r="E148" s="137" t="n">
        <f aca="false">C148/D148*100</f>
        <v>104.079657736579</v>
      </c>
      <c r="F148" s="136" t="n">
        <v>2216501</v>
      </c>
      <c r="G148" s="136" t="n">
        <v>2131029</v>
      </c>
      <c r="H148" s="137" t="n">
        <f aca="false">F148/G148*100</f>
        <v>104.010832325604</v>
      </c>
      <c r="I148" s="136" t="n">
        <v>5013722</v>
      </c>
      <c r="J148" s="136" t="n">
        <v>6658960</v>
      </c>
      <c r="K148" s="137" t="n">
        <f aca="false">I148/J148*100</f>
        <v>75.2928685560508</v>
      </c>
      <c r="L148" s="136" t="n">
        <v>5013722</v>
      </c>
      <c r="M148" s="136" t="n">
        <v>6658960</v>
      </c>
      <c r="N148" s="137" t="n">
        <f aca="false">L148/M148*100</f>
        <v>75.2928685560508</v>
      </c>
      <c r="O148" s="136"/>
      <c r="P148" s="130" t="n">
        <v>306</v>
      </c>
      <c r="Q148" s="136" t="n">
        <v>1205</v>
      </c>
      <c r="R148" s="128" t="n">
        <f aca="false">Q148*P148</f>
        <v>368730</v>
      </c>
    </row>
    <row r="149" customFormat="false" ht="15" hidden="false" customHeight="false" outlineLevel="0" collapsed="false">
      <c r="A149" s="136" t="n">
        <v>4</v>
      </c>
      <c r="B149" s="154" t="s">
        <v>127</v>
      </c>
      <c r="C149" s="130" t="n">
        <v>1223734</v>
      </c>
      <c r="D149" s="130" t="n">
        <v>1523340</v>
      </c>
      <c r="E149" s="137" t="n">
        <f aca="false">C149/D149*100</f>
        <v>80.3322961387478</v>
      </c>
      <c r="F149" s="136" t="n">
        <v>310316</v>
      </c>
      <c r="G149" s="136" t="n">
        <v>466944</v>
      </c>
      <c r="H149" s="137" t="n">
        <f aca="false">F149/G149*100</f>
        <v>66.4567913925439</v>
      </c>
      <c r="I149" s="136" t="n">
        <v>972102</v>
      </c>
      <c r="J149" s="136" t="n">
        <v>1445483</v>
      </c>
      <c r="K149" s="137" t="n">
        <f aca="false">I149/J149*100</f>
        <v>67.2510157504447</v>
      </c>
      <c r="L149" s="136" t="n">
        <v>972102</v>
      </c>
      <c r="M149" s="136" t="n">
        <v>1445483</v>
      </c>
      <c r="N149" s="137" t="n">
        <f aca="false">L149/M149*100</f>
        <v>67.2510157504447</v>
      </c>
      <c r="O149" s="136" t="n">
        <v>550</v>
      </c>
      <c r="P149" s="130" t="n">
        <v>150</v>
      </c>
      <c r="Q149" s="136" t="n">
        <v>550</v>
      </c>
      <c r="R149" s="128" t="n">
        <f aca="false">Q149*P149</f>
        <v>82500</v>
      </c>
    </row>
    <row r="150" customFormat="false" ht="15" hidden="false" customHeight="false" outlineLevel="0" collapsed="false">
      <c r="A150" s="136" t="n">
        <v>5</v>
      </c>
      <c r="B150" s="154" t="s">
        <v>128</v>
      </c>
      <c r="C150" s="136" t="n">
        <v>0</v>
      </c>
      <c r="D150" s="136" t="n">
        <v>0</v>
      </c>
      <c r="E150" s="136" t="n">
        <v>0</v>
      </c>
      <c r="F150" s="136" t="n">
        <v>0</v>
      </c>
      <c r="G150" s="136" t="n">
        <v>0</v>
      </c>
      <c r="H150" s="136" t="n">
        <v>0</v>
      </c>
      <c r="I150" s="136" t="n">
        <v>0</v>
      </c>
      <c r="J150" s="136" t="n">
        <v>0</v>
      </c>
      <c r="K150" s="136" t="n">
        <v>0</v>
      </c>
      <c r="L150" s="136" t="n">
        <v>0</v>
      </c>
      <c r="M150" s="136" t="n">
        <v>0</v>
      </c>
      <c r="N150" s="137" t="n">
        <v>0</v>
      </c>
      <c r="O150" s="136" t="n">
        <v>0</v>
      </c>
      <c r="P150" s="134" t="n">
        <v>0</v>
      </c>
      <c r="Q150" s="136" t="n">
        <v>0</v>
      </c>
      <c r="R150" s="128" t="n">
        <f aca="false">Q150*P150</f>
        <v>0</v>
      </c>
    </row>
    <row r="151" customFormat="false" ht="15" hidden="false" customHeight="false" outlineLevel="0" collapsed="false">
      <c r="A151" s="136" t="n">
        <v>6</v>
      </c>
      <c r="B151" s="154" t="s">
        <v>129</v>
      </c>
      <c r="C151" s="130" t="n">
        <v>4689468</v>
      </c>
      <c r="D151" s="130" t="n">
        <v>5313397</v>
      </c>
      <c r="E151" s="137" t="n">
        <f aca="false">C151/D151*100</f>
        <v>88.2574368149039</v>
      </c>
      <c r="F151" s="136" t="n">
        <v>2057341</v>
      </c>
      <c r="G151" s="136" t="n">
        <v>1901369</v>
      </c>
      <c r="H151" s="137" t="n">
        <f aca="false">F151/G151*100</f>
        <v>108.203142051858</v>
      </c>
      <c r="I151" s="136" t="n">
        <v>4830019</v>
      </c>
      <c r="J151" s="136" t="n">
        <v>5587522</v>
      </c>
      <c r="K151" s="137" t="n">
        <f aca="false">I151/J151*100</f>
        <v>86.4429527078372</v>
      </c>
      <c r="L151" s="136" t="n">
        <v>4830019</v>
      </c>
      <c r="M151" s="136" t="n">
        <v>5587522</v>
      </c>
      <c r="N151" s="137" t="n">
        <f aca="false">L151/M151*100</f>
        <v>86.4429527078372</v>
      </c>
      <c r="O151" s="136" t="n">
        <v>464</v>
      </c>
      <c r="P151" s="130" t="n">
        <v>150</v>
      </c>
      <c r="Q151" s="136" t="n">
        <v>477</v>
      </c>
      <c r="R151" s="128" t="n">
        <f aca="false">Q151*P151</f>
        <v>71550</v>
      </c>
    </row>
    <row r="152" customFormat="false" ht="15" hidden="false" customHeight="false" outlineLevel="0" collapsed="false">
      <c r="A152" s="136" t="n">
        <v>7</v>
      </c>
      <c r="B152" s="154" t="s">
        <v>130</v>
      </c>
      <c r="C152" s="136" t="n">
        <v>0</v>
      </c>
      <c r="D152" s="136" t="n">
        <v>0</v>
      </c>
      <c r="E152" s="136" t="n">
        <v>0</v>
      </c>
      <c r="F152" s="136" t="n">
        <v>0</v>
      </c>
      <c r="G152" s="136" t="n">
        <v>0</v>
      </c>
      <c r="H152" s="136" t="n">
        <v>0</v>
      </c>
      <c r="I152" s="136" t="n">
        <v>0</v>
      </c>
      <c r="J152" s="136" t="n">
        <v>0</v>
      </c>
      <c r="K152" s="136" t="n">
        <v>0</v>
      </c>
      <c r="L152" s="136" t="n">
        <v>0</v>
      </c>
      <c r="M152" s="136" t="n">
        <v>0</v>
      </c>
      <c r="N152" s="137" t="n">
        <v>0</v>
      </c>
      <c r="O152" s="136" t="n">
        <v>0</v>
      </c>
      <c r="P152" s="134" t="n">
        <v>0</v>
      </c>
      <c r="Q152" s="136" t="n">
        <v>0</v>
      </c>
      <c r="R152" s="128" t="n">
        <f aca="false">Q152*P152</f>
        <v>0</v>
      </c>
    </row>
    <row r="153" customFormat="false" ht="15" hidden="false" customHeight="false" outlineLevel="0" collapsed="false">
      <c r="A153" s="136" t="n">
        <v>8</v>
      </c>
      <c r="B153" s="154" t="s">
        <v>131</v>
      </c>
      <c r="C153" s="136" t="n">
        <v>0</v>
      </c>
      <c r="D153" s="136" t="n">
        <v>0</v>
      </c>
      <c r="E153" s="136" t="n">
        <v>0</v>
      </c>
      <c r="F153" s="136" t="n">
        <v>0</v>
      </c>
      <c r="G153" s="136" t="n">
        <v>0</v>
      </c>
      <c r="H153" s="136" t="n">
        <v>0</v>
      </c>
      <c r="I153" s="136" t="n">
        <v>0</v>
      </c>
      <c r="J153" s="136" t="n">
        <v>0</v>
      </c>
      <c r="K153" s="136" t="n">
        <v>0</v>
      </c>
      <c r="L153" s="136" t="n">
        <v>0</v>
      </c>
      <c r="M153" s="136" t="n">
        <v>0</v>
      </c>
      <c r="N153" s="137" t="n">
        <v>0</v>
      </c>
      <c r="O153" s="136" t="n">
        <v>0</v>
      </c>
      <c r="P153" s="134" t="n">
        <v>0</v>
      </c>
      <c r="Q153" s="136" t="n">
        <v>0</v>
      </c>
      <c r="R153" s="128" t="n">
        <f aca="false">Q153*P153</f>
        <v>0</v>
      </c>
    </row>
    <row r="154" s="144" customFormat="true" ht="15" hidden="false" customHeight="false" outlineLevel="0" collapsed="false">
      <c r="A154" s="136" t="n">
        <v>9</v>
      </c>
      <c r="B154" s="154" t="s">
        <v>132</v>
      </c>
      <c r="C154" s="130" t="n">
        <v>5428339</v>
      </c>
      <c r="D154" s="130" t="n">
        <v>3771190</v>
      </c>
      <c r="E154" s="137" t="n">
        <f aca="false">C154/D154*100</f>
        <v>143.942336503862</v>
      </c>
      <c r="F154" s="136" t="n">
        <v>2168121</v>
      </c>
      <c r="G154" s="136" t="n">
        <v>1212900</v>
      </c>
      <c r="H154" s="137" t="n">
        <f aca="false">F154/G154*100</f>
        <v>178.75513232748</v>
      </c>
      <c r="I154" s="136" t="n">
        <v>5910964</v>
      </c>
      <c r="J154" s="136" t="n">
        <v>3624204</v>
      </c>
      <c r="K154" s="137" t="n">
        <f aca="false">I154/J154*100</f>
        <v>163.096889689432</v>
      </c>
      <c r="L154" s="136" t="n">
        <v>5910964</v>
      </c>
      <c r="M154" s="136" t="n">
        <v>3624204</v>
      </c>
      <c r="N154" s="137" t="n">
        <f aca="false">L154/M154*100</f>
        <v>163.096889689432</v>
      </c>
      <c r="O154" s="136" t="n">
        <v>867</v>
      </c>
      <c r="P154" s="130" t="n">
        <v>100</v>
      </c>
      <c r="Q154" s="136" t="n">
        <v>802</v>
      </c>
      <c r="R154" s="128" t="n">
        <f aca="false">Q154*P154</f>
        <v>80200</v>
      </c>
    </row>
    <row r="155" customFormat="false" ht="15" hidden="false" customHeight="false" outlineLevel="0" collapsed="false">
      <c r="A155" s="136" t="n">
        <v>10</v>
      </c>
      <c r="B155" s="154" t="s">
        <v>133</v>
      </c>
      <c r="C155" s="130" t="n">
        <v>10478736</v>
      </c>
      <c r="D155" s="130" t="n">
        <v>10365052</v>
      </c>
      <c r="E155" s="137" t="n">
        <f aca="false">C155/D155*100</f>
        <v>101.096801058017</v>
      </c>
      <c r="F155" s="130" t="n">
        <v>3838210</v>
      </c>
      <c r="G155" s="130" t="n">
        <v>3847821</v>
      </c>
      <c r="H155" s="137" t="n">
        <f aca="false">F155/G155*100</f>
        <v>99.7502222686554</v>
      </c>
      <c r="I155" s="136" t="n">
        <v>9480032</v>
      </c>
      <c r="J155" s="136" t="n">
        <v>9962516</v>
      </c>
      <c r="K155" s="137" t="n">
        <f aca="false">I155/J155*100</f>
        <v>95.1570065232518</v>
      </c>
      <c r="L155" s="136" t="n">
        <v>9479717</v>
      </c>
      <c r="M155" s="136" t="n">
        <v>9953113</v>
      </c>
      <c r="N155" s="137" t="n">
        <f aca="false">L155/M155*100</f>
        <v>95.2437393205523</v>
      </c>
      <c r="O155" s="136" t="n">
        <v>659</v>
      </c>
      <c r="P155" s="130" t="n">
        <v>134</v>
      </c>
      <c r="Q155" s="136" t="n">
        <v>663</v>
      </c>
      <c r="R155" s="128" t="n">
        <f aca="false">Q155*P155</f>
        <v>88842</v>
      </c>
    </row>
    <row r="156" customFormat="false" ht="15" hidden="false" customHeight="false" outlineLevel="0" collapsed="false">
      <c r="A156" s="136" t="n">
        <v>11</v>
      </c>
      <c r="B156" s="154" t="s">
        <v>134</v>
      </c>
      <c r="C156" s="130" t="n">
        <v>6930480</v>
      </c>
      <c r="D156" s="130" t="n">
        <v>8173138</v>
      </c>
      <c r="E156" s="137" t="n">
        <f aca="false">C156/D156*100</f>
        <v>84.7958275022397</v>
      </c>
      <c r="F156" s="136" t="n">
        <v>2180433</v>
      </c>
      <c r="G156" s="136" t="n">
        <v>2966073</v>
      </c>
      <c r="H156" s="137" t="n">
        <f aca="false">F156/G156*100</f>
        <v>73.5124523233245</v>
      </c>
      <c r="I156" s="136" t="n">
        <v>7331598</v>
      </c>
      <c r="J156" s="136" t="n">
        <v>8279304</v>
      </c>
      <c r="K156" s="137" t="n">
        <f aca="false">I156/J156*100</f>
        <v>88.5533131770497</v>
      </c>
      <c r="L156" s="136" t="n">
        <v>7331598</v>
      </c>
      <c r="M156" s="136" t="n">
        <v>8279304</v>
      </c>
      <c r="N156" s="137" t="n">
        <f aca="false">L156/M156*100</f>
        <v>88.5533131770497</v>
      </c>
      <c r="O156" s="136" t="n">
        <v>560</v>
      </c>
      <c r="P156" s="130" t="n">
        <v>168</v>
      </c>
      <c r="Q156" s="136" t="n">
        <v>540</v>
      </c>
      <c r="R156" s="128" t="n">
        <f aca="false">Q156*P156</f>
        <v>90720</v>
      </c>
    </row>
    <row r="157" customFormat="false" ht="15" hidden="false" customHeight="false" outlineLevel="0" collapsed="false">
      <c r="A157" s="136" t="n">
        <v>12</v>
      </c>
      <c r="B157" s="154" t="s">
        <v>135</v>
      </c>
      <c r="C157" s="130" t="n">
        <v>1060</v>
      </c>
      <c r="D157" s="130" t="n">
        <v>0</v>
      </c>
      <c r="E157" s="137" t="n">
        <v>0</v>
      </c>
      <c r="F157" s="130" t="n">
        <v>1060</v>
      </c>
      <c r="G157" s="130" t="n">
        <v>0</v>
      </c>
      <c r="H157" s="137" t="n">
        <v>0</v>
      </c>
      <c r="I157" s="130" t="n">
        <v>9760</v>
      </c>
      <c r="J157" s="130" t="n">
        <v>1747</v>
      </c>
      <c r="K157" s="137" t="n">
        <f aca="false">I157/J157*100</f>
        <v>558.672009158558</v>
      </c>
      <c r="L157" s="130" t="n">
        <v>0</v>
      </c>
      <c r="M157" s="130" t="n">
        <v>0</v>
      </c>
      <c r="N157" s="137" t="n">
        <v>0</v>
      </c>
      <c r="O157" s="136" t="n">
        <v>9</v>
      </c>
      <c r="P157" s="130" t="n">
        <v>45</v>
      </c>
      <c r="Q157" s="136" t="n">
        <v>8</v>
      </c>
      <c r="R157" s="128" t="n">
        <f aca="false">Q157*P157</f>
        <v>360</v>
      </c>
    </row>
    <row r="158" customFormat="false" ht="15" hidden="false" customHeight="false" outlineLevel="0" collapsed="false">
      <c r="A158" s="136" t="n">
        <v>13</v>
      </c>
      <c r="B158" s="154" t="s">
        <v>136</v>
      </c>
      <c r="C158" s="136" t="n">
        <v>0</v>
      </c>
      <c r="D158" s="136" t="n">
        <v>0</v>
      </c>
      <c r="E158" s="136" t="n">
        <v>0</v>
      </c>
      <c r="F158" s="136" t="n">
        <v>0</v>
      </c>
      <c r="G158" s="136" t="n">
        <v>0</v>
      </c>
      <c r="H158" s="136" t="n">
        <v>0</v>
      </c>
      <c r="I158" s="136" t="n">
        <v>0</v>
      </c>
      <c r="J158" s="136" t="n">
        <v>0</v>
      </c>
      <c r="K158" s="136" t="n">
        <v>0</v>
      </c>
      <c r="L158" s="136" t="n">
        <v>0</v>
      </c>
      <c r="M158" s="136" t="n">
        <v>0</v>
      </c>
      <c r="N158" s="137" t="n">
        <v>0</v>
      </c>
      <c r="O158" s="136" t="n">
        <v>0</v>
      </c>
      <c r="P158" s="134" t="n">
        <v>0</v>
      </c>
      <c r="Q158" s="136" t="n">
        <v>0</v>
      </c>
      <c r="R158" s="128" t="n">
        <f aca="false">Q158*P158</f>
        <v>0</v>
      </c>
    </row>
    <row r="159" customFormat="false" ht="15" hidden="false" customHeight="false" outlineLevel="0" collapsed="false">
      <c r="A159" s="136" t="n">
        <v>14</v>
      </c>
      <c r="B159" s="154" t="s">
        <v>137</v>
      </c>
      <c r="C159" s="130" t="n">
        <v>938031</v>
      </c>
      <c r="D159" s="130" t="n">
        <v>673236</v>
      </c>
      <c r="E159" s="137" t="n">
        <f aca="false">C159/D159*100</f>
        <v>139.331675667968</v>
      </c>
      <c r="F159" s="136" t="n">
        <v>330155</v>
      </c>
      <c r="G159" s="136" t="n">
        <v>218403</v>
      </c>
      <c r="H159" s="137" t="n">
        <f aca="false">F159/G159*100</f>
        <v>151.167795314167</v>
      </c>
      <c r="I159" s="136" t="n">
        <v>927221</v>
      </c>
      <c r="J159" s="136" t="n">
        <v>659170</v>
      </c>
      <c r="K159" s="137" t="n">
        <f aca="false">I159/J159*100</f>
        <v>140.664927105299</v>
      </c>
      <c r="L159" s="136" t="n">
        <v>0</v>
      </c>
      <c r="M159" s="136" t="n">
        <v>0</v>
      </c>
      <c r="N159" s="137" t="n">
        <v>0</v>
      </c>
      <c r="O159" s="136" t="n">
        <v>303</v>
      </c>
      <c r="P159" s="130" t="n">
        <v>58</v>
      </c>
      <c r="Q159" s="136" t="n">
        <v>305</v>
      </c>
      <c r="R159" s="128" t="n">
        <f aca="false">Q159*P159</f>
        <v>17690</v>
      </c>
    </row>
    <row r="160" customFormat="false" ht="15" hidden="false" customHeight="false" outlineLevel="0" collapsed="false">
      <c r="A160" s="136" t="n">
        <v>15</v>
      </c>
      <c r="B160" s="154" t="s">
        <v>138</v>
      </c>
      <c r="C160" s="130" t="n">
        <v>7475124</v>
      </c>
      <c r="D160" s="130" t="n">
        <v>8486059</v>
      </c>
      <c r="E160" s="137" t="n">
        <f aca="false">C160/D160*100</f>
        <v>88.0871085152719</v>
      </c>
      <c r="F160" s="136" t="n">
        <v>2946685</v>
      </c>
      <c r="G160" s="136" t="n">
        <v>3059620</v>
      </c>
      <c r="H160" s="137" t="n">
        <f aca="false">F160/G160*100</f>
        <v>96.3088553480498</v>
      </c>
      <c r="I160" s="136" t="n">
        <v>7354078</v>
      </c>
      <c r="J160" s="136" t="n">
        <v>7517281</v>
      </c>
      <c r="K160" s="137" t="n">
        <f aca="false">I160/J160*100</f>
        <v>97.8289623601938</v>
      </c>
      <c r="L160" s="136" t="n">
        <v>7324287</v>
      </c>
      <c r="M160" s="136" t="n">
        <v>7483281</v>
      </c>
      <c r="N160" s="137" t="n">
        <f aca="false">L160/M160*100</f>
        <v>97.8753437162122</v>
      </c>
      <c r="O160" s="136" t="n">
        <v>648</v>
      </c>
      <c r="P160" s="130" t="n">
        <v>130</v>
      </c>
      <c r="Q160" s="136" t="n">
        <v>649</v>
      </c>
      <c r="R160" s="128" t="n">
        <f aca="false">Q160*P160</f>
        <v>84370</v>
      </c>
    </row>
    <row r="161" s="142" customFormat="true" ht="15" hidden="false" customHeight="false" outlineLevel="0" collapsed="false">
      <c r="A161" s="140" t="s">
        <v>139</v>
      </c>
      <c r="B161" s="140" t="s">
        <v>140</v>
      </c>
      <c r="C161" s="140" t="n">
        <f aca="false">SUM(C146:C160)</f>
        <v>75451014</v>
      </c>
      <c r="D161" s="140" t="n">
        <f aca="false">SUM(D146:D160)</f>
        <v>74120055</v>
      </c>
      <c r="E161" s="141" t="n">
        <f aca="false">C161/D161*100</f>
        <v>101.795679995111</v>
      </c>
      <c r="F161" s="140" t="n">
        <f aca="false">SUM(F146:F160)</f>
        <v>26774772</v>
      </c>
      <c r="G161" s="140" t="n">
        <f aca="false">SUM(G146:G160)</f>
        <v>26317699</v>
      </c>
      <c r="H161" s="141" t="n">
        <f aca="false">F161/G161*100</f>
        <v>101.736751377847</v>
      </c>
      <c r="I161" s="140" t="n">
        <f aca="false">SUM(I146:I160)</f>
        <v>72247367</v>
      </c>
      <c r="J161" s="140" t="n">
        <f aca="false">SUM(J146:J160)</f>
        <v>74868528</v>
      </c>
      <c r="K161" s="141" t="n">
        <f aca="false">I161/J161*100</f>
        <v>96.4989815213143</v>
      </c>
      <c r="L161" s="140" t="n">
        <f aca="false">SUM(L146:L160)</f>
        <v>56782290</v>
      </c>
      <c r="M161" s="140" t="n">
        <f aca="false">SUM(M146:M160)</f>
        <v>59463515</v>
      </c>
      <c r="N161" s="141" t="n">
        <f aca="false">L161/M161*100</f>
        <v>95.4909745917307</v>
      </c>
      <c r="O161" s="140" t="n">
        <f aca="false">SUM(O146:O160)</f>
        <v>7899</v>
      </c>
      <c r="P161" s="141" t="n">
        <f aca="false">R161/O161</f>
        <v>178.513989112546</v>
      </c>
      <c r="Q161" s="152" t="n">
        <f aca="false">SUM(Q146:Q160)</f>
        <v>8975</v>
      </c>
      <c r="R161" s="149" t="n">
        <f aca="false">SUM(R146:R160)</f>
        <v>1410082</v>
      </c>
    </row>
    <row r="162" customFormat="false" ht="15" hidden="false" customHeight="false" outlineLevel="0" collapsed="false">
      <c r="A162" s="129"/>
      <c r="B162" s="129"/>
      <c r="C162" s="136"/>
      <c r="D162" s="136"/>
      <c r="E162" s="137"/>
      <c r="F162" s="136"/>
      <c r="G162" s="136"/>
      <c r="H162" s="137"/>
      <c r="I162" s="136"/>
      <c r="J162" s="136"/>
      <c r="K162" s="130"/>
      <c r="L162" s="136"/>
      <c r="M162" s="136"/>
      <c r="N162" s="137"/>
      <c r="O162" s="130"/>
      <c r="P162" s="130"/>
      <c r="Q162" s="130"/>
      <c r="R162" s="128"/>
    </row>
    <row r="163" customFormat="false" ht="15" hidden="false" customHeight="false" outlineLevel="0" collapsed="false">
      <c r="A163" s="171"/>
      <c r="B163" s="171" t="s">
        <v>15</v>
      </c>
      <c r="C163" s="129" t="n">
        <v>3</v>
      </c>
      <c r="D163" s="129" t="n">
        <v>4</v>
      </c>
      <c r="E163" s="131" t="n">
        <v>5</v>
      </c>
      <c r="F163" s="129" t="n">
        <v>6</v>
      </c>
      <c r="G163" s="129" t="n">
        <v>7</v>
      </c>
      <c r="H163" s="129" t="n">
        <v>8</v>
      </c>
      <c r="I163" s="129" t="n">
        <v>9</v>
      </c>
      <c r="J163" s="129" t="n">
        <v>10</v>
      </c>
      <c r="K163" s="129" t="n">
        <v>11</v>
      </c>
      <c r="L163" s="129" t="n">
        <v>12</v>
      </c>
      <c r="M163" s="129" t="n">
        <v>13</v>
      </c>
      <c r="N163" s="129" t="n">
        <v>14</v>
      </c>
      <c r="O163" s="129" t="n">
        <v>15</v>
      </c>
      <c r="P163" s="131" t="n">
        <v>16</v>
      </c>
      <c r="Q163" s="129" t="n">
        <v>17</v>
      </c>
      <c r="R163" s="172"/>
    </row>
    <row r="164" customFormat="false" ht="15" hidden="false" customHeight="false" outlineLevel="0" collapsed="false">
      <c r="A164" s="136" t="n">
        <v>1</v>
      </c>
      <c r="B164" s="154" t="s">
        <v>141</v>
      </c>
      <c r="C164" s="136" t="n">
        <v>8152</v>
      </c>
      <c r="D164" s="136" t="n">
        <v>32857</v>
      </c>
      <c r="E164" s="137" t="n">
        <f aca="false">C164/D164*100</f>
        <v>24.8105426545333</v>
      </c>
      <c r="F164" s="130" t="n">
        <v>5819</v>
      </c>
      <c r="G164" s="136" t="n">
        <v>13624</v>
      </c>
      <c r="H164" s="137" t="n">
        <f aca="false">F164/G164*100</f>
        <v>42.7113916617733</v>
      </c>
      <c r="I164" s="136" t="n">
        <v>8152</v>
      </c>
      <c r="J164" s="136" t="n">
        <v>32857</v>
      </c>
      <c r="K164" s="137" t="n">
        <f aca="false">I164/J164*100</f>
        <v>24.8105426545333</v>
      </c>
      <c r="L164" s="136" t="n">
        <v>0</v>
      </c>
      <c r="M164" s="136" t="n">
        <v>0</v>
      </c>
      <c r="N164" s="137" t="n">
        <v>0</v>
      </c>
      <c r="O164" s="136" t="n">
        <v>49</v>
      </c>
      <c r="P164" s="130" t="n">
        <v>76</v>
      </c>
      <c r="Q164" s="136" t="n">
        <v>49</v>
      </c>
      <c r="R164" s="128" t="n">
        <f aca="false">Q164*P164</f>
        <v>3724</v>
      </c>
    </row>
    <row r="165" s="144" customFormat="true" ht="15" hidden="false" customHeight="false" outlineLevel="0" collapsed="false">
      <c r="A165" s="136" t="n">
        <v>2</v>
      </c>
      <c r="B165" s="154" t="s">
        <v>142</v>
      </c>
      <c r="C165" s="130" t="n">
        <v>1364586</v>
      </c>
      <c r="D165" s="130" t="n">
        <v>1214531</v>
      </c>
      <c r="E165" s="137" t="n">
        <f aca="false">C165/D165*100</f>
        <v>112.354974883309</v>
      </c>
      <c r="F165" s="130" t="n">
        <v>404335</v>
      </c>
      <c r="G165" s="130" t="n">
        <v>491175</v>
      </c>
      <c r="H165" s="137" t="n">
        <f aca="false">F165/G165*100</f>
        <v>82.3199470657098</v>
      </c>
      <c r="I165" s="130" t="n">
        <v>1529747</v>
      </c>
      <c r="J165" s="130" t="n">
        <v>1173632</v>
      </c>
      <c r="K165" s="137" t="n">
        <f aca="false">I165/J165*100</f>
        <v>130.342986557967</v>
      </c>
      <c r="L165" s="130" t="n">
        <v>740307</v>
      </c>
      <c r="M165" s="130" t="n">
        <v>524708</v>
      </c>
      <c r="N165" s="137" t="n">
        <f aca="false">L165/M165*100</f>
        <v>141.08932968432</v>
      </c>
      <c r="O165" s="136" t="n">
        <v>509</v>
      </c>
      <c r="P165" s="130" t="n">
        <v>110</v>
      </c>
      <c r="Q165" s="136" t="n">
        <v>475</v>
      </c>
      <c r="R165" s="128" t="n">
        <f aca="false">Q165*P165</f>
        <v>52250</v>
      </c>
    </row>
    <row r="166" customFormat="false" ht="15" hidden="false" customHeight="false" outlineLevel="0" collapsed="false">
      <c r="A166" s="136" t="n">
        <v>3</v>
      </c>
      <c r="B166" s="154" t="s">
        <v>143</v>
      </c>
      <c r="C166" s="136" t="n">
        <v>0</v>
      </c>
      <c r="D166" s="136" t="n">
        <v>0</v>
      </c>
      <c r="E166" s="136" t="n">
        <v>0</v>
      </c>
      <c r="F166" s="136" t="n">
        <v>0</v>
      </c>
      <c r="G166" s="136" t="n">
        <v>0</v>
      </c>
      <c r="H166" s="136" t="n">
        <v>0</v>
      </c>
      <c r="I166" s="136" t="n">
        <v>0</v>
      </c>
      <c r="J166" s="136" t="n">
        <v>0</v>
      </c>
      <c r="K166" s="136" t="n">
        <v>0</v>
      </c>
      <c r="L166" s="136" t="n">
        <v>0</v>
      </c>
      <c r="M166" s="136" t="n">
        <v>0</v>
      </c>
      <c r="N166" s="137" t="n">
        <v>0</v>
      </c>
      <c r="O166" s="136" t="n">
        <v>0</v>
      </c>
      <c r="P166" s="130" t="n">
        <v>0</v>
      </c>
      <c r="Q166" s="136" t="n">
        <v>0</v>
      </c>
      <c r="R166" s="128" t="n">
        <f aca="false">Q166*P166</f>
        <v>0</v>
      </c>
    </row>
    <row r="167" customFormat="false" ht="15" hidden="false" customHeight="false" outlineLevel="0" collapsed="false">
      <c r="A167" s="136" t="n">
        <v>4</v>
      </c>
      <c r="B167" s="154" t="s">
        <v>144</v>
      </c>
      <c r="C167" s="136" t="n">
        <v>644139</v>
      </c>
      <c r="D167" s="136" t="n">
        <v>771401</v>
      </c>
      <c r="E167" s="137" t="n">
        <f aca="false">C167/D167*100</f>
        <v>83.5024844406476</v>
      </c>
      <c r="F167" s="136" t="n">
        <v>378897</v>
      </c>
      <c r="G167" s="132" t="n">
        <v>143027</v>
      </c>
      <c r="H167" s="137" t="n">
        <f aca="false">F167/G167*100</f>
        <v>264.912918539856</v>
      </c>
      <c r="I167" s="132" t="n">
        <v>635793</v>
      </c>
      <c r="J167" s="132" t="n">
        <v>116900</v>
      </c>
      <c r="K167" s="137" t="n">
        <f aca="false">I167/J167*100</f>
        <v>543.877673224979</v>
      </c>
      <c r="L167" s="132" t="n">
        <v>302960</v>
      </c>
      <c r="M167" s="132" t="n">
        <v>6298</v>
      </c>
      <c r="N167" s="137" t="n">
        <f aca="false">L167/M167*100</f>
        <v>4810.41600508098</v>
      </c>
      <c r="O167" s="136" t="n">
        <v>291</v>
      </c>
      <c r="P167" s="130" t="n">
        <v>32</v>
      </c>
      <c r="Q167" s="136" t="n">
        <v>292</v>
      </c>
      <c r="R167" s="128" t="n">
        <f aca="false">Q167*P167</f>
        <v>9344</v>
      </c>
    </row>
    <row r="168" customFormat="false" ht="15" hidden="false" customHeight="false" outlineLevel="0" collapsed="false">
      <c r="A168" s="136" t="n">
        <v>5</v>
      </c>
      <c r="B168" s="154" t="s">
        <v>145</v>
      </c>
      <c r="C168" s="136" t="n">
        <v>0</v>
      </c>
      <c r="D168" s="136" t="n">
        <v>283003</v>
      </c>
      <c r="E168" s="137" t="n">
        <f aca="false">C168/D168*100</f>
        <v>0</v>
      </c>
      <c r="F168" s="136" t="n">
        <v>0</v>
      </c>
      <c r="G168" s="136" t="n">
        <v>96310</v>
      </c>
      <c r="H168" s="137" t="n">
        <f aca="false">F168/G168*100</f>
        <v>0</v>
      </c>
      <c r="I168" s="136" t="n">
        <v>73121</v>
      </c>
      <c r="J168" s="136" t="n">
        <v>704798</v>
      </c>
      <c r="K168" s="137" t="n">
        <f aca="false">I168/J168*100</f>
        <v>10.3747456718095</v>
      </c>
      <c r="L168" s="136" t="n">
        <v>0</v>
      </c>
      <c r="M168" s="136" t="n">
        <v>0</v>
      </c>
      <c r="N168" s="137" t="n">
        <v>0</v>
      </c>
      <c r="O168" s="136" t="n">
        <v>531</v>
      </c>
      <c r="P168" s="130" t="n">
        <v>51</v>
      </c>
      <c r="Q168" s="136" t="n">
        <v>255</v>
      </c>
      <c r="R168" s="128" t="n">
        <f aca="false">Q168*P168</f>
        <v>13005</v>
      </c>
    </row>
    <row r="169" s="142" customFormat="true" ht="15" hidden="false" customHeight="false" outlineLevel="0" collapsed="false">
      <c r="A169" s="140" t="s">
        <v>146</v>
      </c>
      <c r="B169" s="140" t="s">
        <v>147</v>
      </c>
      <c r="C169" s="140" t="n">
        <f aca="false">SUM(C164:C168)</f>
        <v>2016877</v>
      </c>
      <c r="D169" s="140" t="n">
        <f aca="false">SUM(D164:D168)</f>
        <v>2301792</v>
      </c>
      <c r="E169" s="141" t="n">
        <f aca="false">C169/D169*100</f>
        <v>87.6220353533247</v>
      </c>
      <c r="F169" s="140" t="n">
        <f aca="false">SUM(F164:F168)</f>
        <v>789051</v>
      </c>
      <c r="G169" s="140" t="n">
        <f aca="false">SUM(G164:G168)</f>
        <v>744136</v>
      </c>
      <c r="H169" s="141" t="n">
        <f aca="false">F169/G169*100</f>
        <v>106.03585903652</v>
      </c>
      <c r="I169" s="140" t="n">
        <f aca="false">SUM(I164:I168)</f>
        <v>2246813</v>
      </c>
      <c r="J169" s="140" t="n">
        <f aca="false">SUM(J164:J168)</f>
        <v>2028187</v>
      </c>
      <c r="K169" s="141" t="n">
        <f aca="false">I169/J169*100</f>
        <v>110.779380796741</v>
      </c>
      <c r="L169" s="140" t="n">
        <f aca="false">SUM(L164:L168)</f>
        <v>1043267</v>
      </c>
      <c r="M169" s="140" t="n">
        <f aca="false">SUM(M164:M168)</f>
        <v>531006</v>
      </c>
      <c r="N169" s="141" t="n">
        <f aca="false">L169/M169*100</f>
        <v>196.469908061303</v>
      </c>
      <c r="O169" s="140" t="n">
        <f aca="false">SUM(O164:O168)</f>
        <v>1380</v>
      </c>
      <c r="P169" s="141" t="n">
        <f aca="false">R169/O169</f>
        <v>56.7557971014493</v>
      </c>
      <c r="Q169" s="152" t="n">
        <f aca="false">SUM(Q164:Q168)</f>
        <v>1071</v>
      </c>
      <c r="R169" s="149" t="n">
        <f aca="false">SUM(R164:R168)</f>
        <v>78323</v>
      </c>
    </row>
    <row r="170" customFormat="false" ht="15" hidden="false" customHeight="false" outlineLevel="0" collapsed="false">
      <c r="A170" s="136"/>
      <c r="B170" s="129"/>
      <c r="C170" s="130"/>
      <c r="D170" s="130"/>
      <c r="E170" s="137"/>
      <c r="F170" s="130"/>
      <c r="G170" s="130"/>
      <c r="H170" s="137"/>
      <c r="I170" s="130"/>
      <c r="J170" s="130"/>
      <c r="K170" s="137"/>
      <c r="L170" s="130"/>
      <c r="M170" s="130"/>
      <c r="N170" s="137"/>
      <c r="O170" s="130"/>
      <c r="P170" s="130"/>
      <c r="Q170" s="130"/>
      <c r="R170" s="151"/>
    </row>
    <row r="171" customFormat="false" ht="15" hidden="false" customHeight="false" outlineLevel="0" collapsed="false">
      <c r="A171" s="136"/>
      <c r="B171" s="129"/>
      <c r="C171" s="131"/>
      <c r="D171" s="136"/>
      <c r="E171" s="136"/>
      <c r="F171" s="136"/>
      <c r="G171" s="173"/>
      <c r="H171" s="173"/>
      <c r="I171" s="173"/>
      <c r="J171" s="131"/>
      <c r="K171" s="131"/>
      <c r="L171" s="131"/>
      <c r="M171" s="131"/>
      <c r="N171" s="131"/>
      <c r="O171" s="131"/>
      <c r="P171" s="174"/>
      <c r="Q171" s="175"/>
      <c r="R171" s="176"/>
    </row>
    <row r="172" customFormat="false" ht="15" hidden="false" customHeight="false" outlineLevel="0" collapsed="false">
      <c r="A172" s="129" t="s">
        <v>148</v>
      </c>
      <c r="B172" s="129"/>
      <c r="C172" s="129" t="n">
        <v>3</v>
      </c>
      <c r="D172" s="129" t="n">
        <v>4</v>
      </c>
      <c r="E172" s="131" t="n">
        <v>5</v>
      </c>
      <c r="F172" s="129" t="n">
        <v>6</v>
      </c>
      <c r="G172" s="129" t="n">
        <v>7</v>
      </c>
      <c r="H172" s="129" t="n">
        <v>8</v>
      </c>
      <c r="I172" s="129" t="n">
        <v>9</v>
      </c>
      <c r="J172" s="129" t="n">
        <v>10</v>
      </c>
      <c r="K172" s="129" t="n">
        <v>11</v>
      </c>
      <c r="L172" s="129" t="n">
        <v>12</v>
      </c>
      <c r="M172" s="129" t="n">
        <v>13</v>
      </c>
      <c r="N172" s="129" t="n">
        <v>14</v>
      </c>
      <c r="O172" s="129" t="n">
        <v>15</v>
      </c>
      <c r="P172" s="131" t="n">
        <v>16</v>
      </c>
      <c r="Q172" s="129" t="n">
        <v>17</v>
      </c>
      <c r="R172" s="118"/>
    </row>
    <row r="173" customFormat="false" ht="15" hidden="false" customHeight="false" outlineLevel="0" collapsed="false">
      <c r="A173" s="136" t="n">
        <v>1</v>
      </c>
      <c r="B173" s="133" t="s">
        <v>149</v>
      </c>
      <c r="C173" s="136" t="n">
        <v>0</v>
      </c>
      <c r="D173" s="136" t="n">
        <v>3270</v>
      </c>
      <c r="E173" s="137" t="n">
        <f aca="false">C173/D173*100</f>
        <v>0</v>
      </c>
      <c r="F173" s="136" t="n">
        <v>0</v>
      </c>
      <c r="G173" s="136" t="n">
        <v>2867</v>
      </c>
      <c r="H173" s="136" t="n">
        <f aca="false">F173/G173*100</f>
        <v>0</v>
      </c>
      <c r="I173" s="136" t="n">
        <v>12474</v>
      </c>
      <c r="J173" s="136" t="n">
        <v>8343</v>
      </c>
      <c r="K173" s="137" t="n">
        <f aca="false">I173/J173*100</f>
        <v>149.514563106796</v>
      </c>
      <c r="L173" s="136" t="n">
        <v>0</v>
      </c>
      <c r="M173" s="136" t="n">
        <v>0</v>
      </c>
      <c r="N173" s="136" t="n">
        <v>0</v>
      </c>
      <c r="O173" s="136" t="n">
        <v>71</v>
      </c>
      <c r="P173" s="136" t="n">
        <v>92</v>
      </c>
      <c r="Q173" s="136" t="n">
        <v>68</v>
      </c>
      <c r="R173" s="128" t="n">
        <f aca="false">Q173*P173</f>
        <v>6256</v>
      </c>
    </row>
    <row r="174" customFormat="false" ht="15" hidden="false" customHeight="false" outlineLevel="0" collapsed="false">
      <c r="A174" s="136" t="n">
        <v>2</v>
      </c>
      <c r="B174" s="133" t="s">
        <v>150</v>
      </c>
      <c r="C174" s="136" t="n">
        <v>308751</v>
      </c>
      <c r="D174" s="136" t="n">
        <v>260778</v>
      </c>
      <c r="E174" s="130" t="n">
        <f aca="false">C174/D174*100</f>
        <v>118.396107033569</v>
      </c>
      <c r="F174" s="136" t="n">
        <v>43004</v>
      </c>
      <c r="G174" s="136" t="n">
        <v>240306</v>
      </c>
      <c r="H174" s="137" t="n">
        <f aca="false">F174/G174*100</f>
        <v>17.8955165497324</v>
      </c>
      <c r="I174" s="136" t="n">
        <v>308751</v>
      </c>
      <c r="J174" s="136" t="n">
        <v>260778</v>
      </c>
      <c r="K174" s="136" t="n">
        <f aca="false">I174/J174*100</f>
        <v>118.396107033569</v>
      </c>
      <c r="L174" s="136" t="n">
        <v>308751</v>
      </c>
      <c r="M174" s="136" t="n">
        <v>260778</v>
      </c>
      <c r="N174" s="137" t="n">
        <f aca="false">L174/M174*100</f>
        <v>118.396107033569</v>
      </c>
      <c r="O174" s="136" t="n">
        <v>129</v>
      </c>
      <c r="P174" s="136" t="n">
        <v>100</v>
      </c>
      <c r="Q174" s="136" t="n">
        <v>129</v>
      </c>
      <c r="R174" s="128" t="n">
        <f aca="false">Q174*P174</f>
        <v>12900</v>
      </c>
    </row>
    <row r="175" s="156" customFormat="true" ht="15" hidden="false" customHeight="false" outlineLevel="0" collapsed="false">
      <c r="A175" s="136" t="n">
        <v>3</v>
      </c>
      <c r="B175" s="133" t="s">
        <v>151</v>
      </c>
      <c r="C175" s="136" t="n">
        <v>0</v>
      </c>
      <c r="D175" s="136" t="n">
        <v>64779</v>
      </c>
      <c r="E175" s="136" t="n">
        <f aca="false">C175/D175*100</f>
        <v>0</v>
      </c>
      <c r="F175" s="136" t="n">
        <v>0</v>
      </c>
      <c r="G175" s="136" t="n">
        <v>36097</v>
      </c>
      <c r="H175" s="136" t="n">
        <f aca="false">F175/G175*100</f>
        <v>0</v>
      </c>
      <c r="I175" s="136" t="n">
        <v>0</v>
      </c>
      <c r="J175" s="136" t="n">
        <v>64322</v>
      </c>
      <c r="K175" s="136" t="n">
        <f aca="false">I175/J175*100</f>
        <v>0</v>
      </c>
      <c r="L175" s="136" t="n">
        <v>0</v>
      </c>
      <c r="M175" s="136" t="n">
        <v>60937</v>
      </c>
      <c r="N175" s="136" t="n">
        <f aca="false">L175/M175*100</f>
        <v>0</v>
      </c>
      <c r="O175" s="136" t="n">
        <v>63</v>
      </c>
      <c r="P175" s="136" t="n">
        <v>36</v>
      </c>
      <c r="Q175" s="136" t="n">
        <v>75</v>
      </c>
      <c r="R175" s="128" t="n">
        <f aca="false">Q175*P175</f>
        <v>2700</v>
      </c>
    </row>
    <row r="176" customFormat="false" ht="15" hidden="false" customHeight="false" outlineLevel="0" collapsed="false">
      <c r="A176" s="136" t="n">
        <v>4</v>
      </c>
      <c r="B176" s="133" t="s">
        <v>152</v>
      </c>
      <c r="C176" s="130" t="n">
        <v>637139</v>
      </c>
      <c r="D176" s="130" t="n">
        <v>936797</v>
      </c>
      <c r="E176" s="177" t="n">
        <f aca="false">C176/D176*100</f>
        <v>68.0124936352273</v>
      </c>
      <c r="F176" s="130" t="n">
        <v>373887</v>
      </c>
      <c r="G176" s="130" t="n">
        <v>363694</v>
      </c>
      <c r="H176" s="177" t="n">
        <f aca="false">F176/G176*100</f>
        <v>102.802630783021</v>
      </c>
      <c r="I176" s="130" t="n">
        <v>637139</v>
      </c>
      <c r="J176" s="130" t="n">
        <v>936797</v>
      </c>
      <c r="K176" s="177" t="n">
        <f aca="false">I176/J176*100</f>
        <v>68.0124936352273</v>
      </c>
      <c r="L176" s="130" t="n">
        <v>637139</v>
      </c>
      <c r="M176" s="130" t="n">
        <v>936797</v>
      </c>
      <c r="N176" s="137" t="n">
        <f aca="false">L176/M176*100</f>
        <v>68.0124936352273</v>
      </c>
      <c r="O176" s="136" t="n">
        <v>99</v>
      </c>
      <c r="P176" s="155" t="n">
        <v>144</v>
      </c>
      <c r="Q176" s="136" t="n">
        <v>86</v>
      </c>
      <c r="R176" s="128" t="n">
        <f aca="false">Q176*P176</f>
        <v>12384</v>
      </c>
    </row>
    <row r="177" customFormat="false" ht="15" hidden="false" customHeight="false" outlineLevel="0" collapsed="false">
      <c r="A177" s="136" t="n">
        <v>5</v>
      </c>
      <c r="B177" s="133" t="s">
        <v>153</v>
      </c>
      <c r="C177" s="136" t="n">
        <v>162985</v>
      </c>
      <c r="D177" s="136" t="n">
        <v>237596</v>
      </c>
      <c r="E177" s="177" t="n">
        <f aca="false">C177/D177*100</f>
        <v>68.5975353120423</v>
      </c>
      <c r="F177" s="136" t="n">
        <v>70883</v>
      </c>
      <c r="G177" s="136" t="n">
        <v>0</v>
      </c>
      <c r="H177" s="177" t="n">
        <v>0</v>
      </c>
      <c r="I177" s="136" t="n">
        <v>358920</v>
      </c>
      <c r="J177" s="136" t="n">
        <v>238209</v>
      </c>
      <c r="K177" s="177" t="n">
        <f aca="false">I177/J177*100</f>
        <v>150.674407767968</v>
      </c>
      <c r="L177" s="136" t="n">
        <v>362999</v>
      </c>
      <c r="M177" s="136" t="n">
        <v>237596</v>
      </c>
      <c r="N177" s="177" t="n">
        <f aca="false">L177/M177*100</f>
        <v>152.779928955033</v>
      </c>
      <c r="O177" s="136" t="n">
        <v>16</v>
      </c>
      <c r="P177" s="136" t="n">
        <v>59</v>
      </c>
      <c r="Q177" s="136" t="n">
        <v>16</v>
      </c>
      <c r="R177" s="128" t="n">
        <f aca="false">Q177*P177</f>
        <v>944</v>
      </c>
    </row>
    <row r="178" customFormat="false" ht="15" hidden="false" customHeight="false" outlineLevel="0" collapsed="false">
      <c r="A178" s="136" t="n">
        <v>6</v>
      </c>
      <c r="B178" s="133" t="s">
        <v>154</v>
      </c>
      <c r="C178" s="136" t="n">
        <v>0</v>
      </c>
      <c r="D178" s="136" t="n">
        <v>0</v>
      </c>
      <c r="E178" s="136" t="n">
        <v>0</v>
      </c>
      <c r="F178" s="136" t="n">
        <v>0</v>
      </c>
      <c r="G178" s="136" t="n">
        <v>0</v>
      </c>
      <c r="H178" s="136" t="n">
        <v>0</v>
      </c>
      <c r="I178" s="136" t="n">
        <v>0</v>
      </c>
      <c r="J178" s="136" t="n">
        <v>0</v>
      </c>
      <c r="K178" s="136" t="n">
        <v>0</v>
      </c>
      <c r="L178" s="136" t="n">
        <v>0</v>
      </c>
      <c r="M178" s="136" t="n">
        <v>0</v>
      </c>
      <c r="N178" s="137" t="n">
        <v>0</v>
      </c>
      <c r="O178" s="136" t="n">
        <v>0</v>
      </c>
      <c r="P178" s="134" t="n">
        <v>0</v>
      </c>
      <c r="Q178" s="136" t="n">
        <v>0</v>
      </c>
      <c r="R178" s="128" t="n">
        <f aca="false">Q178*P178</f>
        <v>0</v>
      </c>
    </row>
    <row r="179" customFormat="false" ht="15" hidden="false" customHeight="false" outlineLevel="0" collapsed="false">
      <c r="A179" s="136" t="n">
        <v>7</v>
      </c>
      <c r="B179" s="133" t="s">
        <v>155</v>
      </c>
      <c r="C179" s="136" t="n">
        <v>628902</v>
      </c>
      <c r="D179" s="136" t="n">
        <v>1012971</v>
      </c>
      <c r="E179" s="177" t="n">
        <f aca="false">C179/D179*100</f>
        <v>62.084896803561</v>
      </c>
      <c r="F179" s="136" t="n">
        <v>203488</v>
      </c>
      <c r="G179" s="136" t="n">
        <v>403866</v>
      </c>
      <c r="H179" s="137" t="n">
        <f aca="false">F179/G179*100</f>
        <v>50.3850286976373</v>
      </c>
      <c r="I179" s="136" t="n">
        <v>639237</v>
      </c>
      <c r="J179" s="136" t="n">
        <v>781304</v>
      </c>
      <c r="K179" s="137" t="n">
        <f aca="false">I179/J179*100</f>
        <v>81.816680831021</v>
      </c>
      <c r="L179" s="136" t="n">
        <v>628139</v>
      </c>
      <c r="M179" s="136" t="n">
        <v>781304</v>
      </c>
      <c r="N179" s="137" t="n">
        <f aca="false">L179/M179*100</f>
        <v>80.396235012236</v>
      </c>
      <c r="O179" s="136" t="n">
        <v>71</v>
      </c>
      <c r="P179" s="136" t="n">
        <v>62</v>
      </c>
      <c r="Q179" s="136" t="n">
        <v>72</v>
      </c>
      <c r="R179" s="128" t="n">
        <f aca="false">Q179*P179</f>
        <v>4464</v>
      </c>
    </row>
    <row r="180" customFormat="false" ht="15" hidden="false" customHeight="false" outlineLevel="0" collapsed="false">
      <c r="A180" s="136" t="n">
        <v>8</v>
      </c>
      <c r="B180" s="133" t="s">
        <v>156</v>
      </c>
      <c r="C180" s="130" t="n">
        <v>181089</v>
      </c>
      <c r="D180" s="130" t="n">
        <v>73311</v>
      </c>
      <c r="E180" s="137" t="n">
        <f aca="false">C180/D180*100</f>
        <v>247.014772680771</v>
      </c>
      <c r="F180" s="130" t="n">
        <v>105998</v>
      </c>
      <c r="G180" s="130" t="n">
        <v>32332</v>
      </c>
      <c r="H180" s="137" t="n">
        <f aca="false">F180/G180*100</f>
        <v>327.842385253</v>
      </c>
      <c r="I180" s="130" t="n">
        <v>181089</v>
      </c>
      <c r="J180" s="130" t="n">
        <v>73311</v>
      </c>
      <c r="K180" s="137" t="n">
        <f aca="false">I180/J180*100</f>
        <v>247.014772680771</v>
      </c>
      <c r="L180" s="130" t="n">
        <v>181089</v>
      </c>
      <c r="M180" s="130" t="n">
        <v>73311</v>
      </c>
      <c r="N180" s="137" t="n">
        <f aca="false">L180/M180*100</f>
        <v>247.014772680771</v>
      </c>
      <c r="O180" s="136" t="n">
        <v>39</v>
      </c>
      <c r="P180" s="134" t="n">
        <v>104</v>
      </c>
      <c r="Q180" s="136" t="n">
        <v>38</v>
      </c>
      <c r="R180" s="128" t="n">
        <f aca="false">Q180*P180</f>
        <v>3952</v>
      </c>
    </row>
    <row r="181" customFormat="false" ht="15" hidden="false" customHeight="false" outlineLevel="0" collapsed="false">
      <c r="A181" s="136" t="n">
        <v>9</v>
      </c>
      <c r="B181" s="133" t="s">
        <v>157</v>
      </c>
      <c r="C181" s="136" t="n">
        <v>53268</v>
      </c>
      <c r="D181" s="136" t="n">
        <v>31632</v>
      </c>
      <c r="E181" s="137" t="n">
        <f aca="false">C181/D181*100</f>
        <v>168.39908952959</v>
      </c>
      <c r="F181" s="136" t="n">
        <v>52382</v>
      </c>
      <c r="G181" s="136" t="n">
        <v>15847</v>
      </c>
      <c r="H181" s="137" t="n">
        <f aca="false">F181/G181*100</f>
        <v>330.548368776425</v>
      </c>
      <c r="I181" s="136" t="n">
        <v>53268</v>
      </c>
      <c r="J181" s="136" t="n">
        <v>31632</v>
      </c>
      <c r="K181" s="137" t="n">
        <f aca="false">I181/J181*100</f>
        <v>168.39908952959</v>
      </c>
      <c r="L181" s="136" t="n">
        <v>53268</v>
      </c>
      <c r="M181" s="136" t="n">
        <v>31632</v>
      </c>
      <c r="N181" s="137" t="n">
        <f aca="false">L181/M181*100</f>
        <v>168.39908952959</v>
      </c>
      <c r="O181" s="136" t="n">
        <v>10</v>
      </c>
      <c r="P181" s="136" t="n">
        <v>50</v>
      </c>
      <c r="Q181" s="136" t="n">
        <v>9</v>
      </c>
      <c r="R181" s="128" t="n">
        <f aca="false">Q181*P181</f>
        <v>450</v>
      </c>
    </row>
    <row r="182" customFormat="false" ht="15" hidden="false" customHeight="false" outlineLevel="0" collapsed="false">
      <c r="A182" s="136" t="n">
        <v>10</v>
      </c>
      <c r="B182" s="133" t="s">
        <v>158</v>
      </c>
      <c r="C182" s="136" t="n">
        <v>57300</v>
      </c>
      <c r="D182" s="136" t="n">
        <v>87114</v>
      </c>
      <c r="E182" s="137" t="n">
        <f aca="false">C182/D182*100</f>
        <v>65.7758798815345</v>
      </c>
      <c r="F182" s="136" t="n">
        <v>57300</v>
      </c>
      <c r="G182" s="136" t="n">
        <v>67575</v>
      </c>
      <c r="H182" s="137" t="n">
        <f aca="false">F182/G182*100</f>
        <v>84.7946725860155</v>
      </c>
      <c r="I182" s="136" t="n">
        <v>57300</v>
      </c>
      <c r="J182" s="136" t="n">
        <v>87114</v>
      </c>
      <c r="K182" s="137" t="n">
        <f aca="false">I182/J182*100</f>
        <v>65.7758798815345</v>
      </c>
      <c r="L182" s="136" t="n">
        <f aca="false">56432+868</f>
        <v>57300</v>
      </c>
      <c r="M182" s="136" t="n">
        <f aca="false">67315+19539</f>
        <v>86854</v>
      </c>
      <c r="N182" s="137" t="n">
        <f aca="false">L182/M182*100</f>
        <v>65.9727819098717</v>
      </c>
      <c r="O182" s="136" t="n">
        <v>23</v>
      </c>
      <c r="P182" s="136" t="n">
        <v>50</v>
      </c>
      <c r="Q182" s="136" t="n">
        <v>23</v>
      </c>
      <c r="R182" s="178" t="n">
        <f aca="false">Q182*P182</f>
        <v>1150</v>
      </c>
    </row>
    <row r="183" s="142" customFormat="true" ht="15" hidden="false" customHeight="false" outlineLevel="0" collapsed="false">
      <c r="A183" s="140" t="s">
        <v>159</v>
      </c>
      <c r="B183" s="140" t="s">
        <v>147</v>
      </c>
      <c r="C183" s="152" t="n">
        <f aca="false">SUM(C173:C182)</f>
        <v>2029434</v>
      </c>
      <c r="D183" s="152" t="n">
        <f aca="false">SUM(D173:D182)</f>
        <v>2708248</v>
      </c>
      <c r="E183" s="141" t="n">
        <f aca="false">C183/D183*100</f>
        <v>74.9353087309582</v>
      </c>
      <c r="F183" s="152" t="n">
        <f aca="false">SUM(F173:F182)</f>
        <v>906942</v>
      </c>
      <c r="G183" s="152" t="n">
        <f aca="false">SUM(G173:G182)</f>
        <v>1162584</v>
      </c>
      <c r="H183" s="141" t="n">
        <f aca="false">F183/G183*100</f>
        <v>78.0108792138891</v>
      </c>
      <c r="I183" s="152" t="n">
        <f aca="false">SUM(I173:I182)</f>
        <v>2248178</v>
      </c>
      <c r="J183" s="152" t="n">
        <f aca="false">SUM(J173:J182)</f>
        <v>2481810</v>
      </c>
      <c r="K183" s="141" t="n">
        <f aca="false">I183/J183*100</f>
        <v>90.5862253758346</v>
      </c>
      <c r="L183" s="152" t="n">
        <f aca="false">SUM(L173:L182)</f>
        <v>2228685</v>
      </c>
      <c r="M183" s="140" t="n">
        <f aca="false">SUM(M173:M182)</f>
        <v>2469209</v>
      </c>
      <c r="N183" s="141" t="n">
        <f aca="false">L183/M183*100</f>
        <v>90.2590667699656</v>
      </c>
      <c r="O183" s="152" t="n">
        <f aca="false">SUM(O173:O182)</f>
        <v>521</v>
      </c>
      <c r="P183" s="141" t="n">
        <f aca="false">R183/O183</f>
        <v>86.7562380038388</v>
      </c>
      <c r="Q183" s="152" t="n">
        <f aca="false">SUM(Q173:Q182)</f>
        <v>516</v>
      </c>
      <c r="R183" s="149" t="n">
        <f aca="false">SUM(R173:R182)</f>
        <v>45200</v>
      </c>
    </row>
    <row r="184" customFormat="false" ht="15" hidden="false" customHeight="false" outlineLevel="0" collapsed="false">
      <c r="A184" s="129"/>
      <c r="B184" s="129"/>
      <c r="C184" s="130"/>
      <c r="D184" s="130"/>
      <c r="E184" s="137"/>
      <c r="F184" s="136"/>
      <c r="G184" s="136"/>
      <c r="H184" s="137"/>
      <c r="I184" s="136"/>
      <c r="J184" s="136"/>
      <c r="K184" s="137"/>
      <c r="L184" s="136"/>
      <c r="M184" s="136"/>
      <c r="N184" s="136"/>
      <c r="O184" s="136"/>
      <c r="P184" s="130"/>
      <c r="Q184" s="136"/>
      <c r="R184" s="128"/>
    </row>
    <row r="185" customFormat="false" ht="15" hidden="false" customHeight="false" outlineLevel="0" collapsed="false">
      <c r="A185" s="171" t="s">
        <v>160</v>
      </c>
      <c r="B185" s="171"/>
      <c r="C185" s="129" t="n">
        <v>3</v>
      </c>
      <c r="D185" s="129" t="n">
        <v>4</v>
      </c>
      <c r="E185" s="131" t="n">
        <v>5</v>
      </c>
      <c r="F185" s="129" t="n">
        <v>6</v>
      </c>
      <c r="G185" s="129" t="n">
        <v>7</v>
      </c>
      <c r="H185" s="129" t="n">
        <v>8</v>
      </c>
      <c r="I185" s="129" t="n">
        <v>9</v>
      </c>
      <c r="J185" s="129" t="n">
        <v>10</v>
      </c>
      <c r="K185" s="129" t="n">
        <v>11</v>
      </c>
      <c r="L185" s="129" t="n">
        <v>12</v>
      </c>
      <c r="M185" s="129" t="n">
        <v>13</v>
      </c>
      <c r="N185" s="129" t="n">
        <v>14</v>
      </c>
      <c r="O185" s="129" t="n">
        <v>15</v>
      </c>
      <c r="P185" s="131" t="n">
        <v>16</v>
      </c>
      <c r="Q185" s="129" t="n">
        <v>17</v>
      </c>
      <c r="R185" s="128"/>
    </row>
    <row r="186" customFormat="false" ht="15" hidden="false" customHeight="false" outlineLevel="0" collapsed="false">
      <c r="A186" s="136" t="n">
        <v>1</v>
      </c>
      <c r="B186" s="179" t="s">
        <v>161</v>
      </c>
      <c r="C186" s="130" t="n">
        <v>268548</v>
      </c>
      <c r="D186" s="130" t="n">
        <v>214567.3</v>
      </c>
      <c r="E186" s="137" t="n">
        <f aca="false">C186/D186*100</f>
        <v>125.15793413069</v>
      </c>
      <c r="F186" s="130" t="n">
        <v>178610</v>
      </c>
      <c r="G186" s="130" t="n">
        <v>148767</v>
      </c>
      <c r="H186" s="137" t="n">
        <f aca="false">F186/G186*100</f>
        <v>120.060228410871</v>
      </c>
      <c r="I186" s="130" t="n">
        <v>212468.8</v>
      </c>
      <c r="J186" s="130" t="n">
        <v>203827.3</v>
      </c>
      <c r="K186" s="135" t="n">
        <f aca="false">IF(OR(I186=0,J186=0),0,I186/J186*100)</f>
        <v>104.239618539813</v>
      </c>
      <c r="L186" s="130" t="n">
        <v>0</v>
      </c>
      <c r="M186" s="130" t="n">
        <v>0</v>
      </c>
      <c r="N186" s="135" t="n">
        <f aca="false">IF(OR(L186=0,M186=0),0,L186/M186*100)</f>
        <v>0</v>
      </c>
      <c r="O186" s="136" t="n">
        <v>308</v>
      </c>
      <c r="P186" s="136" t="n">
        <v>290</v>
      </c>
      <c r="Q186" s="136" t="n">
        <v>306</v>
      </c>
      <c r="R186" s="128" t="n">
        <f aca="false">Q186*P186</f>
        <v>88740</v>
      </c>
    </row>
    <row r="187" customFormat="false" ht="15" hidden="false" customHeight="false" outlineLevel="0" collapsed="false">
      <c r="A187" s="136" t="n">
        <v>2</v>
      </c>
      <c r="B187" s="179" t="s">
        <v>163</v>
      </c>
      <c r="C187" s="130" t="n">
        <v>26610</v>
      </c>
      <c r="D187" s="130" t="n">
        <v>303447</v>
      </c>
      <c r="E187" s="137" t="n">
        <f aca="false">C187/D187*100</f>
        <v>8.76924141612868</v>
      </c>
      <c r="F187" s="130" t="n">
        <v>38059</v>
      </c>
      <c r="G187" s="130" t="n">
        <v>82448</v>
      </c>
      <c r="H187" s="137" t="n">
        <f aca="false">F187/G187*100</f>
        <v>46.1612167669319</v>
      </c>
      <c r="I187" s="130" t="n">
        <v>26610</v>
      </c>
      <c r="J187" s="130" t="n">
        <v>248504</v>
      </c>
      <c r="K187" s="135" t="n">
        <f aca="false">IF(OR(I187=0,J187=0),0,I187/J187*100)</f>
        <v>10.7080771335673</v>
      </c>
      <c r="L187" s="130" t="n">
        <v>26610</v>
      </c>
      <c r="M187" s="130" t="n">
        <v>248504</v>
      </c>
      <c r="N187" s="135" t="n">
        <f aca="false">IF(OR(L187=0,M187=0),0,L187/M187*100)</f>
        <v>10.7080771335673</v>
      </c>
      <c r="O187" s="136" t="n">
        <v>50</v>
      </c>
      <c r="P187" s="136" t="n">
        <v>124</v>
      </c>
      <c r="Q187" s="136" t="n">
        <v>50</v>
      </c>
      <c r="R187" s="128" t="n">
        <f aca="false">Q187*P187</f>
        <v>6200</v>
      </c>
    </row>
    <row r="188" customFormat="false" ht="15" hidden="false" customHeight="false" outlineLevel="0" collapsed="false">
      <c r="A188" s="136" t="n">
        <v>3</v>
      </c>
      <c r="B188" s="179" t="s">
        <v>164</v>
      </c>
      <c r="C188" s="130" t="n">
        <v>3009</v>
      </c>
      <c r="D188" s="130" t="n">
        <v>1385</v>
      </c>
      <c r="E188" s="137" t="n">
        <f aca="false">C188/D188*100</f>
        <v>217.256317689531</v>
      </c>
      <c r="F188" s="130" t="n">
        <v>1992</v>
      </c>
      <c r="G188" s="130" t="n">
        <v>1385</v>
      </c>
      <c r="H188" s="137" t="n">
        <f aca="false">F188/G188*100</f>
        <v>143.826714801444</v>
      </c>
      <c r="I188" s="130" t="n">
        <v>1868</v>
      </c>
      <c r="J188" s="130" t="n">
        <v>1389</v>
      </c>
      <c r="K188" s="135" t="n">
        <f aca="false">IF(OR(I188=0,J188=0),0,I188/J188*100)</f>
        <v>134.485241180706</v>
      </c>
      <c r="L188" s="130" t="n">
        <v>0</v>
      </c>
      <c r="M188" s="130" t="n">
        <v>0</v>
      </c>
      <c r="N188" s="135" t="n">
        <f aca="false">IF(OR(L188=0,M188=0),0,L188/M188*100)</f>
        <v>0</v>
      </c>
      <c r="O188" s="136" t="n">
        <v>28</v>
      </c>
      <c r="P188" s="136" t="n">
        <v>40</v>
      </c>
      <c r="Q188" s="136" t="n">
        <v>28</v>
      </c>
      <c r="R188" s="128" t="n">
        <f aca="false">Q188*P188</f>
        <v>1120</v>
      </c>
    </row>
    <row r="189" customFormat="false" ht="36" hidden="false" customHeight="false" outlineLevel="0" collapsed="false">
      <c r="A189" s="136" t="n">
        <v>4</v>
      </c>
      <c r="B189" s="180" t="s">
        <v>165</v>
      </c>
      <c r="C189" s="138" t="n">
        <v>28891.8</v>
      </c>
      <c r="D189" s="138" t="n">
        <v>27466</v>
      </c>
      <c r="E189" s="135" t="n">
        <f aca="false">C189/D189*100</f>
        <v>105.191145416151</v>
      </c>
      <c r="F189" s="138" t="n">
        <v>18236</v>
      </c>
      <c r="G189" s="138" t="n">
        <v>17635</v>
      </c>
      <c r="H189" s="135" t="n">
        <f aca="false">F189/G189*100</f>
        <v>103.407995463567</v>
      </c>
      <c r="I189" s="138" t="n">
        <v>0</v>
      </c>
      <c r="J189" s="138" t="n">
        <v>0</v>
      </c>
      <c r="K189" s="135" t="n">
        <f aca="false">IF(OR(I189=0,J189=0),0,I189/J189*100)</f>
        <v>0</v>
      </c>
      <c r="L189" s="138" t="n">
        <v>0</v>
      </c>
      <c r="M189" s="138" t="n">
        <v>0</v>
      </c>
      <c r="N189" s="135" t="n">
        <f aca="false">IF(OR(L189=0,M189=0),0,L189/M189*100)</f>
        <v>0</v>
      </c>
      <c r="O189" s="134" t="n">
        <v>88</v>
      </c>
      <c r="P189" s="134" t="n">
        <v>82</v>
      </c>
      <c r="Q189" s="134" t="n">
        <v>88</v>
      </c>
      <c r="R189" s="128" t="n">
        <f aca="false">Q189*P189</f>
        <v>7216</v>
      </c>
    </row>
    <row r="190" customFormat="false" ht="15" hidden="false" customHeight="false" outlineLevel="0" collapsed="false">
      <c r="A190" s="136" t="n">
        <v>5</v>
      </c>
      <c r="B190" s="181" t="s">
        <v>166</v>
      </c>
      <c r="C190" s="130" t="n">
        <v>0</v>
      </c>
      <c r="D190" s="130" t="n">
        <v>0</v>
      </c>
      <c r="E190" s="137" t="n">
        <v>0</v>
      </c>
      <c r="F190" s="130" t="n">
        <v>0</v>
      </c>
      <c r="G190" s="130" t="n">
        <v>0</v>
      </c>
      <c r="H190" s="137" t="n">
        <v>0</v>
      </c>
      <c r="I190" s="130" t="n">
        <v>0</v>
      </c>
      <c r="J190" s="130" t="n">
        <v>0</v>
      </c>
      <c r="K190" s="135" t="n">
        <f aca="false">IF(OR(I190=0,J190=0),0,I190/J190*100)</f>
        <v>0</v>
      </c>
      <c r="L190" s="130" t="n">
        <v>0</v>
      </c>
      <c r="M190" s="130" t="n">
        <v>0</v>
      </c>
      <c r="N190" s="135" t="n">
        <f aca="false">IF(OR(L190=0,M190=0),0,L190/M190*100)</f>
        <v>0</v>
      </c>
      <c r="O190" s="136" t="n">
        <v>31</v>
      </c>
      <c r="P190" s="130" t="n">
        <v>15.9</v>
      </c>
      <c r="Q190" s="136" t="n">
        <v>32</v>
      </c>
      <c r="R190" s="128" t="n">
        <f aca="false">Q190*P190</f>
        <v>508.8</v>
      </c>
    </row>
    <row r="191" customFormat="false" ht="15" hidden="false" customHeight="false" outlineLevel="0" collapsed="false">
      <c r="A191" s="136" t="n">
        <v>6</v>
      </c>
      <c r="B191" s="179" t="s">
        <v>167</v>
      </c>
      <c r="C191" s="130" t="n">
        <v>3356</v>
      </c>
      <c r="D191" s="130" t="n">
        <v>4079</v>
      </c>
      <c r="E191" s="137" t="n">
        <f aca="false">C191/D191*100</f>
        <v>82.2750674184849</v>
      </c>
      <c r="F191" s="130" t="n">
        <v>1861</v>
      </c>
      <c r="G191" s="130" t="n">
        <v>2425</v>
      </c>
      <c r="H191" s="137" t="n">
        <f aca="false">F191/G191*100</f>
        <v>76.7422680412371</v>
      </c>
      <c r="I191" s="130" t="n">
        <v>0</v>
      </c>
      <c r="J191" s="130" t="n">
        <v>0</v>
      </c>
      <c r="K191" s="135" t="n">
        <f aca="false">IF(OR(I191=0,J191=0),0,I191/J191*100)</f>
        <v>0</v>
      </c>
      <c r="L191" s="130" t="n">
        <v>0</v>
      </c>
      <c r="M191" s="130" t="n">
        <v>0</v>
      </c>
      <c r="N191" s="135" t="n">
        <f aca="false">IF(OR(L191=0,M191=0),0,L191/M191*100)</f>
        <v>0</v>
      </c>
      <c r="O191" s="136" t="n">
        <v>19</v>
      </c>
      <c r="P191" s="136" t="n">
        <v>34</v>
      </c>
      <c r="Q191" s="136" t="n">
        <v>19</v>
      </c>
      <c r="R191" s="128" t="n">
        <f aca="false">Q191*P191</f>
        <v>646</v>
      </c>
    </row>
    <row r="192" customFormat="false" ht="15" hidden="false" customHeight="false" outlineLevel="0" collapsed="false">
      <c r="A192" s="136" t="n">
        <v>7</v>
      </c>
      <c r="B192" s="179" t="s">
        <v>168</v>
      </c>
      <c r="C192" s="130" t="n">
        <v>13009</v>
      </c>
      <c r="D192" s="130" t="n">
        <v>14640</v>
      </c>
      <c r="E192" s="137" t="n">
        <f aca="false">C192/D192*100</f>
        <v>88.8592896174863</v>
      </c>
      <c r="F192" s="130" t="n">
        <v>6454</v>
      </c>
      <c r="G192" s="130" t="n">
        <v>7640</v>
      </c>
      <c r="H192" s="137" t="n">
        <f aca="false">F192/G192*100</f>
        <v>84.4764397905759</v>
      </c>
      <c r="I192" s="130" t="n">
        <v>13009</v>
      </c>
      <c r="J192" s="130" t="n">
        <v>14640</v>
      </c>
      <c r="K192" s="135" t="n">
        <f aca="false">IF(OR(I192=0,J192=0),0,I192/J192*100)</f>
        <v>88.8592896174863</v>
      </c>
      <c r="L192" s="130" t="n">
        <v>0</v>
      </c>
      <c r="M192" s="130" t="n">
        <v>0</v>
      </c>
      <c r="N192" s="135" t="n">
        <f aca="false">IF(OR(L192=0,M192=0),0,L192/M192*100)</f>
        <v>0</v>
      </c>
      <c r="O192" s="136" t="n">
        <v>84</v>
      </c>
      <c r="P192" s="130" t="n">
        <v>56.1</v>
      </c>
      <c r="Q192" s="136" t="n">
        <v>84</v>
      </c>
      <c r="R192" s="128" t="n">
        <f aca="false">Q192*P192</f>
        <v>4712.4</v>
      </c>
    </row>
    <row r="193" customFormat="false" ht="15" hidden="false" customHeight="false" outlineLevel="0" collapsed="false">
      <c r="A193" s="136" t="n">
        <v>8</v>
      </c>
      <c r="B193" s="179" t="s">
        <v>169</v>
      </c>
      <c r="C193" s="130" t="n">
        <v>3094</v>
      </c>
      <c r="D193" s="130" t="n">
        <v>1073</v>
      </c>
      <c r="E193" s="137" t="n">
        <f aca="false">C193/D193*100</f>
        <v>288.350419384902</v>
      </c>
      <c r="F193" s="130" t="n">
        <v>1074</v>
      </c>
      <c r="G193" s="130" t="n">
        <v>478</v>
      </c>
      <c r="H193" s="137" t="n">
        <f aca="false">F193/G193*100</f>
        <v>224.686192468619</v>
      </c>
      <c r="I193" s="130" t="n">
        <v>0</v>
      </c>
      <c r="J193" s="130" t="n">
        <v>0</v>
      </c>
      <c r="K193" s="135" t="n">
        <f aca="false">IF(OR(I193=0,J193=0),0,I193/J193*100)</f>
        <v>0</v>
      </c>
      <c r="L193" s="130" t="n">
        <v>0</v>
      </c>
      <c r="M193" s="130" t="n">
        <v>0</v>
      </c>
      <c r="N193" s="135" t="n">
        <f aca="false">IF(OR(L193=0,M193=0),0,L193/M193*100)</f>
        <v>0</v>
      </c>
      <c r="O193" s="136" t="n">
        <v>14</v>
      </c>
      <c r="P193" s="130" t="n">
        <v>49.5</v>
      </c>
      <c r="Q193" s="136" t="n">
        <v>14</v>
      </c>
      <c r="R193" s="128" t="n">
        <f aca="false">Q193*P193</f>
        <v>693</v>
      </c>
    </row>
    <row r="194" customFormat="false" ht="15" hidden="false" customHeight="false" outlineLevel="0" collapsed="false">
      <c r="A194" s="136" t="n">
        <v>9</v>
      </c>
      <c r="B194" s="179" t="s">
        <v>170</v>
      </c>
      <c r="C194" s="130" t="n">
        <v>16699</v>
      </c>
      <c r="D194" s="130" t="n">
        <v>17840</v>
      </c>
      <c r="E194" s="137" t="n">
        <f aca="false">C194/D194*100</f>
        <v>93.6042600896861</v>
      </c>
      <c r="F194" s="130" t="n">
        <v>5219</v>
      </c>
      <c r="G194" s="130" t="n">
        <v>940</v>
      </c>
      <c r="H194" s="137" t="n">
        <f aca="false">F194/G194*100</f>
        <v>555.212765957447</v>
      </c>
      <c r="I194" s="130" t="n">
        <v>0</v>
      </c>
      <c r="J194" s="130" t="n">
        <v>0</v>
      </c>
      <c r="K194" s="135" t="n">
        <f aca="false">IF(OR(I194=0,J194=0),0,I194/J194*100)</f>
        <v>0</v>
      </c>
      <c r="L194" s="130" t="n">
        <v>0</v>
      </c>
      <c r="M194" s="130" t="n">
        <v>0</v>
      </c>
      <c r="N194" s="135" t="n">
        <v>0</v>
      </c>
      <c r="O194" s="136" t="n">
        <v>24</v>
      </c>
      <c r="P194" s="130" t="n">
        <v>87.7</v>
      </c>
      <c r="Q194" s="136" t="n">
        <v>24</v>
      </c>
      <c r="R194" s="128"/>
    </row>
    <row r="195" customFormat="false" ht="15" hidden="false" customHeight="false" outlineLevel="0" collapsed="false">
      <c r="A195" s="136" t="n">
        <v>10</v>
      </c>
      <c r="B195" s="179" t="s">
        <v>171</v>
      </c>
      <c r="C195" s="130" t="n">
        <v>4720</v>
      </c>
      <c r="D195" s="130" t="n">
        <v>3254</v>
      </c>
      <c r="E195" s="137" t="n">
        <f aca="false">C195/D195*100</f>
        <v>145.052243392747</v>
      </c>
      <c r="F195" s="130" t="n">
        <v>1542</v>
      </c>
      <c r="G195" s="130" t="n">
        <v>1446</v>
      </c>
      <c r="H195" s="137" t="n">
        <f aca="false">F195/G195*100</f>
        <v>106.639004149378</v>
      </c>
      <c r="I195" s="130" t="n">
        <v>4720</v>
      </c>
      <c r="J195" s="130" t="n">
        <v>3254</v>
      </c>
      <c r="K195" s="135" t="n">
        <f aca="false">IF(OR(I195=0,J195=0),0,I195/J195*100)</f>
        <v>145.052243392747</v>
      </c>
      <c r="L195" s="130" t="n">
        <v>0</v>
      </c>
      <c r="M195" s="130" t="n">
        <v>0</v>
      </c>
      <c r="N195" s="135" t="n">
        <f aca="false">IF(OR(L195=0,M195=0),0,L195/M195*100)</f>
        <v>0</v>
      </c>
      <c r="O195" s="136" t="n">
        <v>27</v>
      </c>
      <c r="P195" s="130" t="n">
        <v>56.2</v>
      </c>
      <c r="Q195" s="136" t="n">
        <v>29</v>
      </c>
      <c r="R195" s="128" t="n">
        <f aca="false">Q195*P195</f>
        <v>1629.8</v>
      </c>
    </row>
    <row r="196" customFormat="false" ht="15" hidden="false" customHeight="false" outlineLevel="0" collapsed="false">
      <c r="A196" s="136" t="n">
        <v>11</v>
      </c>
      <c r="B196" s="133" t="s">
        <v>172</v>
      </c>
      <c r="C196" s="130" t="n">
        <v>1253</v>
      </c>
      <c r="D196" s="130" t="n">
        <v>1177</v>
      </c>
      <c r="E196" s="137" t="n">
        <f aca="false">C196/D196*100</f>
        <v>106.457094307562</v>
      </c>
      <c r="F196" s="130" t="n">
        <v>425</v>
      </c>
      <c r="G196" s="130" t="n">
        <v>610</v>
      </c>
      <c r="H196" s="137" t="n">
        <f aca="false">F196/G196*100</f>
        <v>69.672131147541</v>
      </c>
      <c r="I196" s="130" t="n">
        <v>0</v>
      </c>
      <c r="J196" s="130" t="n">
        <v>0</v>
      </c>
      <c r="K196" s="135" t="n">
        <f aca="false">IF(OR(I196=0,J196=0),0,I196/J196*100)</f>
        <v>0</v>
      </c>
      <c r="L196" s="130" t="n">
        <v>0</v>
      </c>
      <c r="M196" s="130" t="n">
        <v>0</v>
      </c>
      <c r="N196" s="135" t="n">
        <f aca="false">IF(OR(L196=0,M196=0),0,L196/M196*100)</f>
        <v>0</v>
      </c>
      <c r="O196" s="136" t="n">
        <v>26</v>
      </c>
      <c r="P196" s="136" t="n">
        <v>52</v>
      </c>
      <c r="Q196" s="136" t="n">
        <v>26</v>
      </c>
      <c r="R196" s="128" t="n">
        <f aca="false">Q196*P196</f>
        <v>1352</v>
      </c>
    </row>
    <row r="197" s="142" customFormat="true" ht="15" hidden="false" customHeight="false" outlineLevel="0" collapsed="false">
      <c r="A197" s="140" t="s">
        <v>159</v>
      </c>
      <c r="B197" s="140" t="s">
        <v>147</v>
      </c>
      <c r="C197" s="152" t="n">
        <f aca="false">SUM(C186:C196)</f>
        <v>369189.8</v>
      </c>
      <c r="D197" s="152" t="n">
        <f aca="false">SUM(D186:D196)</f>
        <v>588928.3</v>
      </c>
      <c r="E197" s="141" t="n">
        <f aca="false">C197/D197*100</f>
        <v>62.6884121547564</v>
      </c>
      <c r="F197" s="152" t="n">
        <f aca="false">SUM(F186:F196)</f>
        <v>253472</v>
      </c>
      <c r="G197" s="152" t="n">
        <f aca="false">SUM(G186:G196)</f>
        <v>263774</v>
      </c>
      <c r="H197" s="141" t="n">
        <f aca="false">F197/G197*100</f>
        <v>96.0943838285805</v>
      </c>
      <c r="I197" s="152" t="n">
        <f aca="false">SUM(I186:I196)</f>
        <v>258675.8</v>
      </c>
      <c r="J197" s="152" t="n">
        <f aca="false">SUM(J186:J196)</f>
        <v>471614.3</v>
      </c>
      <c r="K197" s="141" t="n">
        <f aca="false">I197/J197*100</f>
        <v>54.849015392451</v>
      </c>
      <c r="L197" s="152" t="n">
        <f aca="false">SUM(L186:L196)</f>
        <v>26610</v>
      </c>
      <c r="M197" s="152" t="n">
        <f aca="false">SUM(M186:M196)</f>
        <v>248504</v>
      </c>
      <c r="N197" s="141" t="n">
        <f aca="false">L197/M197*100</f>
        <v>10.7080771335673</v>
      </c>
      <c r="O197" s="152" t="n">
        <f aca="false">SUM(O186:O196)</f>
        <v>699</v>
      </c>
      <c r="P197" s="141" t="n">
        <f aca="false">R197/O197</f>
        <v>161.399141630901</v>
      </c>
      <c r="Q197" s="152" t="n">
        <f aca="false">SUM(Q186:Q196)</f>
        <v>700</v>
      </c>
      <c r="R197" s="149" t="n">
        <f aca="false">SUM(R186:R196)</f>
        <v>112818</v>
      </c>
    </row>
    <row r="198" customFormat="false" ht="15" hidden="false" customHeight="false" outlineLevel="0" collapsed="false">
      <c r="A198" s="182"/>
      <c r="B198" s="129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3"/>
    </row>
    <row r="199" customFormat="false" ht="15" hidden="false" customHeight="false" outlineLevel="0" collapsed="false">
      <c r="A199" s="184" t="s">
        <v>24</v>
      </c>
      <c r="B199" s="184"/>
      <c r="C199" s="129" t="n">
        <v>3</v>
      </c>
      <c r="D199" s="129" t="n">
        <v>4</v>
      </c>
      <c r="E199" s="131" t="n">
        <v>5</v>
      </c>
      <c r="F199" s="129" t="n">
        <v>6</v>
      </c>
      <c r="G199" s="129" t="n">
        <v>7</v>
      </c>
      <c r="H199" s="129" t="n">
        <v>8</v>
      </c>
      <c r="I199" s="129" t="n">
        <v>9</v>
      </c>
      <c r="J199" s="129" t="n">
        <v>10</v>
      </c>
      <c r="K199" s="129" t="n">
        <v>11</v>
      </c>
      <c r="L199" s="129" t="n">
        <v>12</v>
      </c>
      <c r="M199" s="129" t="n">
        <v>13</v>
      </c>
      <c r="N199" s="129" t="n">
        <v>14</v>
      </c>
      <c r="O199" s="129" t="n">
        <v>15</v>
      </c>
      <c r="P199" s="131" t="n">
        <v>16</v>
      </c>
      <c r="Q199" s="129" t="n">
        <v>17</v>
      </c>
      <c r="R199" s="118"/>
    </row>
    <row r="200" customFormat="false" ht="15" hidden="false" customHeight="false" outlineLevel="0" collapsed="false">
      <c r="A200" s="136" t="n">
        <v>1</v>
      </c>
      <c r="B200" s="133" t="s">
        <v>173</v>
      </c>
      <c r="C200" s="134" t="n">
        <v>11561</v>
      </c>
      <c r="D200" s="134" t="n">
        <v>25595</v>
      </c>
      <c r="E200" s="137" t="n">
        <f aca="false">C200/D200*100</f>
        <v>45.1689783160774</v>
      </c>
      <c r="F200" s="134" t="n">
        <v>4624</v>
      </c>
      <c r="G200" s="134" t="n">
        <v>17206</v>
      </c>
      <c r="H200" s="137" t="n">
        <f aca="false">F200/G200*100</f>
        <v>26.8743461583169</v>
      </c>
      <c r="I200" s="134" t="n">
        <v>11561</v>
      </c>
      <c r="J200" s="134" t="n">
        <v>25595</v>
      </c>
      <c r="K200" s="137" t="n">
        <f aca="false">I200/J200*100</f>
        <v>45.1689783160774</v>
      </c>
      <c r="L200" s="134" t="n">
        <v>11561</v>
      </c>
      <c r="M200" s="134" t="n">
        <v>16379</v>
      </c>
      <c r="N200" s="137" t="n">
        <f aca="false">L200/M200*100</f>
        <v>70.584284754869</v>
      </c>
      <c r="O200" s="130" t="n">
        <v>51</v>
      </c>
      <c r="P200" s="136" t="n">
        <v>45</v>
      </c>
      <c r="Q200" s="130" t="n">
        <v>53</v>
      </c>
      <c r="R200" s="128" t="n">
        <f aca="false">Q200*P200</f>
        <v>2385</v>
      </c>
    </row>
    <row r="201" customFormat="false" ht="15" hidden="false" customHeight="false" outlineLevel="0" collapsed="false">
      <c r="A201" s="136" t="n">
        <v>2</v>
      </c>
      <c r="B201" s="133" t="s">
        <v>174</v>
      </c>
      <c r="C201" s="134" t="n">
        <v>13</v>
      </c>
      <c r="D201" s="134" t="n">
        <v>58</v>
      </c>
      <c r="E201" s="137" t="n">
        <v>0</v>
      </c>
      <c r="F201" s="134" t="n">
        <v>13</v>
      </c>
      <c r="G201" s="134" t="n">
        <v>58</v>
      </c>
      <c r="H201" s="137" t="n">
        <v>0</v>
      </c>
      <c r="I201" s="134" t="n">
        <v>12</v>
      </c>
      <c r="J201" s="134" t="n">
        <v>250</v>
      </c>
      <c r="K201" s="137" t="n">
        <f aca="false">I201/J201*100</f>
        <v>4.8</v>
      </c>
      <c r="L201" s="134" t="n">
        <v>0</v>
      </c>
      <c r="M201" s="134" t="n">
        <v>0</v>
      </c>
      <c r="N201" s="137" t="n">
        <v>0</v>
      </c>
      <c r="O201" s="130" t="n">
        <v>190</v>
      </c>
      <c r="P201" s="136" t="n">
        <v>65</v>
      </c>
      <c r="Q201" s="130" t="n">
        <v>190</v>
      </c>
      <c r="R201" s="128" t="n">
        <f aca="false">Q201*P201</f>
        <v>12350</v>
      </c>
    </row>
    <row r="202" s="142" customFormat="true" ht="15" hidden="false" customHeight="false" outlineLevel="0" collapsed="false">
      <c r="A202" s="140" t="s">
        <v>159</v>
      </c>
      <c r="B202" s="140" t="s">
        <v>147</v>
      </c>
      <c r="C202" s="140" t="n">
        <f aca="false">SUM(C200:C201)</f>
        <v>11574</v>
      </c>
      <c r="D202" s="140" t="n">
        <f aca="false">SUM(D200:D201)</f>
        <v>25653</v>
      </c>
      <c r="E202" s="141" t="n">
        <f aca="false">C202/D202*100</f>
        <v>45.117530113437</v>
      </c>
      <c r="F202" s="140" t="n">
        <f aca="false">SUM(F200:F201)</f>
        <v>4637</v>
      </c>
      <c r="G202" s="140" t="n">
        <f aca="false">SUM(G200:G201)</f>
        <v>17264</v>
      </c>
      <c r="H202" s="141" t="n">
        <f aca="false">F202/G202*100</f>
        <v>26.8593605189991</v>
      </c>
      <c r="I202" s="141" t="n">
        <f aca="false">SUM(I200:I201)</f>
        <v>11573</v>
      </c>
      <c r="J202" s="140" t="n">
        <f aca="false">SUM(J200:J201)</f>
        <v>25845</v>
      </c>
      <c r="K202" s="141" t="n">
        <f aca="false">I202/J202*100</f>
        <v>44.7784871348423</v>
      </c>
      <c r="L202" s="152" t="n">
        <f aca="false">SUM(L200:L201)</f>
        <v>11561</v>
      </c>
      <c r="M202" s="140" t="n">
        <f aca="false">SUM(M200:M201)</f>
        <v>16379</v>
      </c>
      <c r="N202" s="141" t="n">
        <f aca="false">L202/M202*100</f>
        <v>70.584284754869</v>
      </c>
      <c r="O202" s="152" t="n">
        <f aca="false">SUM(O200:O201)</f>
        <v>241</v>
      </c>
      <c r="P202" s="152" t="n">
        <f aca="false">R202/O202</f>
        <v>61.1410788381743</v>
      </c>
      <c r="Q202" s="140" t="n">
        <f aca="false">SUM(Q200:Q201)</f>
        <v>243</v>
      </c>
      <c r="R202" s="149" t="n">
        <f aca="false">SUM(R200:R201)</f>
        <v>14735</v>
      </c>
    </row>
  </sheetData>
  <mergeCells count="55"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7:Q39"/>
    <mergeCell ref="A40:A41"/>
    <mergeCell ref="B40:B41"/>
    <mergeCell ref="C40:G40"/>
    <mergeCell ref="H40:K40"/>
    <mergeCell ref="O40:O41"/>
    <mergeCell ref="P40:P41"/>
    <mergeCell ref="Q40:Q41"/>
    <mergeCell ref="A43:B43"/>
    <mergeCell ref="A61:B61"/>
    <mergeCell ref="A63:B63"/>
    <mergeCell ref="A73:B73"/>
    <mergeCell ref="A75:B75"/>
    <mergeCell ref="A84:B84"/>
    <mergeCell ref="A85:B85"/>
    <mergeCell ref="A87:B87"/>
    <mergeCell ref="A99:B99"/>
    <mergeCell ref="A101:B101"/>
    <mergeCell ref="A127:B127"/>
    <mergeCell ref="A129:B129"/>
    <mergeCell ref="A133:B133"/>
    <mergeCell ref="A143:B143"/>
    <mergeCell ref="A145:B145"/>
    <mergeCell ref="A161:B161"/>
    <mergeCell ref="A169:B169"/>
    <mergeCell ref="D171:F171"/>
    <mergeCell ref="J171:L171"/>
    <mergeCell ref="M171:O171"/>
    <mergeCell ref="A172:B172"/>
    <mergeCell ref="A183:B183"/>
    <mergeCell ref="A185:B185"/>
    <mergeCell ref="A197:B197"/>
    <mergeCell ref="A199:B199"/>
    <mergeCell ref="A202:B2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04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7.85"/>
    <col collapsed="false" customWidth="false" hidden="false" outlineLevel="0" max="3" min="3" style="0" width="11.43"/>
    <col collapsed="false" customWidth="true" hidden="false" outlineLevel="0" max="4" min="4" style="0" width="11.57"/>
    <col collapsed="false" customWidth="true" hidden="false" outlineLevel="0" max="5" min="5" style="0" width="6.57"/>
    <col collapsed="false" customWidth="true" hidden="false" outlineLevel="0" max="6" min="6" style="0" width="10.14"/>
    <col collapsed="false" customWidth="true" hidden="false" outlineLevel="0" max="7" min="7" style="0" width="10.28"/>
    <col collapsed="false" customWidth="true" hidden="false" outlineLevel="0" max="8" min="8" style="0" width="7.14"/>
    <col collapsed="false" customWidth="true" hidden="false" outlineLevel="0" max="9" min="9" style="0" width="11.28"/>
    <col collapsed="false" customWidth="false" hidden="false" outlineLevel="0" max="10" min="10" style="0" width="11.43"/>
    <col collapsed="false" customWidth="true" hidden="false" outlineLevel="0" max="11" min="11" style="0" width="6.28"/>
    <col collapsed="false" customWidth="true" hidden="false" outlineLevel="0" max="12" min="12" style="0" width="10.57"/>
    <col collapsed="false" customWidth="true" hidden="false" outlineLevel="0" max="13" min="13" style="0" width="11"/>
    <col collapsed="false" customWidth="true" hidden="false" outlineLevel="0" max="14" min="14" style="0" width="7"/>
    <col collapsed="false" customWidth="true" hidden="false" outlineLevel="0" max="15" min="15" style="0" width="7.28"/>
    <col collapsed="false" customWidth="true" hidden="false" outlineLevel="0" max="16" min="16" style="0" width="6.57"/>
    <col collapsed="false" customWidth="true" hidden="false" outlineLevel="0" max="17" min="17" style="0" width="6.7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3" customFormat="false" ht="15" hidden="false" customHeight="true" outlineLevel="0" collapsed="false">
      <c r="A3" s="93" t="s">
        <v>196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customFormat="false" ht="15" hidden="false" customHeight="false" outlineLevel="0" collapsed="false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</row>
    <row r="5" customFormat="false" ht="15" hidden="false" customHeight="true" outlineLevel="0" collapsed="false">
      <c r="A5" s="95" t="s">
        <v>1</v>
      </c>
      <c r="B5" s="96" t="s">
        <v>2</v>
      </c>
      <c r="C5" s="95" t="s">
        <v>3</v>
      </c>
      <c r="D5" s="95"/>
      <c r="E5" s="95"/>
      <c r="F5" s="95"/>
      <c r="G5" s="95"/>
      <c r="H5" s="95"/>
      <c r="I5" s="97" t="s">
        <v>4</v>
      </c>
      <c r="J5" s="97"/>
      <c r="K5" s="97"/>
      <c r="L5" s="95" t="s">
        <v>5</v>
      </c>
      <c r="M5" s="95"/>
      <c r="N5" s="95"/>
      <c r="O5" s="96" t="s">
        <v>6</v>
      </c>
      <c r="P5" s="98" t="s">
        <v>7</v>
      </c>
      <c r="Q5" s="96" t="s">
        <v>8</v>
      </c>
      <c r="R5" s="99"/>
    </row>
    <row r="6" customFormat="false" ht="15" hidden="false" customHeight="true" outlineLevel="0" collapsed="false">
      <c r="A6" s="95"/>
      <c r="B6" s="96"/>
      <c r="C6" s="96" t="s">
        <v>9</v>
      </c>
      <c r="D6" s="96" t="s">
        <v>10</v>
      </c>
      <c r="E6" s="100" t="s">
        <v>11</v>
      </c>
      <c r="F6" s="96" t="s">
        <v>12</v>
      </c>
      <c r="G6" s="96" t="s">
        <v>10</v>
      </c>
      <c r="H6" s="100" t="s">
        <v>11</v>
      </c>
      <c r="I6" s="96" t="s">
        <v>13</v>
      </c>
      <c r="J6" s="96" t="s">
        <v>10</v>
      </c>
      <c r="K6" s="100" t="s">
        <v>11</v>
      </c>
      <c r="L6" s="96" t="s">
        <v>13</v>
      </c>
      <c r="M6" s="96" t="s">
        <v>10</v>
      </c>
      <c r="N6" s="100" t="s">
        <v>11</v>
      </c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/>
      <c r="B9" s="96"/>
      <c r="C9" s="96"/>
      <c r="D9" s="96"/>
      <c r="E9" s="100"/>
      <c r="F9" s="96"/>
      <c r="G9" s="96"/>
      <c r="H9" s="100"/>
      <c r="I9" s="96"/>
      <c r="J9" s="96"/>
      <c r="K9" s="100"/>
      <c r="L9" s="96"/>
      <c r="M9" s="96"/>
      <c r="N9" s="100"/>
      <c r="O9" s="96"/>
      <c r="P9" s="98"/>
      <c r="Q9" s="96"/>
      <c r="R9" s="99"/>
    </row>
    <row r="10" customFormat="false" ht="15" hidden="false" customHeight="false" outlineLevel="0" collapsed="false">
      <c r="A10" s="95"/>
      <c r="B10" s="96"/>
      <c r="C10" s="96"/>
      <c r="D10" s="96"/>
      <c r="E10" s="100"/>
      <c r="F10" s="96"/>
      <c r="G10" s="96"/>
      <c r="H10" s="100"/>
      <c r="I10" s="96"/>
      <c r="J10" s="96"/>
      <c r="K10" s="100"/>
      <c r="L10" s="96"/>
      <c r="M10" s="96"/>
      <c r="N10" s="100"/>
      <c r="O10" s="96"/>
      <c r="P10" s="98"/>
      <c r="Q10" s="96"/>
      <c r="R10" s="99"/>
    </row>
    <row r="11" customFormat="false" ht="15" hidden="false" customHeight="false" outlineLevel="0" collapsed="false">
      <c r="A11" s="95" t="n">
        <v>1</v>
      </c>
      <c r="B11" s="95" t="n">
        <v>2</v>
      </c>
      <c r="C11" s="95" t="n">
        <v>3</v>
      </c>
      <c r="D11" s="95" t="n">
        <v>4</v>
      </c>
      <c r="E11" s="101" t="n">
        <v>5</v>
      </c>
      <c r="F11" s="95" t="n">
        <v>6</v>
      </c>
      <c r="G11" s="95" t="n">
        <v>7</v>
      </c>
      <c r="H11" s="95" t="n">
        <v>8</v>
      </c>
      <c r="I11" s="95" t="n">
        <v>11</v>
      </c>
      <c r="J11" s="95" t="n">
        <v>12</v>
      </c>
      <c r="K11" s="95" t="n">
        <v>13</v>
      </c>
      <c r="L11" s="95" t="n">
        <v>17</v>
      </c>
      <c r="M11" s="95" t="n">
        <v>18</v>
      </c>
      <c r="N11" s="95" t="n">
        <v>19</v>
      </c>
      <c r="O11" s="95" t="n">
        <v>20</v>
      </c>
      <c r="P11" s="101" t="n">
        <v>21</v>
      </c>
      <c r="Q11" s="95" t="n">
        <v>22</v>
      </c>
      <c r="R11" s="102"/>
    </row>
    <row r="12" customFormat="false" ht="33" hidden="false" customHeight="false" outlineLevel="0" collapsed="false">
      <c r="A12" s="103" t="n">
        <v>1</v>
      </c>
      <c r="B12" s="104" t="s">
        <v>176</v>
      </c>
      <c r="C12" s="101" t="n">
        <f aca="false">C163</f>
        <v>103398346</v>
      </c>
      <c r="D12" s="101" t="n">
        <f aca="false">D163</f>
        <v>101835983</v>
      </c>
      <c r="E12" s="105" t="n">
        <f aca="false">E163</f>
        <v>101.534195432669</v>
      </c>
      <c r="F12" s="101" t="n">
        <f aca="false">F163</f>
        <v>28050790</v>
      </c>
      <c r="G12" s="101" t="n">
        <f aca="false">G163</f>
        <v>27714830</v>
      </c>
      <c r="H12" s="105" t="n">
        <f aca="false">H163</f>
        <v>101.212202997457</v>
      </c>
      <c r="I12" s="101" t="n">
        <f aca="false">I163</f>
        <v>95934566</v>
      </c>
      <c r="J12" s="101" t="n">
        <f aca="false">J163</f>
        <v>101391530</v>
      </c>
      <c r="K12" s="105" t="n">
        <f aca="false">K163</f>
        <v>94.6179291307666</v>
      </c>
      <c r="L12" s="101" t="n">
        <f aca="false">L163</f>
        <v>74278861</v>
      </c>
      <c r="M12" s="101" t="n">
        <f aca="false">M163</f>
        <v>82486495</v>
      </c>
      <c r="N12" s="105" t="n">
        <f aca="false">N163</f>
        <v>90.0497238972271</v>
      </c>
      <c r="O12" s="101" t="n">
        <f aca="false">O163</f>
        <v>9113</v>
      </c>
      <c r="P12" s="105" t="n">
        <f aca="false">P163</f>
        <v>156.440250192033</v>
      </c>
      <c r="Q12" s="101" t="n">
        <f aca="false">Q163</f>
        <v>9104</v>
      </c>
      <c r="R12" s="102" t="n">
        <f aca="false">O12*P12</f>
        <v>1425640</v>
      </c>
    </row>
    <row r="13" customFormat="false" ht="33" hidden="false" customHeight="false" outlineLevel="0" collapsed="false">
      <c r="A13" s="103" t="n">
        <v>2</v>
      </c>
      <c r="B13" s="104" t="s">
        <v>177</v>
      </c>
      <c r="C13" s="101" t="n">
        <f aca="false">C171</f>
        <v>2452058</v>
      </c>
      <c r="D13" s="101" t="n">
        <f aca="false">D171</f>
        <v>3146280</v>
      </c>
      <c r="E13" s="105" t="n">
        <f aca="false">E171</f>
        <v>77.9351488106589</v>
      </c>
      <c r="F13" s="101" t="n">
        <f aca="false">F171</f>
        <v>814078</v>
      </c>
      <c r="G13" s="101" t="n">
        <f aca="false">G171</f>
        <v>987515</v>
      </c>
      <c r="H13" s="105" t="n">
        <f aca="false">H171</f>
        <v>82.4370262730186</v>
      </c>
      <c r="I13" s="101" t="n">
        <f aca="false">I171</f>
        <v>2895683</v>
      </c>
      <c r="J13" s="101" t="n">
        <f aca="false">J171</f>
        <v>3066062</v>
      </c>
      <c r="K13" s="105" t="n">
        <f aca="false">K171</f>
        <v>94.4430673613254</v>
      </c>
      <c r="L13" s="101" t="n">
        <f aca="false">L171</f>
        <v>1390728</v>
      </c>
      <c r="M13" s="101" t="n">
        <f aca="false">M171</f>
        <v>755139</v>
      </c>
      <c r="N13" s="105" t="n">
        <f aca="false">N171</f>
        <v>184.168477591543</v>
      </c>
      <c r="O13" s="101" t="n">
        <f aca="false">O171</f>
        <v>1368</v>
      </c>
      <c r="P13" s="105" t="n">
        <f aca="false">P171</f>
        <v>70.3252923976608</v>
      </c>
      <c r="Q13" s="101" t="n">
        <f aca="false">Q171</f>
        <v>1380</v>
      </c>
      <c r="R13" s="102" t="n">
        <f aca="false">O13*P13</f>
        <v>96205</v>
      </c>
    </row>
    <row r="14" customFormat="false" ht="16.5" hidden="false" customHeight="false" outlineLevel="0" collapsed="false">
      <c r="A14" s="103" t="n">
        <v>3</v>
      </c>
      <c r="B14" s="104" t="s">
        <v>178</v>
      </c>
      <c r="C14" s="101" t="n">
        <f aca="false">C185</f>
        <v>2820473.7446153</v>
      </c>
      <c r="D14" s="101" t="n">
        <f aca="false">D185</f>
        <v>4222884.709607</v>
      </c>
      <c r="E14" s="105" t="n">
        <f aca="false">E185</f>
        <v>66.7902142390666</v>
      </c>
      <c r="F14" s="101" t="n">
        <f aca="false">F185</f>
        <v>791039.9651</v>
      </c>
      <c r="G14" s="101" t="n">
        <f aca="false">G185</f>
        <v>1524929.7179858</v>
      </c>
      <c r="H14" s="105" t="n">
        <f aca="false">H185</f>
        <v>51.8738638095953</v>
      </c>
      <c r="I14" s="101" t="n">
        <f aca="false">I185</f>
        <v>2467257.7446153</v>
      </c>
      <c r="J14" s="101" t="n">
        <f aca="false">J185</f>
        <v>3208213.709607</v>
      </c>
      <c r="K14" s="105" t="n">
        <f aca="false">K185</f>
        <v>76.9044074971407</v>
      </c>
      <c r="L14" s="101" t="n">
        <f aca="false">L185</f>
        <v>2442019.7446153</v>
      </c>
      <c r="M14" s="101" t="n">
        <f aca="false">M185</f>
        <v>3113045.709607</v>
      </c>
      <c r="N14" s="105" t="n">
        <f aca="false">N185</f>
        <v>78.4447121055472</v>
      </c>
      <c r="O14" s="101" t="n">
        <f aca="false">O185</f>
        <v>521</v>
      </c>
      <c r="P14" s="105" t="n">
        <f aca="false">P185</f>
        <v>69.5681381957774</v>
      </c>
      <c r="Q14" s="101" t="n">
        <f aca="false">Q185</f>
        <v>455</v>
      </c>
      <c r="R14" s="102" t="n">
        <f aca="false">O14*P14</f>
        <v>36245</v>
      </c>
    </row>
    <row r="15" customFormat="false" ht="16.5" hidden="false" customHeight="false" outlineLevel="0" collapsed="false">
      <c r="A15" s="103" t="n">
        <v>4</v>
      </c>
      <c r="B15" s="104" t="s">
        <v>179</v>
      </c>
      <c r="C15" s="101" t="n">
        <f aca="false">C61</f>
        <v>1090921</v>
      </c>
      <c r="D15" s="101" t="n">
        <f aca="false">D61</f>
        <v>686387</v>
      </c>
      <c r="E15" s="105" t="n">
        <f aca="false">E61</f>
        <v>158.936722286407</v>
      </c>
      <c r="F15" s="101" t="n">
        <f aca="false">F61</f>
        <v>442388</v>
      </c>
      <c r="G15" s="101" t="n">
        <f aca="false">G61</f>
        <v>208641</v>
      </c>
      <c r="H15" s="105" t="n">
        <f aca="false">H61</f>
        <v>212.033109503885</v>
      </c>
      <c r="I15" s="101" t="n">
        <f aca="false">I61</f>
        <v>734599</v>
      </c>
      <c r="J15" s="101" t="n">
        <f aca="false">J61</f>
        <v>694946</v>
      </c>
      <c r="K15" s="105" t="n">
        <f aca="false">K61</f>
        <v>105.705910962866</v>
      </c>
      <c r="L15" s="101" t="n">
        <f aca="false">L61</f>
        <v>395273</v>
      </c>
      <c r="M15" s="101" t="n">
        <f aca="false">M61</f>
        <v>347043</v>
      </c>
      <c r="N15" s="105" t="n">
        <f aca="false">N61</f>
        <v>113.897413288843</v>
      </c>
      <c r="O15" s="101" t="n">
        <f aca="false">O61</f>
        <v>847</v>
      </c>
      <c r="P15" s="105" t="n">
        <f aca="false">P61</f>
        <v>80.9232585596222</v>
      </c>
      <c r="Q15" s="101" t="n">
        <f aca="false">Q61</f>
        <v>833</v>
      </c>
      <c r="R15" s="102" t="n">
        <f aca="false">O15*P15</f>
        <v>68542</v>
      </c>
    </row>
    <row r="16" customFormat="false" ht="16.5" hidden="false" customHeight="false" outlineLevel="0" collapsed="false">
      <c r="A16" s="103" t="n">
        <v>5</v>
      </c>
      <c r="B16" s="104" t="s">
        <v>180</v>
      </c>
      <c r="C16" s="101" t="n">
        <f aca="false">C73</f>
        <v>511071</v>
      </c>
      <c r="D16" s="101" t="n">
        <f aca="false">D73</f>
        <v>466061</v>
      </c>
      <c r="E16" s="105" t="n">
        <f aca="false">E73</f>
        <v>109.657534099614</v>
      </c>
      <c r="F16" s="101" t="n">
        <f aca="false">F73</f>
        <v>138269</v>
      </c>
      <c r="G16" s="101" t="n">
        <f aca="false">G73</f>
        <v>144011</v>
      </c>
      <c r="H16" s="105" t="n">
        <f aca="false">H73</f>
        <v>96.0128045774281</v>
      </c>
      <c r="I16" s="101" t="n">
        <f aca="false">I73</f>
        <v>537329</v>
      </c>
      <c r="J16" s="101" t="n">
        <f aca="false">J73</f>
        <v>418220</v>
      </c>
      <c r="K16" s="105" t="n">
        <f aca="false">K73</f>
        <v>128.479986609918</v>
      </c>
      <c r="L16" s="101" t="n">
        <f aca="false">L73</f>
        <v>466514</v>
      </c>
      <c r="M16" s="101" t="n">
        <f aca="false">M73</f>
        <v>250425</v>
      </c>
      <c r="N16" s="105" t="n">
        <f aca="false">N73</f>
        <v>186.288908854947</v>
      </c>
      <c r="O16" s="101" t="n">
        <f aca="false">O73</f>
        <v>604</v>
      </c>
      <c r="P16" s="105" t="n">
        <f aca="false">P73</f>
        <v>70.2599337748344</v>
      </c>
      <c r="Q16" s="101" t="n">
        <f aca="false">Q73</f>
        <v>613</v>
      </c>
      <c r="R16" s="102" t="n">
        <f aca="false">O16*P16</f>
        <v>42437</v>
      </c>
    </row>
    <row r="17" customFormat="false" ht="16.5" hidden="false" customHeight="false" outlineLevel="0" collapsed="false">
      <c r="A17" s="103" t="n">
        <v>6</v>
      </c>
      <c r="B17" s="104" t="s">
        <v>181</v>
      </c>
      <c r="C17" s="101" t="n">
        <f aca="false">C84</f>
        <v>428817</v>
      </c>
      <c r="D17" s="101" t="n">
        <f aca="false">D84</f>
        <v>261571</v>
      </c>
      <c r="E17" s="105" t="n">
        <f aca="false">E84</f>
        <v>163.939045230549</v>
      </c>
      <c r="F17" s="101" t="n">
        <f aca="false">F84</f>
        <v>118245</v>
      </c>
      <c r="G17" s="101" t="n">
        <f aca="false">G84</f>
        <v>66738</v>
      </c>
      <c r="H17" s="105" t="n">
        <f aca="false">H84</f>
        <v>177.177919626</v>
      </c>
      <c r="I17" s="101" t="n">
        <f aca="false">I84</f>
        <v>484702</v>
      </c>
      <c r="J17" s="101" t="n">
        <f aca="false">J84</f>
        <v>221682</v>
      </c>
      <c r="K17" s="105" t="n">
        <f aca="false">K84</f>
        <v>218.647431906966</v>
      </c>
      <c r="L17" s="101" t="n">
        <f aca="false">L84</f>
        <v>241110</v>
      </c>
      <c r="M17" s="101" t="n">
        <f aca="false">M84</f>
        <v>61403</v>
      </c>
      <c r="N17" s="105" t="n">
        <f aca="false">N84</f>
        <v>392.668110678631</v>
      </c>
      <c r="O17" s="101" t="n">
        <f aca="false">O84</f>
        <v>575</v>
      </c>
      <c r="P17" s="105" t="n">
        <f aca="false">P84</f>
        <v>38.5252173913043</v>
      </c>
      <c r="Q17" s="101" t="n">
        <f aca="false">Q84</f>
        <v>572</v>
      </c>
      <c r="R17" s="102" t="n">
        <f aca="false">O17*P17</f>
        <v>22152</v>
      </c>
    </row>
    <row r="18" customFormat="false" ht="16.5" hidden="false" customHeight="false" outlineLevel="0" collapsed="false">
      <c r="A18" s="103" t="n">
        <v>7</v>
      </c>
      <c r="B18" s="104" t="s">
        <v>182</v>
      </c>
      <c r="C18" s="101" t="n">
        <f aca="false">C99</f>
        <v>1796648</v>
      </c>
      <c r="D18" s="101" t="n">
        <f aca="false">D99</f>
        <v>1972124</v>
      </c>
      <c r="E18" s="105" t="n">
        <f aca="false">E99</f>
        <v>91.1021822157228</v>
      </c>
      <c r="F18" s="101" t="n">
        <f aca="false">F99</f>
        <v>610637</v>
      </c>
      <c r="G18" s="101" t="n">
        <f aca="false">G99</f>
        <v>670255</v>
      </c>
      <c r="H18" s="105" t="n">
        <f aca="false">H99</f>
        <v>91.1051763880911</v>
      </c>
      <c r="I18" s="101" t="n">
        <f aca="false">I99</f>
        <v>2257871</v>
      </c>
      <c r="J18" s="101" t="n">
        <f aca="false">J99</f>
        <v>2237441</v>
      </c>
      <c r="K18" s="105" t="n">
        <f aca="false">K99</f>
        <v>100.913096702885</v>
      </c>
      <c r="L18" s="101" t="n">
        <f aca="false">L99</f>
        <v>657192</v>
      </c>
      <c r="M18" s="101" t="n">
        <f aca="false">M99</f>
        <v>562258</v>
      </c>
      <c r="N18" s="105" t="n">
        <f aca="false">N99</f>
        <v>116.88441960808</v>
      </c>
      <c r="O18" s="101" t="n">
        <f aca="false">O99</f>
        <v>4051</v>
      </c>
      <c r="P18" s="105" t="n">
        <f aca="false">P99</f>
        <v>109.189582819057</v>
      </c>
      <c r="Q18" s="101" t="n">
        <f aca="false">Q99</f>
        <v>4065</v>
      </c>
      <c r="R18" s="102" t="n">
        <f aca="false">O18*P18</f>
        <v>442327</v>
      </c>
    </row>
    <row r="19" customFormat="false" ht="33" hidden="false" customHeight="false" outlineLevel="0" collapsed="false">
      <c r="A19" s="103" t="n">
        <v>8</v>
      </c>
      <c r="B19" s="104" t="s">
        <v>183</v>
      </c>
      <c r="C19" s="101" t="n">
        <f aca="false">C133</f>
        <v>1077276</v>
      </c>
      <c r="D19" s="101" t="n">
        <f aca="false">D133</f>
        <v>741716</v>
      </c>
      <c r="E19" s="105" t="n">
        <f aca="false">E133</f>
        <v>145.24103565246</v>
      </c>
      <c r="F19" s="101" t="n">
        <f aca="false">F133</f>
        <v>363939</v>
      </c>
      <c r="G19" s="101" t="n">
        <f aca="false">G133</f>
        <v>185202</v>
      </c>
      <c r="H19" s="105" t="n">
        <f aca="false">H133</f>
        <v>196.5092169631</v>
      </c>
      <c r="I19" s="101" t="n">
        <f aca="false">I133</f>
        <v>1136851</v>
      </c>
      <c r="J19" s="101" t="n">
        <f aca="false">J133</f>
        <v>884016</v>
      </c>
      <c r="K19" s="105" t="n">
        <f aca="false">K133</f>
        <v>128.60072668368</v>
      </c>
      <c r="L19" s="101" t="n">
        <f aca="false">L133</f>
        <v>106709</v>
      </c>
      <c r="M19" s="101" t="n">
        <f aca="false">M133</f>
        <v>0</v>
      </c>
      <c r="N19" s="105" t="n">
        <f aca="false">N133</f>
        <v>0</v>
      </c>
      <c r="O19" s="101" t="n">
        <f aca="false">O133</f>
        <v>519</v>
      </c>
      <c r="P19" s="105" t="n">
        <f aca="false">P133</f>
        <v>95.3795761078998</v>
      </c>
      <c r="Q19" s="101" t="n">
        <f aca="false">Q133</f>
        <v>521</v>
      </c>
      <c r="R19" s="102"/>
    </row>
    <row r="20" customFormat="false" ht="33" hidden="false" customHeight="false" outlineLevel="0" collapsed="false">
      <c r="A20" s="103" t="n">
        <v>9</v>
      </c>
      <c r="B20" s="104" t="s">
        <v>184</v>
      </c>
      <c r="C20" s="101" t="n">
        <f aca="false">C127</f>
        <v>1002736</v>
      </c>
      <c r="D20" s="101" t="n">
        <f aca="false">D127</f>
        <v>915618</v>
      </c>
      <c r="E20" s="105" t="n">
        <f aca="false">E127</f>
        <v>109.514666596769</v>
      </c>
      <c r="F20" s="101" t="n">
        <f aca="false">F127</f>
        <v>319768</v>
      </c>
      <c r="G20" s="101" t="n">
        <f aca="false">G127</f>
        <v>357117</v>
      </c>
      <c r="H20" s="105" t="n">
        <f aca="false">H127</f>
        <v>89.5415228062512</v>
      </c>
      <c r="I20" s="101" t="n">
        <f aca="false">I127</f>
        <v>921069</v>
      </c>
      <c r="J20" s="101" t="n">
        <f aca="false">J127</f>
        <v>882926</v>
      </c>
      <c r="K20" s="105" t="n">
        <f aca="false">K127</f>
        <v>104.320067593434</v>
      </c>
      <c r="L20" s="101" t="n">
        <f aca="false">L127</f>
        <v>433837</v>
      </c>
      <c r="M20" s="101" t="n">
        <f aca="false">M127</f>
        <v>412886</v>
      </c>
      <c r="N20" s="105" t="n">
        <f aca="false">N127</f>
        <v>105.074282005202</v>
      </c>
      <c r="O20" s="101" t="n">
        <f aca="false">O127</f>
        <v>1826</v>
      </c>
      <c r="P20" s="105" t="n">
        <f aca="false">P127</f>
        <v>60.2179627601314</v>
      </c>
      <c r="Q20" s="101" t="n">
        <f aca="false">Q127</f>
        <v>1889</v>
      </c>
      <c r="R20" s="102" t="n">
        <f aca="false">O20*P20</f>
        <v>109958</v>
      </c>
    </row>
    <row r="21" customFormat="false" ht="16.5" hidden="false" customHeight="false" outlineLevel="0" collapsed="false">
      <c r="A21" s="103" t="n">
        <v>10</v>
      </c>
      <c r="B21" s="104" t="s">
        <v>185</v>
      </c>
      <c r="C21" s="101" t="n">
        <f aca="false">C143</f>
        <v>104887</v>
      </c>
      <c r="D21" s="101" t="n">
        <f aca="false">D143</f>
        <v>33116</v>
      </c>
      <c r="E21" s="105" t="n">
        <f aca="false">E143</f>
        <v>316.726053871241</v>
      </c>
      <c r="F21" s="101" t="n">
        <f aca="false">F143</f>
        <v>22994</v>
      </c>
      <c r="G21" s="101" t="n">
        <f aca="false">G143</f>
        <v>2519</v>
      </c>
      <c r="H21" s="105" t="n">
        <f aca="false">H143</f>
        <v>912.822548630409</v>
      </c>
      <c r="I21" s="101" t="n">
        <f aca="false">I143</f>
        <v>137094</v>
      </c>
      <c r="J21" s="101" t="n">
        <f aca="false">J143</f>
        <v>30756</v>
      </c>
      <c r="K21" s="105" t="n">
        <f aca="false">K143</f>
        <v>445.747171283652</v>
      </c>
      <c r="L21" s="101" t="n">
        <f aca="false">L143</f>
        <v>0</v>
      </c>
      <c r="M21" s="101" t="n">
        <f aca="false">M143</f>
        <v>0</v>
      </c>
      <c r="N21" s="105" t="n">
        <f aca="false">N143</f>
        <v>0</v>
      </c>
      <c r="O21" s="101" t="n">
        <f aca="false">O143</f>
        <v>136</v>
      </c>
      <c r="P21" s="105" t="n">
        <f aca="false">P143</f>
        <v>73.1617647058823</v>
      </c>
      <c r="Q21" s="101" t="n">
        <f aca="false">Q143</f>
        <v>135</v>
      </c>
      <c r="R21" s="102" t="n">
        <f aca="false">O21*P21</f>
        <v>9950</v>
      </c>
    </row>
    <row r="22" customFormat="false" ht="33" hidden="false" customHeight="false" outlineLevel="0" collapsed="false">
      <c r="A22" s="103" t="n">
        <v>11</v>
      </c>
      <c r="B22" s="104" t="s">
        <v>186</v>
      </c>
      <c r="C22" s="101" t="n">
        <f aca="false">C199</f>
        <v>494916.7</v>
      </c>
      <c r="D22" s="101" t="n">
        <f aca="false">D199</f>
        <v>664628.2</v>
      </c>
      <c r="E22" s="105" t="n">
        <f aca="false">E199</f>
        <v>74.4651972335811</v>
      </c>
      <c r="F22" s="101" t="n">
        <f aca="false">F199</f>
        <v>92765.7</v>
      </c>
      <c r="G22" s="101" t="n">
        <f aca="false">G199</f>
        <v>163299.9</v>
      </c>
      <c r="H22" s="105" t="n">
        <f aca="false">H199</f>
        <v>56.8069545664143</v>
      </c>
      <c r="I22" s="101" t="n">
        <f aca="false">I199</f>
        <v>311697.9</v>
      </c>
      <c r="J22" s="101" t="n">
        <f aca="false">J199</f>
        <v>515455.7</v>
      </c>
      <c r="K22" s="105" t="n">
        <f aca="false">K199</f>
        <v>60.4703566184252</v>
      </c>
      <c r="L22" s="101" t="n">
        <f aca="false">L199</f>
        <v>47506.5</v>
      </c>
      <c r="M22" s="101" t="n">
        <f aca="false">M199</f>
        <v>248794</v>
      </c>
      <c r="N22" s="105" t="n">
        <f aca="false">N199</f>
        <v>19.0947128950055</v>
      </c>
      <c r="O22" s="101" t="n">
        <f aca="false">O199</f>
        <v>709</v>
      </c>
      <c r="P22" s="105" t="n">
        <f aca="false">P199</f>
        <v>120.021579689704</v>
      </c>
      <c r="Q22" s="101" t="n">
        <f aca="false">Q199</f>
        <v>699</v>
      </c>
      <c r="R22" s="102" t="n">
        <f aca="false">O22*P22</f>
        <v>85095.3</v>
      </c>
    </row>
    <row r="23" customFormat="false" ht="16.5" hidden="false" customHeight="false" outlineLevel="0" collapsed="false">
      <c r="A23" s="103" t="n">
        <v>12</v>
      </c>
      <c r="B23" s="104" t="s">
        <v>187</v>
      </c>
      <c r="C23" s="101" t="n">
        <f aca="false">C204</f>
        <v>21763</v>
      </c>
      <c r="D23" s="101" t="n">
        <f aca="false">D204</f>
        <v>77041</v>
      </c>
      <c r="E23" s="105" t="n">
        <f aca="false">E204</f>
        <v>28.2485949040121</v>
      </c>
      <c r="F23" s="101" t="n">
        <f aca="false">F204</f>
        <v>10189</v>
      </c>
      <c r="G23" s="101" t="n">
        <f aca="false">G204</f>
        <v>51388</v>
      </c>
      <c r="H23" s="105" t="n">
        <f aca="false">H204</f>
        <v>19.8275862068966</v>
      </c>
      <c r="I23" s="101" t="n">
        <f aca="false">I204</f>
        <v>21763</v>
      </c>
      <c r="J23" s="101" t="n">
        <f aca="false">J204</f>
        <v>38743</v>
      </c>
      <c r="K23" s="105" t="n">
        <f aca="false">K204</f>
        <v>56.1727279766668</v>
      </c>
      <c r="L23" s="101" t="n">
        <f aca="false">L204</f>
        <v>21648</v>
      </c>
      <c r="M23" s="101" t="n">
        <f aca="false">M204</f>
        <v>38436</v>
      </c>
      <c r="N23" s="105" t="n">
        <f aca="false">N204</f>
        <v>56.3221979394318</v>
      </c>
      <c r="O23" s="101" t="n">
        <f aca="false">O204</f>
        <v>237</v>
      </c>
      <c r="P23" s="105" t="n">
        <f aca="false">P204</f>
        <v>62.4388185654008</v>
      </c>
      <c r="Q23" s="101" t="n">
        <f aca="false">Q204</f>
        <v>241</v>
      </c>
      <c r="R23" s="102"/>
    </row>
    <row r="24" s="110" customFormat="true" ht="15" hidden="false" customHeight="false" outlineLevel="0" collapsed="false">
      <c r="A24" s="106"/>
      <c r="B24" s="106" t="s">
        <v>188</v>
      </c>
      <c r="C24" s="107" t="n">
        <f aca="false">SUM(C12:C23)</f>
        <v>115199913.444615</v>
      </c>
      <c r="D24" s="107" t="n">
        <f aca="false">SUM(D12:D23)</f>
        <v>115023409.909607</v>
      </c>
      <c r="E24" s="108" t="n">
        <f aca="false">C24/D24*100</f>
        <v>100.153450097808</v>
      </c>
      <c r="F24" s="107" t="n">
        <f aca="false">SUM(F12:F23)</f>
        <v>31775102.6651</v>
      </c>
      <c r="G24" s="107" t="n">
        <f aca="false">SUM(G12:G23)</f>
        <v>32076445.6179858</v>
      </c>
      <c r="H24" s="108" t="n">
        <f aca="false">F24/G24*100</f>
        <v>99.060547554194</v>
      </c>
      <c r="I24" s="107" t="n">
        <f aca="false">SUM(I12:I23)</f>
        <v>107840482.644615</v>
      </c>
      <c r="J24" s="107" t="n">
        <f aca="false">SUM(J12:J23)</f>
        <v>113589991.409607</v>
      </c>
      <c r="K24" s="108" t="n">
        <f aca="false">I24/J24*100</f>
        <v>94.938366757808</v>
      </c>
      <c r="L24" s="107" t="n">
        <f aca="false">SUM(L12:L23)</f>
        <v>80481398.2446153</v>
      </c>
      <c r="M24" s="107" t="n">
        <f aca="false">SUM(M12:M23)</f>
        <v>88275924.709607</v>
      </c>
      <c r="N24" s="108" t="n">
        <f aca="false">L24/M24*100</f>
        <v>91.1702692544625</v>
      </c>
      <c r="O24" s="107" t="n">
        <f aca="false">SUM(O12:O23)</f>
        <v>20506</v>
      </c>
      <c r="P24" s="108" t="n">
        <f aca="false">R24/O24</f>
        <v>114.042294938067</v>
      </c>
      <c r="Q24" s="107" t="n">
        <f aca="false">SUM(Q12:Q23)</f>
        <v>20507</v>
      </c>
      <c r="R24" s="109" t="n">
        <f aca="false">SUM(R12:R23)</f>
        <v>2338551.3</v>
      </c>
    </row>
    <row r="25" customFormat="false" ht="15" hidden="false" customHeight="false" outlineLevel="0" collapsed="false">
      <c r="A25" s="111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1"/>
      <c r="Q25" s="111"/>
      <c r="R25" s="112"/>
    </row>
    <row r="26" s="116" customFormat="true" ht="15" hidden="false" customHeight="false" outlineLevel="0" collapsed="false">
      <c r="A26" s="113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4"/>
      <c r="Q26" s="114"/>
      <c r="R26" s="115"/>
    </row>
    <row r="27" customFormat="false" ht="15" hidden="false" customHeight="fals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5" hidden="false" customHeight="fals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15" hidden="false" customHeight="fals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false" outlineLevel="0" collapsed="false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customFormat="false" ht="15" hidden="false" customHeight="false" outlineLevel="0" collapsed="false">
      <c r="A31" s="112"/>
      <c r="B31" s="112"/>
      <c r="C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</row>
    <row r="32" customFormat="false" ht="15" hidden="false" customHeight="false" outlineLevel="0" collapsed="false">
      <c r="A32" s="112"/>
      <c r="B32" s="112"/>
      <c r="C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</row>
    <row r="33" customFormat="false" ht="15" hidden="false" customHeight="false" outlineLevel="0" collapsed="false">
      <c r="A33" s="112"/>
      <c r="B33" s="112"/>
      <c r="C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</row>
    <row r="34" customFormat="false" ht="15" hidden="false" customHeight="false" outlineLevel="0" collapsed="false">
      <c r="A34" s="112"/>
      <c r="B34" s="112"/>
      <c r="C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</row>
    <row r="35" customFormat="false" ht="15" hidden="false" customHeight="false" outlineLevel="0" collapsed="false">
      <c r="A35" s="112"/>
      <c r="B35" s="112"/>
      <c r="C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</row>
    <row r="36" customFormat="false" ht="15" hidden="false" customHeight="false" outlineLevel="0" collapsed="false">
      <c r="A36" s="112"/>
      <c r="B36" s="112"/>
      <c r="C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</row>
    <row r="37" s="119" customFormat="true" ht="14.25" hidden="false" customHeight="true" outlineLevel="0" collapsed="false">
      <c r="A37" s="117" t="s">
        <v>197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8"/>
    </row>
    <row r="38" s="119" customFormat="true" ht="14.25" hidden="false" customHeight="false" outlineLevel="0" collapsed="false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8"/>
    </row>
    <row r="39" s="119" customFormat="true" ht="15" hidden="false" customHeight="false" outlineLevel="0" collapsed="false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20"/>
    </row>
    <row r="40" customFormat="false" ht="15" hidden="false" customHeight="true" outlineLevel="0" collapsed="false">
      <c r="A40" s="121" t="s">
        <v>1</v>
      </c>
      <c r="B40" s="122" t="s">
        <v>27</v>
      </c>
      <c r="C40" s="121" t="s">
        <v>3</v>
      </c>
      <c r="D40" s="121"/>
      <c r="E40" s="121"/>
      <c r="F40" s="121"/>
      <c r="G40" s="121"/>
      <c r="H40" s="121" t="s">
        <v>4</v>
      </c>
      <c r="I40" s="121"/>
      <c r="J40" s="121"/>
      <c r="K40" s="121"/>
      <c r="L40" s="121"/>
      <c r="M40" s="121" t="s">
        <v>5</v>
      </c>
      <c r="N40" s="123"/>
      <c r="O40" s="122" t="s">
        <v>28</v>
      </c>
      <c r="P40" s="124" t="s">
        <v>29</v>
      </c>
      <c r="Q40" s="122" t="s">
        <v>30</v>
      </c>
      <c r="R40" s="125"/>
    </row>
    <row r="41" customFormat="false" ht="60" hidden="false" customHeight="false" outlineLevel="0" collapsed="false">
      <c r="A41" s="121"/>
      <c r="B41" s="122"/>
      <c r="C41" s="126" t="s">
        <v>9</v>
      </c>
      <c r="D41" s="126" t="s">
        <v>31</v>
      </c>
      <c r="E41" s="127" t="s">
        <v>32</v>
      </c>
      <c r="F41" s="126" t="s">
        <v>12</v>
      </c>
      <c r="G41" s="126" t="s">
        <v>33</v>
      </c>
      <c r="H41" s="127" t="s">
        <v>32</v>
      </c>
      <c r="I41" s="126" t="s">
        <v>13</v>
      </c>
      <c r="J41" s="126" t="s">
        <v>31</v>
      </c>
      <c r="K41" s="127" t="s">
        <v>32</v>
      </c>
      <c r="L41" s="126" t="s">
        <v>13</v>
      </c>
      <c r="M41" s="126" t="s">
        <v>31</v>
      </c>
      <c r="N41" s="127" t="s">
        <v>32</v>
      </c>
      <c r="O41" s="122"/>
      <c r="P41" s="124"/>
      <c r="Q41" s="122"/>
      <c r="R41" s="128"/>
    </row>
    <row r="42" customFormat="false" ht="15" hidden="false" customHeight="false" outlineLevel="0" collapsed="false">
      <c r="A42" s="129"/>
      <c r="B42" s="36" t="s">
        <v>34</v>
      </c>
      <c r="C42" s="129"/>
      <c r="D42" s="129"/>
      <c r="E42" s="129"/>
      <c r="F42" s="129"/>
      <c r="G42" s="129"/>
      <c r="H42" s="129"/>
      <c r="I42" s="129"/>
      <c r="J42" s="129"/>
      <c r="K42" s="130"/>
      <c r="L42" s="129"/>
      <c r="M42" s="129"/>
      <c r="N42" s="129"/>
      <c r="O42" s="129"/>
      <c r="P42" s="131"/>
      <c r="Q42" s="131"/>
      <c r="R42" s="118"/>
    </row>
    <row r="43" customFormat="false" ht="15" hidden="false" customHeight="false" outlineLevel="0" collapsed="false">
      <c r="A43" s="129" t="s">
        <v>35</v>
      </c>
      <c r="B43" s="129"/>
      <c r="C43" s="129" t="n">
        <v>3</v>
      </c>
      <c r="D43" s="129" t="n">
        <v>4</v>
      </c>
      <c r="E43" s="131" t="n">
        <v>5</v>
      </c>
      <c r="F43" s="129" t="n">
        <v>6</v>
      </c>
      <c r="G43" s="129" t="n">
        <v>7</v>
      </c>
      <c r="H43" s="129" t="n">
        <v>8</v>
      </c>
      <c r="I43" s="129" t="n">
        <v>9</v>
      </c>
      <c r="J43" s="129" t="n">
        <v>10</v>
      </c>
      <c r="K43" s="129" t="n">
        <v>11</v>
      </c>
      <c r="L43" s="129" t="n">
        <v>12</v>
      </c>
      <c r="M43" s="129" t="n">
        <v>13</v>
      </c>
      <c r="N43" s="129" t="n">
        <v>14</v>
      </c>
      <c r="O43" s="129" t="n">
        <v>15</v>
      </c>
      <c r="P43" s="131" t="n">
        <v>16</v>
      </c>
      <c r="Q43" s="129" t="n">
        <v>17</v>
      </c>
      <c r="R43" s="128"/>
    </row>
    <row r="44" customFormat="false" ht="15" hidden="false" customHeight="false" outlineLevel="0" collapsed="false">
      <c r="A44" s="132" t="n">
        <v>1</v>
      </c>
      <c r="B44" s="133" t="s">
        <v>36</v>
      </c>
      <c r="C44" s="134" t="n">
        <v>52589</v>
      </c>
      <c r="D44" s="134" t="n">
        <v>50078</v>
      </c>
      <c r="E44" s="135" t="n">
        <f aca="false">C44/D44*100</f>
        <v>105.014177882503</v>
      </c>
      <c r="F44" s="134" t="n">
        <v>20388</v>
      </c>
      <c r="G44" s="134" t="n">
        <v>15499</v>
      </c>
      <c r="H44" s="135" t="n">
        <f aca="false">F44/G44*100</f>
        <v>131.543970578747</v>
      </c>
      <c r="I44" s="134" t="n">
        <v>45089</v>
      </c>
      <c r="J44" s="134" t="n">
        <v>41978</v>
      </c>
      <c r="K44" s="135" t="n">
        <f aca="false">I44/J44*100</f>
        <v>107.411024822526</v>
      </c>
      <c r="L44" s="134" t="n">
        <v>3649</v>
      </c>
      <c r="M44" s="134" t="n">
        <v>0</v>
      </c>
      <c r="N44" s="135" t="n">
        <v>0</v>
      </c>
      <c r="O44" s="136" t="n">
        <v>91</v>
      </c>
      <c r="P44" s="134" t="n">
        <v>75</v>
      </c>
      <c r="Q44" s="136" t="n">
        <v>93</v>
      </c>
      <c r="R44" s="128" t="n">
        <f aca="false">Q44*P44</f>
        <v>6975</v>
      </c>
    </row>
    <row r="45" customFormat="false" ht="15" hidden="false" customHeight="false" outlineLevel="0" collapsed="false">
      <c r="A45" s="132" t="n">
        <v>2</v>
      </c>
      <c r="B45" s="133" t="s">
        <v>37</v>
      </c>
      <c r="C45" s="134" t="n">
        <v>0</v>
      </c>
      <c r="D45" s="134" t="n">
        <v>0</v>
      </c>
      <c r="E45" s="135" t="n">
        <v>0</v>
      </c>
      <c r="F45" s="134" t="n">
        <v>0</v>
      </c>
      <c r="G45" s="134" t="n">
        <v>0</v>
      </c>
      <c r="H45" s="135" t="n">
        <v>0</v>
      </c>
      <c r="I45" s="134" t="n">
        <v>0</v>
      </c>
      <c r="J45" s="134" t="n">
        <v>0</v>
      </c>
      <c r="K45" s="135" t="n">
        <v>0</v>
      </c>
      <c r="L45" s="134" t="n">
        <v>0</v>
      </c>
      <c r="M45" s="134" t="n">
        <v>0</v>
      </c>
      <c r="N45" s="137" t="n">
        <v>0</v>
      </c>
      <c r="O45" s="136" t="n">
        <v>0</v>
      </c>
      <c r="P45" s="134" t="n">
        <v>0</v>
      </c>
      <c r="Q45" s="136" t="n">
        <v>0</v>
      </c>
      <c r="R45" s="128" t="n">
        <f aca="false">Q45*P45</f>
        <v>0</v>
      </c>
    </row>
    <row r="46" customFormat="false" ht="15" hidden="false" customHeight="false" outlineLevel="0" collapsed="false">
      <c r="A46" s="132" t="n">
        <v>3</v>
      </c>
      <c r="B46" s="133" t="s">
        <v>38</v>
      </c>
      <c r="C46" s="134" t="n">
        <v>18811</v>
      </c>
      <c r="D46" s="134" t="n">
        <v>27361</v>
      </c>
      <c r="E46" s="135" t="n">
        <f aca="false">C46/D46*100</f>
        <v>68.7511421366178</v>
      </c>
      <c r="F46" s="134" t="n">
        <v>6178</v>
      </c>
      <c r="G46" s="134" t="n">
        <v>7000</v>
      </c>
      <c r="H46" s="135" t="n">
        <f aca="false">F46/G46*100</f>
        <v>88.2571428571429</v>
      </c>
      <c r="I46" s="134" t="n">
        <v>35645</v>
      </c>
      <c r="J46" s="134" t="n">
        <v>23477</v>
      </c>
      <c r="K46" s="135" t="n">
        <f aca="false">I46/J46*100</f>
        <v>151.829450100098</v>
      </c>
      <c r="L46" s="134" t="n">
        <v>0</v>
      </c>
      <c r="M46" s="134" t="n">
        <v>3976</v>
      </c>
      <c r="N46" s="135" t="n">
        <v>0</v>
      </c>
      <c r="O46" s="136" t="n">
        <v>33</v>
      </c>
      <c r="P46" s="134" t="n">
        <v>80</v>
      </c>
      <c r="Q46" s="136" t="n">
        <v>21</v>
      </c>
      <c r="R46" s="128" t="n">
        <f aca="false">Q46*P46</f>
        <v>1680</v>
      </c>
    </row>
    <row r="47" customFormat="false" ht="15" hidden="false" customHeight="false" outlineLevel="0" collapsed="false">
      <c r="A47" s="132" t="n">
        <v>4</v>
      </c>
      <c r="B47" s="133" t="s">
        <v>39</v>
      </c>
      <c r="C47" s="134" t="n">
        <v>3580</v>
      </c>
      <c r="D47" s="134" t="n">
        <v>4080</v>
      </c>
      <c r="E47" s="135" t="n">
        <f aca="false">C47/D47*100</f>
        <v>87.7450980392157</v>
      </c>
      <c r="F47" s="134" t="n">
        <v>2400</v>
      </c>
      <c r="G47" s="134" t="n">
        <v>2640</v>
      </c>
      <c r="H47" s="135" t="n">
        <f aca="false">F47/G47*100</f>
        <v>90.9090909090909</v>
      </c>
      <c r="I47" s="134" t="n">
        <v>3180</v>
      </c>
      <c r="J47" s="134" t="n">
        <v>10691</v>
      </c>
      <c r="K47" s="135" t="n">
        <f aca="false">I47/J47*100</f>
        <v>29.7446450285287</v>
      </c>
      <c r="L47" s="134" t="n">
        <v>3180</v>
      </c>
      <c r="M47" s="134" t="n">
        <f aca="false">9682+1009</f>
        <v>10691</v>
      </c>
      <c r="N47" s="135" t="n">
        <v>0</v>
      </c>
      <c r="O47" s="136" t="n">
        <v>21</v>
      </c>
      <c r="P47" s="134" t="n">
        <v>60</v>
      </c>
      <c r="Q47" s="136" t="n">
        <v>21</v>
      </c>
      <c r="R47" s="128" t="n">
        <f aca="false">Q47*P47</f>
        <v>1260</v>
      </c>
    </row>
    <row r="48" customFormat="false" ht="15" hidden="false" customHeight="false" outlineLevel="0" collapsed="false">
      <c r="A48" s="132" t="n">
        <v>5</v>
      </c>
      <c r="B48" s="133" t="s">
        <v>40</v>
      </c>
      <c r="C48" s="138" t="n">
        <v>17494</v>
      </c>
      <c r="D48" s="138" t="n">
        <v>35636</v>
      </c>
      <c r="E48" s="135" t="n">
        <f aca="false">C48/D48*100</f>
        <v>49.0908070490515</v>
      </c>
      <c r="F48" s="138" t="n">
        <v>4752</v>
      </c>
      <c r="G48" s="138" t="n">
        <v>11607</v>
      </c>
      <c r="H48" s="135" t="n">
        <f aca="false">F48/G48*100</f>
        <v>40.9408115792194</v>
      </c>
      <c r="I48" s="138" t="n">
        <v>21815</v>
      </c>
      <c r="J48" s="138" t="n">
        <v>38351</v>
      </c>
      <c r="K48" s="135" t="n">
        <f aca="false">I48/J48*100</f>
        <v>56.8824802482334</v>
      </c>
      <c r="L48" s="138" t="n">
        <v>3293</v>
      </c>
      <c r="M48" s="138" t="n">
        <v>1815</v>
      </c>
      <c r="N48" s="135" t="n">
        <f aca="false">L48/M48*100</f>
        <v>181.432506887052</v>
      </c>
      <c r="O48" s="136" t="n">
        <v>54</v>
      </c>
      <c r="P48" s="134" t="n">
        <v>53</v>
      </c>
      <c r="Q48" s="136" t="n">
        <v>53</v>
      </c>
      <c r="R48" s="128" t="n">
        <f aca="false">Q48*P48</f>
        <v>2809</v>
      </c>
    </row>
    <row r="49" customFormat="false" ht="15" hidden="false" customHeight="false" outlineLevel="0" collapsed="false">
      <c r="A49" s="132" t="n">
        <v>6</v>
      </c>
      <c r="B49" s="133" t="s">
        <v>41</v>
      </c>
      <c r="C49" s="134" t="n">
        <v>17918</v>
      </c>
      <c r="D49" s="134" t="n">
        <v>23669</v>
      </c>
      <c r="E49" s="135" t="n">
        <f aca="false">C49/D49*100</f>
        <v>75.702395538468</v>
      </c>
      <c r="F49" s="134" t="n">
        <v>6042</v>
      </c>
      <c r="G49" s="134" t="n">
        <v>10142</v>
      </c>
      <c r="H49" s="135" t="n">
        <f aca="false">F49/G49*100</f>
        <v>59.5740485111418</v>
      </c>
      <c r="I49" s="134" t="n">
        <v>10160</v>
      </c>
      <c r="J49" s="134" t="n">
        <v>20387</v>
      </c>
      <c r="K49" s="135" t="n">
        <f aca="false">I49/J49*100</f>
        <v>49.8356795997449</v>
      </c>
      <c r="L49" s="134" t="n">
        <v>0</v>
      </c>
      <c r="M49" s="134" t="n">
        <v>0</v>
      </c>
      <c r="N49" s="135" t="n">
        <v>0</v>
      </c>
      <c r="O49" s="136" t="n">
        <v>62</v>
      </c>
      <c r="P49" s="134" t="n">
        <v>60</v>
      </c>
      <c r="Q49" s="136" t="n">
        <v>64</v>
      </c>
      <c r="R49" s="128" t="n">
        <f aca="false">Q49*P49</f>
        <v>3840</v>
      </c>
    </row>
    <row r="50" customFormat="false" ht="15" hidden="false" customHeight="false" outlineLevel="0" collapsed="false">
      <c r="A50" s="132" t="n">
        <v>7</v>
      </c>
      <c r="B50" s="133" t="s">
        <v>42</v>
      </c>
      <c r="C50" s="134" t="n">
        <v>0</v>
      </c>
      <c r="D50" s="134" t="n">
        <v>300</v>
      </c>
      <c r="E50" s="135" t="n">
        <v>0</v>
      </c>
      <c r="F50" s="134" t="n">
        <v>0</v>
      </c>
      <c r="G50" s="134" t="n">
        <v>0</v>
      </c>
      <c r="H50" s="135" t="n">
        <v>0</v>
      </c>
      <c r="I50" s="134" t="n">
        <v>0</v>
      </c>
      <c r="J50" s="134" t="n">
        <v>300</v>
      </c>
      <c r="K50" s="135" t="n">
        <v>0</v>
      </c>
      <c r="L50" s="134" t="n">
        <v>0</v>
      </c>
      <c r="M50" s="134" t="n">
        <v>0</v>
      </c>
      <c r="N50" s="135" t="n">
        <v>0</v>
      </c>
      <c r="O50" s="136" t="n">
        <v>22</v>
      </c>
      <c r="P50" s="134" t="n">
        <v>70</v>
      </c>
      <c r="Q50" s="136" t="n">
        <v>24</v>
      </c>
      <c r="R50" s="128" t="n">
        <f aca="false">Q50*P50</f>
        <v>1680</v>
      </c>
    </row>
    <row r="51" customFormat="false" ht="15" hidden="false" customHeight="false" outlineLevel="0" collapsed="false">
      <c r="A51" s="132" t="n">
        <v>8</v>
      </c>
      <c r="B51" s="133" t="s">
        <v>43</v>
      </c>
      <c r="C51" s="130" t="n">
        <v>25200</v>
      </c>
      <c r="D51" s="134" t="n">
        <v>33783</v>
      </c>
      <c r="E51" s="135" t="n">
        <f aca="false">C51/D51*100</f>
        <v>74.5937305745493</v>
      </c>
      <c r="F51" s="134" t="n">
        <v>6508</v>
      </c>
      <c r="G51" s="134" t="n">
        <v>9341</v>
      </c>
      <c r="H51" s="135" t="n">
        <f aca="false">F51/G51*100</f>
        <v>69.6713413981373</v>
      </c>
      <c r="I51" s="134" t="n">
        <v>25633</v>
      </c>
      <c r="J51" s="134" t="n">
        <v>34046</v>
      </c>
      <c r="K51" s="135" t="n">
        <f aca="false">I51/J51*100</f>
        <v>75.2893144569112</v>
      </c>
      <c r="L51" s="134" t="n">
        <v>0</v>
      </c>
      <c r="M51" s="134" t="n">
        <v>0</v>
      </c>
      <c r="N51" s="135" t="n">
        <v>0</v>
      </c>
      <c r="O51" s="136" t="n">
        <v>47</v>
      </c>
      <c r="P51" s="134" t="n">
        <v>74</v>
      </c>
      <c r="Q51" s="136" t="n">
        <v>48</v>
      </c>
      <c r="R51" s="128" t="n">
        <f aca="false">Q51*P51</f>
        <v>3552</v>
      </c>
    </row>
    <row r="52" customFormat="false" ht="15" hidden="false" customHeight="false" outlineLevel="0" collapsed="false">
      <c r="A52" s="132" t="n">
        <v>9</v>
      </c>
      <c r="B52" s="133" t="s">
        <v>44</v>
      </c>
      <c r="C52" s="130" t="n">
        <v>78919</v>
      </c>
      <c r="D52" s="134" t="n">
        <v>64870</v>
      </c>
      <c r="E52" s="135" t="n">
        <f aca="false">C52/D52*100</f>
        <v>121.657160474796</v>
      </c>
      <c r="F52" s="134" t="n">
        <v>23604</v>
      </c>
      <c r="G52" s="134" t="n">
        <v>26026</v>
      </c>
      <c r="H52" s="135" t="n">
        <f aca="false">F52/G52*100</f>
        <v>90.6939214631522</v>
      </c>
      <c r="I52" s="134" t="n">
        <v>66760</v>
      </c>
      <c r="J52" s="103" t="n">
        <v>59223</v>
      </c>
      <c r="K52" s="135" t="n">
        <f aca="false">I52/J52*100</f>
        <v>112.726474511592</v>
      </c>
      <c r="L52" s="134" t="n">
        <v>0</v>
      </c>
      <c r="M52" s="134" t="n">
        <v>0</v>
      </c>
      <c r="N52" s="135" t="n">
        <v>0</v>
      </c>
      <c r="O52" s="136" t="n">
        <v>80</v>
      </c>
      <c r="P52" s="134" t="n">
        <v>95</v>
      </c>
      <c r="Q52" s="136" t="n">
        <v>77</v>
      </c>
      <c r="R52" s="128" t="n">
        <f aca="false">Q52*P52</f>
        <v>7315</v>
      </c>
    </row>
    <row r="53" customFormat="false" ht="15" hidden="false" customHeight="false" outlineLevel="0" collapsed="false">
      <c r="A53" s="132" t="n">
        <v>10</v>
      </c>
      <c r="B53" s="133" t="s">
        <v>45</v>
      </c>
      <c r="C53" s="130" t="n">
        <v>548554</v>
      </c>
      <c r="D53" s="134" t="n">
        <v>275843</v>
      </c>
      <c r="E53" s="135" t="n">
        <f aca="false">C53/D53*100</f>
        <v>198.864571513506</v>
      </c>
      <c r="F53" s="130" t="n">
        <v>197607</v>
      </c>
      <c r="G53" s="134" t="n">
        <v>81978</v>
      </c>
      <c r="H53" s="135" t="n">
        <f aca="false">F53/G53*100</f>
        <v>241.048817975554</v>
      </c>
      <c r="I53" s="134" t="n">
        <v>315247</v>
      </c>
      <c r="J53" s="134" t="n">
        <v>289451</v>
      </c>
      <c r="K53" s="135" t="n">
        <f aca="false">I53/J53*100</f>
        <v>108.912043834708</v>
      </c>
      <c r="L53" s="134" t="n">
        <v>314934</v>
      </c>
      <c r="M53" s="134" t="n">
        <v>288214</v>
      </c>
      <c r="N53" s="135" t="n">
        <f aca="false">L53/M53*100</f>
        <v>109.270888992207</v>
      </c>
      <c r="O53" s="136" t="n">
        <v>230</v>
      </c>
      <c r="P53" s="134" t="n">
        <v>84</v>
      </c>
      <c r="Q53" s="136" t="n">
        <v>222</v>
      </c>
      <c r="R53" s="128" t="n">
        <f aca="false">Q53*P53</f>
        <v>18648</v>
      </c>
    </row>
    <row r="54" customFormat="false" ht="15" hidden="false" customHeight="false" outlineLevel="0" collapsed="false">
      <c r="A54" s="132" t="n">
        <v>11</v>
      </c>
      <c r="B54" s="133" t="s">
        <v>46</v>
      </c>
      <c r="C54" s="130" t="n">
        <v>1190</v>
      </c>
      <c r="D54" s="134" t="n">
        <v>6789</v>
      </c>
      <c r="E54" s="135" t="n">
        <f aca="false">C54/D54*100</f>
        <v>17.5283546914126</v>
      </c>
      <c r="F54" s="134" t="n">
        <v>0</v>
      </c>
      <c r="G54" s="134" t="n">
        <v>1372</v>
      </c>
      <c r="H54" s="135" t="n">
        <v>0</v>
      </c>
      <c r="I54" s="134" t="n">
        <v>2452</v>
      </c>
      <c r="J54" s="134" t="n">
        <v>14500</v>
      </c>
      <c r="K54" s="135" t="n">
        <f aca="false">I54/J54*100</f>
        <v>16.9103448275862</v>
      </c>
      <c r="L54" s="134" t="n">
        <v>2452</v>
      </c>
      <c r="M54" s="134" t="n">
        <v>14500</v>
      </c>
      <c r="N54" s="135" t="n">
        <f aca="false">L54/M54*100</f>
        <v>16.9103448275862</v>
      </c>
      <c r="O54" s="136" t="n">
        <v>24</v>
      </c>
      <c r="P54" s="134" t="n">
        <v>65</v>
      </c>
      <c r="Q54" s="136" t="n">
        <v>24</v>
      </c>
      <c r="R54" s="128" t="n">
        <f aca="false">Q54*P54</f>
        <v>1560</v>
      </c>
    </row>
    <row r="55" customFormat="false" ht="15" hidden="false" customHeight="false" outlineLevel="0" collapsed="false">
      <c r="A55" s="132" t="n">
        <v>12</v>
      </c>
      <c r="B55" s="133" t="s">
        <v>47</v>
      </c>
      <c r="C55" s="134" t="n">
        <v>32634</v>
      </c>
      <c r="D55" s="134" t="n">
        <v>31088</v>
      </c>
      <c r="E55" s="135" t="n">
        <f aca="false">C55/D55*100</f>
        <v>104.972979927946</v>
      </c>
      <c r="F55" s="139" t="n">
        <v>9994</v>
      </c>
      <c r="G55" s="139" t="n">
        <v>6336</v>
      </c>
      <c r="H55" s="135" t="n">
        <f aca="false">F55/G55*100</f>
        <v>157.733585858586</v>
      </c>
      <c r="I55" s="139" t="n">
        <v>29049</v>
      </c>
      <c r="J55" s="139" t="n">
        <v>28513</v>
      </c>
      <c r="K55" s="135" t="n">
        <f aca="false">I55/J55*100</f>
        <v>101.879844281556</v>
      </c>
      <c r="L55" s="138" t="n">
        <v>29049</v>
      </c>
      <c r="M55" s="139" t="n">
        <v>27847</v>
      </c>
      <c r="N55" s="135" t="n">
        <f aca="false">L55/M55*100</f>
        <v>104.31644342299</v>
      </c>
      <c r="O55" s="136" t="n">
        <v>27</v>
      </c>
      <c r="P55" s="134" t="n">
        <v>109</v>
      </c>
      <c r="Q55" s="136" t="n">
        <v>27</v>
      </c>
      <c r="R55" s="128" t="n">
        <f aca="false">Q55*P55</f>
        <v>2943</v>
      </c>
    </row>
    <row r="56" customFormat="false" ht="15" hidden="false" customHeight="false" outlineLevel="0" collapsed="false">
      <c r="A56" s="132" t="n">
        <v>13</v>
      </c>
      <c r="B56" s="133" t="s">
        <v>48</v>
      </c>
      <c r="C56" s="134" t="n">
        <v>132941</v>
      </c>
      <c r="D56" s="134" t="n">
        <v>121960</v>
      </c>
      <c r="E56" s="135" t="n">
        <f aca="false">C56/D56*100</f>
        <v>109.003771728436</v>
      </c>
      <c r="F56" s="134" t="n">
        <v>30507</v>
      </c>
      <c r="G56" s="134" t="n">
        <v>32739</v>
      </c>
      <c r="H56" s="135" t="n">
        <f aca="false">F56/G56*100</f>
        <v>93.1824429579401</v>
      </c>
      <c r="I56" s="134" t="n">
        <v>111177</v>
      </c>
      <c r="J56" s="134" t="n">
        <v>123431</v>
      </c>
      <c r="K56" s="135" t="n">
        <f aca="false">I56/J56*100</f>
        <v>90.0721860796721</v>
      </c>
      <c r="L56" s="134" t="n">
        <v>0</v>
      </c>
      <c r="M56" s="134" t="n">
        <v>0</v>
      </c>
      <c r="N56" s="135" t="n">
        <v>0</v>
      </c>
      <c r="O56" s="136" t="n">
        <v>75</v>
      </c>
      <c r="P56" s="134" t="n">
        <v>112</v>
      </c>
      <c r="Q56" s="136" t="n">
        <v>80</v>
      </c>
      <c r="R56" s="128" t="n">
        <f aca="false">Q56*P56</f>
        <v>8960</v>
      </c>
    </row>
    <row r="57" customFormat="false" ht="15" hidden="false" customHeight="false" outlineLevel="0" collapsed="false">
      <c r="A57" s="132" t="n">
        <v>14</v>
      </c>
      <c r="B57" s="133" t="s">
        <v>49</v>
      </c>
      <c r="C57" s="136" t="n">
        <v>6666</v>
      </c>
      <c r="D57" s="136" t="n">
        <v>10320</v>
      </c>
      <c r="E57" s="137" t="n">
        <f aca="false">C57/D57*100</f>
        <v>64.593023255814</v>
      </c>
      <c r="F57" s="136" t="n">
        <v>1748</v>
      </c>
      <c r="G57" s="136" t="n">
        <v>3511</v>
      </c>
      <c r="H57" s="137" t="n">
        <f aca="false">F57/G57*100</f>
        <v>49.7863856451154</v>
      </c>
      <c r="I57" s="136" t="n">
        <v>8301</v>
      </c>
      <c r="J57" s="136" t="n">
        <v>9973</v>
      </c>
      <c r="K57" s="137" t="n">
        <f aca="false">I57/J57*100</f>
        <v>83.2347337812093</v>
      </c>
      <c r="L57" s="136" t="n">
        <v>0</v>
      </c>
      <c r="M57" s="136" t="n">
        <v>0</v>
      </c>
      <c r="N57" s="135" t="n">
        <v>0</v>
      </c>
      <c r="O57" s="136" t="n">
        <v>13</v>
      </c>
      <c r="P57" s="134" t="n">
        <v>80</v>
      </c>
      <c r="Q57" s="136" t="n">
        <v>13</v>
      </c>
      <c r="R57" s="128" t="n">
        <f aca="false">Q57*P57</f>
        <v>1040</v>
      </c>
    </row>
    <row r="58" customFormat="false" ht="15" hidden="false" customHeight="false" outlineLevel="0" collapsed="false">
      <c r="A58" s="132" t="n">
        <v>15</v>
      </c>
      <c r="B58" s="133" t="s">
        <v>50</v>
      </c>
      <c r="C58" s="134" t="n">
        <v>20825</v>
      </c>
      <c r="D58" s="103" t="n">
        <v>610</v>
      </c>
      <c r="E58" s="137" t="n">
        <f aca="false">C58/D58*100</f>
        <v>3413.93442622951</v>
      </c>
      <c r="F58" s="134" t="n">
        <v>20610</v>
      </c>
      <c r="G58" s="134" t="n">
        <v>450</v>
      </c>
      <c r="H58" s="137" t="n">
        <f aca="false">F58/G58*100</f>
        <v>4580</v>
      </c>
      <c r="I58" s="134" t="n">
        <v>38491</v>
      </c>
      <c r="J58" s="134" t="n">
        <v>625</v>
      </c>
      <c r="K58" s="137" t="n">
        <f aca="false">I58/J58*100</f>
        <v>6158.56</v>
      </c>
      <c r="L58" s="134" t="n">
        <v>38716</v>
      </c>
      <c r="M58" s="134" t="n">
        <v>0</v>
      </c>
      <c r="N58" s="135" t="n">
        <v>0</v>
      </c>
      <c r="O58" s="136" t="n">
        <v>52</v>
      </c>
      <c r="P58" s="134" t="n">
        <v>105</v>
      </c>
      <c r="Q58" s="136" t="n">
        <v>50</v>
      </c>
      <c r="R58" s="128" t="n">
        <f aca="false">Q58*P58</f>
        <v>5250</v>
      </c>
    </row>
    <row r="59" customFormat="false" ht="15" hidden="false" customHeight="false" outlineLevel="0" collapsed="false">
      <c r="A59" s="132" t="n">
        <v>16</v>
      </c>
      <c r="B59" s="133" t="s">
        <v>51</v>
      </c>
      <c r="C59" s="134" t="n">
        <v>800</v>
      </c>
      <c r="D59" s="103" t="n">
        <v>0</v>
      </c>
      <c r="E59" s="137" t="n">
        <v>0</v>
      </c>
      <c r="F59" s="134" t="n">
        <v>50</v>
      </c>
      <c r="G59" s="134" t="n">
        <v>0</v>
      </c>
      <c r="H59" s="137" t="n">
        <v>0</v>
      </c>
      <c r="I59" s="134" t="n">
        <v>800</v>
      </c>
      <c r="J59" s="134" t="n">
        <v>0</v>
      </c>
      <c r="K59" s="135" t="n">
        <v>0</v>
      </c>
      <c r="L59" s="134" t="n">
        <v>0</v>
      </c>
      <c r="M59" s="134" t="n">
        <v>0</v>
      </c>
      <c r="N59" s="135" t="n">
        <v>0</v>
      </c>
      <c r="O59" s="136" t="n">
        <v>3</v>
      </c>
      <c r="P59" s="134" t="n">
        <v>40</v>
      </c>
      <c r="Q59" s="136" t="n">
        <v>3</v>
      </c>
      <c r="R59" s="128" t="n">
        <f aca="false">Q59*P59</f>
        <v>120</v>
      </c>
    </row>
    <row r="60" customFormat="false" ht="15" hidden="false" customHeight="false" outlineLevel="0" collapsed="false">
      <c r="A60" s="132" t="n">
        <v>17</v>
      </c>
      <c r="B60" s="133" t="s">
        <v>52</v>
      </c>
      <c r="C60" s="136" t="n">
        <v>132800</v>
      </c>
      <c r="D60" s="136" t="n">
        <v>0</v>
      </c>
      <c r="E60" s="137" t="n">
        <v>0</v>
      </c>
      <c r="F60" s="136" t="n">
        <v>112000</v>
      </c>
      <c r="G60" s="136" t="n">
        <v>0</v>
      </c>
      <c r="H60" s="137" t="n">
        <v>0</v>
      </c>
      <c r="I60" s="136" t="n">
        <v>20800</v>
      </c>
      <c r="J60" s="136" t="n">
        <v>0</v>
      </c>
      <c r="K60" s="135" t="n">
        <v>0</v>
      </c>
      <c r="L60" s="136" t="n">
        <v>0</v>
      </c>
      <c r="M60" s="136" t="n">
        <v>0</v>
      </c>
      <c r="N60" s="137" t="n">
        <v>0</v>
      </c>
      <c r="O60" s="136" t="n">
        <v>13</v>
      </c>
      <c r="P60" s="134" t="n">
        <v>70</v>
      </c>
      <c r="Q60" s="136" t="n">
        <v>13</v>
      </c>
      <c r="R60" s="128" t="n">
        <f aca="false">Q60*P60</f>
        <v>910</v>
      </c>
    </row>
    <row r="61" s="142" customFormat="true" ht="15" hidden="false" customHeight="false" outlineLevel="0" collapsed="false">
      <c r="A61" s="140" t="s">
        <v>53</v>
      </c>
      <c r="B61" s="140"/>
      <c r="C61" s="140" t="n">
        <f aca="false">SUM(C44:C60)</f>
        <v>1090921</v>
      </c>
      <c r="D61" s="140" t="n">
        <f aca="false">SUM(D44:D60)</f>
        <v>686387</v>
      </c>
      <c r="E61" s="141" t="n">
        <f aca="false">C61/D61*100</f>
        <v>158.936722286407</v>
      </c>
      <c r="F61" s="140" t="n">
        <f aca="false">SUM(F44:F60)</f>
        <v>442388</v>
      </c>
      <c r="G61" s="140" t="n">
        <f aca="false">SUM(G44:G59)</f>
        <v>208641</v>
      </c>
      <c r="H61" s="141" t="n">
        <f aca="false">F61/G61*100</f>
        <v>212.033109503885</v>
      </c>
      <c r="I61" s="140" t="n">
        <f aca="false">SUM(I44:I60)</f>
        <v>734599</v>
      </c>
      <c r="J61" s="140" t="n">
        <f aca="false">SUM(J44:J60)</f>
        <v>694946</v>
      </c>
      <c r="K61" s="141" t="n">
        <f aca="false">I61/J61*100</f>
        <v>105.705910962866</v>
      </c>
      <c r="L61" s="140" t="n">
        <f aca="false">SUM(L44:L60)</f>
        <v>395273</v>
      </c>
      <c r="M61" s="140" t="n">
        <f aca="false">SUM(M44:M60)</f>
        <v>347043</v>
      </c>
      <c r="N61" s="141" t="n">
        <f aca="false">L61/M61*100</f>
        <v>113.897413288843</v>
      </c>
      <c r="O61" s="140" t="n">
        <f aca="false">SUM(O44:O60)</f>
        <v>847</v>
      </c>
      <c r="P61" s="141" t="n">
        <f aca="false">R61/O61</f>
        <v>80.9232585596222</v>
      </c>
      <c r="Q61" s="140" t="n">
        <f aca="false">SUM(Q44:Q60)</f>
        <v>833</v>
      </c>
      <c r="R61" s="140" t="n">
        <f aca="false">SUM(R44:R60)</f>
        <v>68542</v>
      </c>
    </row>
    <row r="62" customFormat="false" ht="15" hidden="false" customHeight="false" outlineLevel="0" collapsed="false">
      <c r="A62" s="136"/>
      <c r="B62" s="133"/>
      <c r="C62" s="136"/>
      <c r="D62" s="136"/>
      <c r="E62" s="136"/>
      <c r="F62" s="136"/>
      <c r="G62" s="136"/>
      <c r="H62" s="136"/>
      <c r="I62" s="136"/>
      <c r="J62" s="136"/>
      <c r="K62" s="130"/>
      <c r="L62" s="136"/>
      <c r="M62" s="136"/>
      <c r="N62" s="136"/>
      <c r="O62" s="136"/>
      <c r="P62" s="130"/>
      <c r="Q62" s="136"/>
      <c r="R62" s="128"/>
    </row>
    <row r="63" customFormat="false" ht="15" hidden="false" customHeight="false" outlineLevel="0" collapsed="false">
      <c r="A63" s="129" t="s">
        <v>54</v>
      </c>
      <c r="B63" s="129"/>
      <c r="C63" s="129" t="n">
        <v>3</v>
      </c>
      <c r="D63" s="129" t="n">
        <v>4</v>
      </c>
      <c r="E63" s="131" t="n">
        <v>5</v>
      </c>
      <c r="F63" s="129" t="n">
        <v>6</v>
      </c>
      <c r="G63" s="129" t="n">
        <v>7</v>
      </c>
      <c r="H63" s="129" t="n">
        <v>8</v>
      </c>
      <c r="I63" s="129" t="n">
        <v>9</v>
      </c>
      <c r="J63" s="129" t="n">
        <v>10</v>
      </c>
      <c r="K63" s="129" t="n">
        <v>11</v>
      </c>
      <c r="L63" s="129" t="n">
        <v>12</v>
      </c>
      <c r="M63" s="129" t="n">
        <v>13</v>
      </c>
      <c r="N63" s="129" t="n">
        <v>14</v>
      </c>
      <c r="O63" s="129" t="n">
        <v>15</v>
      </c>
      <c r="P63" s="131" t="n">
        <v>16</v>
      </c>
      <c r="Q63" s="129" t="n">
        <v>17</v>
      </c>
      <c r="R63" s="128"/>
    </row>
    <row r="64" s="144" customFormat="true" ht="15" hidden="false" customHeight="false" outlineLevel="0" collapsed="false">
      <c r="A64" s="134" t="n">
        <v>1</v>
      </c>
      <c r="B64" s="143" t="s">
        <v>55</v>
      </c>
      <c r="C64" s="134" t="n">
        <v>194625</v>
      </c>
      <c r="D64" s="138" t="n">
        <v>122037</v>
      </c>
      <c r="E64" s="135" t="n">
        <f aca="false">C64/D64*100</f>
        <v>159.480321541827</v>
      </c>
      <c r="F64" s="138" t="n">
        <v>43266</v>
      </c>
      <c r="G64" s="138" t="n">
        <v>34831</v>
      </c>
      <c r="H64" s="135" t="n">
        <f aca="false">F64/G64*100</f>
        <v>124.216933191697</v>
      </c>
      <c r="I64" s="138" t="n">
        <v>205183</v>
      </c>
      <c r="J64" s="138" t="n">
        <v>82145</v>
      </c>
      <c r="K64" s="135" t="n">
        <f aca="false">I64/J64*100</f>
        <v>249.781483961288</v>
      </c>
      <c r="L64" s="138" t="n">
        <f aca="false">188469+86981</f>
        <v>275450</v>
      </c>
      <c r="M64" s="138" t="n">
        <f aca="false">81513+6010</f>
        <v>87523</v>
      </c>
      <c r="N64" s="135" t="n">
        <f aca="false">L64/M64*100</f>
        <v>314.717274316465</v>
      </c>
      <c r="O64" s="138" t="n">
        <v>156</v>
      </c>
      <c r="P64" s="138" t="n">
        <v>69</v>
      </c>
      <c r="Q64" s="138" t="n">
        <v>156</v>
      </c>
      <c r="R64" s="128" t="n">
        <f aca="false">Q64*P64</f>
        <v>10764</v>
      </c>
    </row>
    <row r="65" customFormat="false" ht="15" hidden="false" customHeight="false" outlineLevel="0" collapsed="false">
      <c r="A65" s="139" t="n">
        <v>2</v>
      </c>
      <c r="B65" s="143" t="s">
        <v>56</v>
      </c>
      <c r="C65" s="134" t="n">
        <v>32546</v>
      </c>
      <c r="D65" s="134" t="n">
        <v>33076</v>
      </c>
      <c r="E65" s="135" t="n">
        <f aca="false">C65/D65*100</f>
        <v>98.397629701294</v>
      </c>
      <c r="F65" s="138" t="n">
        <v>4809</v>
      </c>
      <c r="G65" s="138" t="n">
        <v>8329</v>
      </c>
      <c r="H65" s="135" t="n">
        <f aca="false">F65/G65*100</f>
        <v>57.7380237723616</v>
      </c>
      <c r="I65" s="138" t="n">
        <v>44123</v>
      </c>
      <c r="J65" s="138" t="n">
        <v>32680</v>
      </c>
      <c r="K65" s="135" t="n">
        <f aca="false">I65/J65*100</f>
        <v>135.015299877601</v>
      </c>
      <c r="L65" s="138" t="n">
        <v>0</v>
      </c>
      <c r="M65" s="138" t="n">
        <v>3908</v>
      </c>
      <c r="N65" s="135" t="n">
        <v>0</v>
      </c>
      <c r="O65" s="138" t="n">
        <v>135</v>
      </c>
      <c r="P65" s="138" t="n">
        <v>105</v>
      </c>
      <c r="Q65" s="138" t="n">
        <v>135</v>
      </c>
      <c r="R65" s="128" t="n">
        <f aca="false">Q65*P65</f>
        <v>14175</v>
      </c>
    </row>
    <row r="66" customFormat="false" ht="15" hidden="false" customHeight="false" outlineLevel="0" collapsed="false">
      <c r="A66" s="139" t="n">
        <v>3</v>
      </c>
      <c r="B66" s="143" t="s">
        <v>57</v>
      </c>
      <c r="C66" s="138" t="n">
        <v>57924</v>
      </c>
      <c r="D66" s="138" t="n">
        <v>90959</v>
      </c>
      <c r="E66" s="135" t="n">
        <f aca="false">C66/D66*100</f>
        <v>63.6814388900494</v>
      </c>
      <c r="F66" s="138" t="n">
        <v>17684</v>
      </c>
      <c r="G66" s="138" t="n">
        <v>36406</v>
      </c>
      <c r="H66" s="135" t="n">
        <f aca="false">F66/G66*100</f>
        <v>48.5744108114047</v>
      </c>
      <c r="I66" s="138" t="n">
        <v>57924</v>
      </c>
      <c r="J66" s="138" t="n">
        <v>90959</v>
      </c>
      <c r="K66" s="135" t="n">
        <f aca="false">I66/J66*100</f>
        <v>63.6814388900494</v>
      </c>
      <c r="L66" s="138" t="n">
        <v>0</v>
      </c>
      <c r="M66" s="138" t="n">
        <v>0</v>
      </c>
      <c r="N66" s="135" t="n">
        <v>0</v>
      </c>
      <c r="O66" s="138" t="n">
        <v>117</v>
      </c>
      <c r="P66" s="138" t="n">
        <v>50</v>
      </c>
      <c r="Q66" s="138" t="n">
        <v>117</v>
      </c>
      <c r="R66" s="128" t="n">
        <f aca="false">Q66*P66</f>
        <v>5850</v>
      </c>
    </row>
    <row r="67" customFormat="false" ht="15" hidden="false" customHeight="false" outlineLevel="0" collapsed="false">
      <c r="A67" s="134" t="n">
        <v>4</v>
      </c>
      <c r="B67" s="143" t="s">
        <v>58</v>
      </c>
      <c r="C67" s="138" t="n">
        <v>121502</v>
      </c>
      <c r="D67" s="138" t="n">
        <v>113032</v>
      </c>
      <c r="E67" s="135" t="n">
        <f aca="false">C67/D67*100</f>
        <v>107.4934531814</v>
      </c>
      <c r="F67" s="138" t="n">
        <v>25446</v>
      </c>
      <c r="G67" s="138" t="n">
        <v>30515</v>
      </c>
      <c r="H67" s="135" t="n">
        <f aca="false">F67/G67*100</f>
        <v>83.3884974602654</v>
      </c>
      <c r="I67" s="138" t="n">
        <v>135490</v>
      </c>
      <c r="J67" s="138" t="n">
        <v>113317</v>
      </c>
      <c r="K67" s="135" t="n">
        <f aca="false">I67/J67*100</f>
        <v>119.567231748105</v>
      </c>
      <c r="L67" s="138" t="n">
        <v>96603</v>
      </c>
      <c r="M67" s="138" t="n">
        <f aca="false">57568+2313</f>
        <v>59881</v>
      </c>
      <c r="N67" s="135" t="n">
        <f aca="false">L67/M67*100</f>
        <v>161.324961172993</v>
      </c>
      <c r="O67" s="138" t="n">
        <v>63</v>
      </c>
      <c r="P67" s="138" t="n">
        <v>55</v>
      </c>
      <c r="Q67" s="138" t="n">
        <v>65</v>
      </c>
      <c r="R67" s="128" t="n">
        <f aca="false">Q67*P67</f>
        <v>3575</v>
      </c>
    </row>
    <row r="68" customFormat="false" ht="15" hidden="false" customHeight="false" outlineLevel="0" collapsed="false">
      <c r="A68" s="139" t="n">
        <v>5</v>
      </c>
      <c r="B68" s="143" t="s">
        <v>59</v>
      </c>
      <c r="C68" s="136" t="n">
        <v>68900</v>
      </c>
      <c r="D68" s="136" t="n">
        <v>54000</v>
      </c>
      <c r="E68" s="135" t="n">
        <f aca="false">C68/D68*100</f>
        <v>127.592592592593</v>
      </c>
      <c r="F68" s="136" t="n">
        <v>32400</v>
      </c>
      <c r="G68" s="136" t="n">
        <v>20000</v>
      </c>
      <c r="H68" s="135" t="n">
        <f aca="false">F68/G68*100</f>
        <v>162</v>
      </c>
      <c r="I68" s="136" t="n">
        <v>47869</v>
      </c>
      <c r="J68" s="136" t="n">
        <v>41911</v>
      </c>
      <c r="K68" s="135" t="n">
        <f aca="false">I68/J68*100</f>
        <v>114.215838324068</v>
      </c>
      <c r="L68" s="136" t="n">
        <v>47869</v>
      </c>
      <c r="M68" s="136" t="n">
        <v>41911</v>
      </c>
      <c r="N68" s="135" t="n">
        <f aca="false">L68/M68*100</f>
        <v>114.215838324068</v>
      </c>
      <c r="O68" s="138" t="n">
        <v>35</v>
      </c>
      <c r="P68" s="134" t="n">
        <v>80</v>
      </c>
      <c r="Q68" s="138" t="n">
        <v>35</v>
      </c>
      <c r="R68" s="128" t="n">
        <f aca="false">Q68*P68</f>
        <v>2800</v>
      </c>
    </row>
    <row r="69" customFormat="false" ht="15" hidden="false" customHeight="false" outlineLevel="0" collapsed="false">
      <c r="A69" s="139" t="n">
        <v>6</v>
      </c>
      <c r="B69" s="143" t="s">
        <v>60</v>
      </c>
      <c r="C69" s="138" t="n">
        <v>16918</v>
      </c>
      <c r="D69" s="138" t="n">
        <v>22555</v>
      </c>
      <c r="E69" s="135" t="n">
        <f aca="false">C69/D69*100</f>
        <v>75.0077588117934</v>
      </c>
      <c r="F69" s="138" t="n">
        <v>5519</v>
      </c>
      <c r="G69" s="138" t="n">
        <v>7305</v>
      </c>
      <c r="H69" s="135" t="n">
        <f aca="false">F69/G69*100</f>
        <v>75.5509924709103</v>
      </c>
      <c r="I69" s="138" t="n">
        <v>18790</v>
      </c>
      <c r="J69" s="138" t="n">
        <v>25694</v>
      </c>
      <c r="K69" s="135" t="n">
        <f aca="false">I69/J69*100</f>
        <v>73.1299135985055</v>
      </c>
      <c r="L69" s="138" t="n">
        <v>18655</v>
      </c>
      <c r="M69" s="138" t="n">
        <v>25694</v>
      </c>
      <c r="N69" s="135" t="n">
        <f aca="false">L69/M69*100</f>
        <v>72.6044991048494</v>
      </c>
      <c r="O69" s="138" t="n">
        <v>46</v>
      </c>
      <c r="P69" s="138" t="n">
        <v>41</v>
      </c>
      <c r="Q69" s="138" t="n">
        <v>53</v>
      </c>
      <c r="R69" s="128" t="n">
        <f aca="false">Q69*P69</f>
        <v>2173</v>
      </c>
    </row>
    <row r="70" customFormat="false" ht="15" hidden="false" customHeight="false" outlineLevel="0" collapsed="false">
      <c r="A70" s="134" t="n">
        <v>7</v>
      </c>
      <c r="B70" s="143" t="s">
        <v>61</v>
      </c>
      <c r="C70" s="134" t="n">
        <v>18656</v>
      </c>
      <c r="D70" s="134" t="n">
        <v>30402</v>
      </c>
      <c r="E70" s="135" t="n">
        <f aca="false">C70/D70*100</f>
        <v>61.3643839221104</v>
      </c>
      <c r="F70" s="134" t="n">
        <v>9145</v>
      </c>
      <c r="G70" s="134" t="n">
        <v>6625</v>
      </c>
      <c r="H70" s="135" t="n">
        <f aca="false">F70/G70*100</f>
        <v>138.037735849057</v>
      </c>
      <c r="I70" s="134" t="n">
        <v>27950</v>
      </c>
      <c r="J70" s="134" t="n">
        <v>31514</v>
      </c>
      <c r="K70" s="135" t="n">
        <f aca="false">I70/J70*100</f>
        <v>88.6907406232151</v>
      </c>
      <c r="L70" s="145" t="n">
        <v>27937</v>
      </c>
      <c r="M70" s="134" t="n">
        <v>31508</v>
      </c>
      <c r="N70" s="135" t="n">
        <f aca="false">L70/M70*100</f>
        <v>88.6663704456011</v>
      </c>
      <c r="O70" s="138" t="n">
        <v>40</v>
      </c>
      <c r="P70" s="138" t="n">
        <v>55</v>
      </c>
      <c r="Q70" s="138" t="n">
        <v>40</v>
      </c>
      <c r="R70" s="128" t="n">
        <f aca="false">Q70*P70</f>
        <v>2200</v>
      </c>
    </row>
    <row r="71" s="144" customFormat="true" ht="15" hidden="false" customHeight="false" outlineLevel="0" collapsed="false">
      <c r="A71" s="139" t="n">
        <v>8</v>
      </c>
      <c r="B71" s="143" t="s">
        <v>62</v>
      </c>
      <c r="C71" s="134" t="n">
        <v>0</v>
      </c>
      <c r="D71" s="134" t="n">
        <v>0</v>
      </c>
      <c r="E71" s="135" t="n">
        <v>0</v>
      </c>
      <c r="F71" s="134" t="n">
        <v>0</v>
      </c>
      <c r="G71" s="134" t="n">
        <v>0</v>
      </c>
      <c r="H71" s="135" t="n">
        <v>0</v>
      </c>
      <c r="I71" s="134" t="n">
        <v>0</v>
      </c>
      <c r="J71" s="134" t="n">
        <v>0</v>
      </c>
      <c r="K71" s="135" t="n">
        <v>0</v>
      </c>
      <c r="L71" s="134" t="n">
        <v>0</v>
      </c>
      <c r="M71" s="134" t="n">
        <v>0</v>
      </c>
      <c r="N71" s="135" t="n">
        <v>0</v>
      </c>
      <c r="O71" s="138" t="n">
        <v>12</v>
      </c>
      <c r="P71" s="138" t="n">
        <v>75</v>
      </c>
      <c r="Q71" s="138" t="n">
        <v>12</v>
      </c>
      <c r="R71" s="128" t="n">
        <f aca="false">Q71*P71</f>
        <v>900</v>
      </c>
    </row>
    <row r="72" s="144" customFormat="true" ht="15" hidden="false" customHeight="false" outlineLevel="0" collapsed="false">
      <c r="A72" s="139" t="n">
        <v>9</v>
      </c>
      <c r="B72" s="143" t="s">
        <v>63</v>
      </c>
      <c r="C72" s="136" t="n">
        <v>0</v>
      </c>
      <c r="D72" s="136" t="n">
        <v>0</v>
      </c>
      <c r="E72" s="136" t="n">
        <v>0</v>
      </c>
      <c r="F72" s="136" t="n">
        <v>0</v>
      </c>
      <c r="G72" s="136" t="n">
        <v>0</v>
      </c>
      <c r="H72" s="136" t="n">
        <v>0</v>
      </c>
      <c r="I72" s="136" t="n">
        <v>0</v>
      </c>
      <c r="J72" s="136" t="n">
        <v>0</v>
      </c>
      <c r="K72" s="136" t="n">
        <v>0</v>
      </c>
      <c r="L72" s="136" t="n">
        <v>0</v>
      </c>
      <c r="M72" s="136" t="n">
        <v>0</v>
      </c>
      <c r="N72" s="137" t="n">
        <v>0</v>
      </c>
      <c r="O72" s="138" t="n">
        <v>0</v>
      </c>
      <c r="P72" s="134" t="n">
        <v>0</v>
      </c>
      <c r="Q72" s="138" t="n">
        <v>0</v>
      </c>
      <c r="R72" s="128" t="n">
        <f aca="false">Q72*P72</f>
        <v>0</v>
      </c>
    </row>
    <row r="73" s="142" customFormat="true" ht="15" hidden="false" customHeight="false" outlineLevel="0" collapsed="false">
      <c r="A73" s="146" t="s">
        <v>64</v>
      </c>
      <c r="B73" s="146"/>
      <c r="C73" s="146" t="n">
        <f aca="false">SUM(C64:C72)</f>
        <v>511071</v>
      </c>
      <c r="D73" s="146" t="n">
        <f aca="false">SUM(D64:D72)</f>
        <v>466061</v>
      </c>
      <c r="E73" s="147" t="n">
        <f aca="false">C73/D73*100</f>
        <v>109.657534099614</v>
      </c>
      <c r="F73" s="146" t="n">
        <f aca="false">SUM(F64:F72)</f>
        <v>138269</v>
      </c>
      <c r="G73" s="146" t="n">
        <f aca="false">SUM(G64:G72)</f>
        <v>144011</v>
      </c>
      <c r="H73" s="147" t="n">
        <f aca="false">F73/G73*100</f>
        <v>96.0128045774281</v>
      </c>
      <c r="I73" s="148" t="n">
        <f aca="false">SUM(I64:I72)</f>
        <v>537329</v>
      </c>
      <c r="J73" s="146" t="n">
        <f aca="false">SUM(J64:J72)</f>
        <v>418220</v>
      </c>
      <c r="K73" s="147" t="n">
        <f aca="false">I73/J73*100</f>
        <v>128.479986609918</v>
      </c>
      <c r="L73" s="146" t="n">
        <f aca="false">SUM(L64:L72)</f>
        <v>466514</v>
      </c>
      <c r="M73" s="146" t="n">
        <f aca="false">SUM(M64:M72)</f>
        <v>250425</v>
      </c>
      <c r="N73" s="147" t="n">
        <f aca="false">L73/M73*100</f>
        <v>186.288908854947</v>
      </c>
      <c r="O73" s="148" t="n">
        <f aca="false">SUM(O64:O72)</f>
        <v>604</v>
      </c>
      <c r="P73" s="147" t="n">
        <f aca="false">R73/O73</f>
        <v>70.2599337748344</v>
      </c>
      <c r="Q73" s="146" t="n">
        <f aca="false">SUM(Q64:Q72)</f>
        <v>613</v>
      </c>
      <c r="R73" s="149" t="n">
        <f aca="false">SUM(R64:R72)</f>
        <v>42437</v>
      </c>
    </row>
    <row r="74" customFormat="false" ht="15" hidden="false" customHeight="false" outlineLevel="0" collapsed="false">
      <c r="A74" s="128"/>
      <c r="B74" s="150"/>
      <c r="C74" s="128"/>
      <c r="D74" s="128"/>
      <c r="E74" s="128"/>
      <c r="F74" s="128"/>
      <c r="G74" s="128"/>
      <c r="H74" s="128"/>
      <c r="I74" s="128"/>
      <c r="J74" s="128"/>
      <c r="K74" s="151"/>
      <c r="L74" s="128"/>
      <c r="M74" s="128"/>
      <c r="N74" s="128"/>
      <c r="O74" s="128"/>
      <c r="P74" s="151"/>
      <c r="Q74" s="128"/>
      <c r="R74" s="128"/>
    </row>
    <row r="75" customFormat="false" ht="15" hidden="false" customHeight="false" outlineLevel="0" collapsed="false">
      <c r="A75" s="129" t="s">
        <v>65</v>
      </c>
      <c r="B75" s="129"/>
      <c r="C75" s="129" t="n">
        <v>3</v>
      </c>
      <c r="D75" s="129" t="n">
        <v>4</v>
      </c>
      <c r="E75" s="131" t="n">
        <v>5</v>
      </c>
      <c r="F75" s="129" t="n">
        <v>6</v>
      </c>
      <c r="G75" s="129" t="n">
        <v>7</v>
      </c>
      <c r="H75" s="129" t="n">
        <v>8</v>
      </c>
      <c r="I75" s="129" t="n">
        <v>9</v>
      </c>
      <c r="J75" s="129" t="n">
        <v>10</v>
      </c>
      <c r="K75" s="129" t="n">
        <v>11</v>
      </c>
      <c r="L75" s="129" t="n">
        <v>12</v>
      </c>
      <c r="M75" s="129" t="n">
        <v>13</v>
      </c>
      <c r="N75" s="129" t="n">
        <v>14</v>
      </c>
      <c r="O75" s="129" t="n">
        <v>15</v>
      </c>
      <c r="P75" s="131" t="n">
        <v>16</v>
      </c>
      <c r="Q75" s="129" t="n">
        <v>17</v>
      </c>
      <c r="R75" s="128"/>
    </row>
    <row r="76" customFormat="false" ht="15" hidden="false" customHeight="false" outlineLevel="0" collapsed="false">
      <c r="A76" s="132" t="n">
        <v>1</v>
      </c>
      <c r="B76" s="133" t="s">
        <v>66</v>
      </c>
      <c r="C76" s="136" t="n">
        <v>48715</v>
      </c>
      <c r="D76" s="136" t="n">
        <v>614</v>
      </c>
      <c r="E76" s="137" t="n">
        <f aca="false">C76/D76*100</f>
        <v>7934.03908794788</v>
      </c>
      <c r="F76" s="136" t="n">
        <v>6039</v>
      </c>
      <c r="G76" s="136" t="n">
        <v>12</v>
      </c>
      <c r="H76" s="137" t="n">
        <f aca="false">F76/G76*100</f>
        <v>50325</v>
      </c>
      <c r="I76" s="136" t="n">
        <v>86652</v>
      </c>
      <c r="J76" s="136" t="n">
        <v>58524</v>
      </c>
      <c r="K76" s="137" t="n">
        <f aca="false">I76/J76*100</f>
        <v>148.062333401681</v>
      </c>
      <c r="L76" s="136" t="n">
        <v>53172</v>
      </c>
      <c r="M76" s="136" t="n">
        <v>0</v>
      </c>
      <c r="N76" s="137" t="n">
        <v>0</v>
      </c>
      <c r="O76" s="136" t="n">
        <v>175</v>
      </c>
      <c r="P76" s="130" t="n">
        <v>55</v>
      </c>
      <c r="Q76" s="136" t="n">
        <v>170</v>
      </c>
      <c r="R76" s="128" t="n">
        <f aca="false">Q76*P76</f>
        <v>9350</v>
      </c>
    </row>
    <row r="77" customFormat="false" ht="15" hidden="false" customHeight="false" outlineLevel="0" collapsed="false">
      <c r="A77" s="132" t="n">
        <v>2</v>
      </c>
      <c r="B77" s="133" t="s">
        <v>67</v>
      </c>
      <c r="C77" s="130" t="n">
        <v>155484</v>
      </c>
      <c r="D77" s="130" t="n">
        <v>104076</v>
      </c>
      <c r="E77" s="137" t="n">
        <f aca="false">C77/D77*100</f>
        <v>149.394673123487</v>
      </c>
      <c r="F77" s="130" t="n">
        <v>63540</v>
      </c>
      <c r="G77" s="130" t="n">
        <v>43994</v>
      </c>
      <c r="H77" s="137" t="n">
        <f aca="false">F77/G77*100</f>
        <v>144.42878574351</v>
      </c>
      <c r="I77" s="130" t="n">
        <v>155558</v>
      </c>
      <c r="J77" s="130" t="n">
        <v>61358</v>
      </c>
      <c r="K77" s="137" t="n">
        <f aca="false">I77/J77*100</f>
        <v>253.525212686202</v>
      </c>
      <c r="L77" s="130" t="n">
        <v>155558</v>
      </c>
      <c r="M77" s="130" t="n">
        <v>61358</v>
      </c>
      <c r="N77" s="137" t="n">
        <f aca="false">L77/M77*100</f>
        <v>253.525212686202</v>
      </c>
      <c r="O77" s="136" t="n">
        <v>23</v>
      </c>
      <c r="P77" s="134" t="n">
        <v>65</v>
      </c>
      <c r="Q77" s="136" t="n">
        <v>23</v>
      </c>
      <c r="R77" s="128" t="n">
        <f aca="false">Q77*P77</f>
        <v>1495</v>
      </c>
    </row>
    <row r="78" customFormat="false" ht="15" hidden="false" customHeight="false" outlineLevel="0" collapsed="false">
      <c r="A78" s="132" t="n">
        <v>3</v>
      </c>
      <c r="B78" s="133" t="s">
        <v>68</v>
      </c>
      <c r="C78" s="136" t="n">
        <v>22162</v>
      </c>
      <c r="D78" s="136" t="n">
        <v>2340</v>
      </c>
      <c r="E78" s="137" t="n">
        <f aca="false">C78/D78*100</f>
        <v>947.094017094017</v>
      </c>
      <c r="F78" s="136" t="n">
        <v>4950</v>
      </c>
      <c r="G78" s="136" t="n">
        <v>1241</v>
      </c>
      <c r="H78" s="137" t="n">
        <f aca="false">F78/G78*100</f>
        <v>398.871877518131</v>
      </c>
      <c r="I78" s="136" t="n">
        <v>20632</v>
      </c>
      <c r="J78" s="136" t="n">
        <v>2114</v>
      </c>
      <c r="K78" s="137" t="n">
        <f aca="false">I78/J78*100</f>
        <v>975.9697256386</v>
      </c>
      <c r="L78" s="136" t="n">
        <v>3417</v>
      </c>
      <c r="M78" s="136" t="n">
        <v>0</v>
      </c>
      <c r="N78" s="137" t="n">
        <v>0</v>
      </c>
      <c r="O78" s="136" t="n">
        <v>58</v>
      </c>
      <c r="P78" s="130" t="n">
        <v>59</v>
      </c>
      <c r="Q78" s="136" t="n">
        <v>58</v>
      </c>
      <c r="R78" s="128" t="n">
        <f aca="false">Q78*P78</f>
        <v>3422</v>
      </c>
    </row>
    <row r="79" customFormat="false" ht="15" hidden="false" customHeight="false" outlineLevel="0" collapsed="false">
      <c r="A79" s="132" t="n">
        <v>4</v>
      </c>
      <c r="B79" s="133" t="s">
        <v>69</v>
      </c>
      <c r="C79" s="136" t="n">
        <v>7608</v>
      </c>
      <c r="D79" s="136" t="n">
        <v>7073</v>
      </c>
      <c r="E79" s="137" t="n">
        <f aca="false">C79/D79*100</f>
        <v>107.563975682172</v>
      </c>
      <c r="F79" s="136" t="n">
        <v>3887</v>
      </c>
      <c r="G79" s="136" t="n">
        <v>2550</v>
      </c>
      <c r="H79" s="137" t="n">
        <f aca="false">F79/G79*100</f>
        <v>152.43137254902</v>
      </c>
      <c r="I79" s="136" t="n">
        <v>8451</v>
      </c>
      <c r="J79" s="136" t="n">
        <v>4431</v>
      </c>
      <c r="K79" s="137" t="n">
        <f aca="false">I79/J79*100</f>
        <v>190.724441435342</v>
      </c>
      <c r="L79" s="136" t="n">
        <v>0</v>
      </c>
      <c r="M79" s="136" t="n">
        <v>0</v>
      </c>
      <c r="N79" s="137" t="n">
        <v>0</v>
      </c>
      <c r="O79" s="136" t="n">
        <v>71</v>
      </c>
      <c r="P79" s="130" t="n">
        <v>50</v>
      </c>
      <c r="Q79" s="136" t="n">
        <v>73</v>
      </c>
      <c r="R79" s="128" t="n">
        <f aca="false">Q79*P79</f>
        <v>3650</v>
      </c>
    </row>
    <row r="80" customFormat="false" ht="15" hidden="false" customHeight="false" outlineLevel="0" collapsed="false">
      <c r="A80" s="132" t="n">
        <v>5</v>
      </c>
      <c r="B80" s="133" t="s">
        <v>70</v>
      </c>
      <c r="C80" s="136" t="n">
        <v>5849</v>
      </c>
      <c r="D80" s="136" t="n">
        <v>22378</v>
      </c>
      <c r="E80" s="137" t="n">
        <f aca="false">C80/D80*100</f>
        <v>26.1372776834391</v>
      </c>
      <c r="F80" s="136" t="n">
        <v>3650</v>
      </c>
      <c r="G80" s="136" t="n">
        <v>4950</v>
      </c>
      <c r="H80" s="137" t="n">
        <f aca="false">F80/G80*100</f>
        <v>73.7373737373737</v>
      </c>
      <c r="I80" s="136" t="n">
        <v>6304</v>
      </c>
      <c r="J80" s="136" t="n">
        <v>23464</v>
      </c>
      <c r="K80" s="137" t="n">
        <f aca="false">I80/J80*100</f>
        <v>26.8666893965223</v>
      </c>
      <c r="L80" s="136" t="n">
        <v>0</v>
      </c>
      <c r="M80" s="136" t="n">
        <v>0</v>
      </c>
      <c r="N80" s="137" t="n">
        <v>0</v>
      </c>
      <c r="O80" s="136" t="n">
        <v>65</v>
      </c>
      <c r="P80" s="130" t="n">
        <v>48</v>
      </c>
      <c r="Q80" s="136" t="n">
        <v>65</v>
      </c>
      <c r="R80" s="128" t="n">
        <f aca="false">Q80*P80</f>
        <v>3120</v>
      </c>
    </row>
    <row r="81" customFormat="false" ht="15" hidden="false" customHeight="false" outlineLevel="0" collapsed="false">
      <c r="A81" s="132" t="n">
        <v>6</v>
      </c>
      <c r="B81" s="133" t="s">
        <v>71</v>
      </c>
      <c r="C81" s="136" t="n">
        <v>573</v>
      </c>
      <c r="D81" s="136" t="n">
        <v>913</v>
      </c>
      <c r="E81" s="137" t="n">
        <f aca="false">C81/D81*100</f>
        <v>62.7601314348302</v>
      </c>
      <c r="F81" s="136" t="n">
        <v>62</v>
      </c>
      <c r="G81" s="136" t="n">
        <v>64</v>
      </c>
      <c r="H81" s="137" t="n">
        <f aca="false">F81/G81*100</f>
        <v>96.875</v>
      </c>
      <c r="I81" s="136" t="n">
        <v>755</v>
      </c>
      <c r="J81" s="136" t="n">
        <v>1481</v>
      </c>
      <c r="K81" s="137" t="n">
        <f aca="false">I81/J81*100</f>
        <v>50.9790681971641</v>
      </c>
      <c r="L81" s="136" t="n">
        <v>0</v>
      </c>
      <c r="M81" s="136" t="n">
        <v>45</v>
      </c>
      <c r="N81" s="137" t="n">
        <f aca="false">L81/M81*100</f>
        <v>0</v>
      </c>
      <c r="O81" s="136" t="n">
        <v>9</v>
      </c>
      <c r="P81" s="130" t="n">
        <v>35</v>
      </c>
      <c r="Q81" s="136" t="n">
        <v>9</v>
      </c>
      <c r="R81" s="128" t="n">
        <f aca="false">Q81*P81</f>
        <v>315</v>
      </c>
    </row>
    <row r="82" customFormat="false" ht="15" hidden="false" customHeight="false" outlineLevel="0" collapsed="false">
      <c r="A82" s="132" t="n">
        <v>7</v>
      </c>
      <c r="B82" s="133" t="s">
        <v>72</v>
      </c>
      <c r="C82" s="134" t="n">
        <v>187028</v>
      </c>
      <c r="D82" s="134" t="n">
        <v>120919</v>
      </c>
      <c r="E82" s="137" t="n">
        <f aca="false">C82/D82*100</f>
        <v>154.672135892622</v>
      </c>
      <c r="F82" s="134" t="n">
        <v>35663</v>
      </c>
      <c r="G82" s="134" t="n">
        <v>13397</v>
      </c>
      <c r="H82" s="137" t="n">
        <f aca="false">F82/G82*100</f>
        <v>266.201388370531</v>
      </c>
      <c r="I82" s="134" t="n">
        <v>204812</v>
      </c>
      <c r="J82" s="134" t="n">
        <v>66727</v>
      </c>
      <c r="K82" s="137" t="n">
        <f aca="false">I82/J82*100</f>
        <v>306.940219101713</v>
      </c>
      <c r="L82" s="134" t="n">
        <v>28963</v>
      </c>
      <c r="M82" s="134" t="n">
        <v>0</v>
      </c>
      <c r="N82" s="135" t="n">
        <v>0</v>
      </c>
      <c r="O82" s="136" t="n">
        <v>154</v>
      </c>
      <c r="P82" s="134"/>
      <c r="Q82" s="136" t="n">
        <v>154</v>
      </c>
      <c r="R82" s="128" t="n">
        <f aca="false">Q82*P82</f>
        <v>0</v>
      </c>
    </row>
    <row r="83" customFormat="false" ht="15" hidden="false" customHeight="false" outlineLevel="0" collapsed="false">
      <c r="A83" s="132" t="n">
        <v>8</v>
      </c>
      <c r="B83" s="133" t="s">
        <v>73</v>
      </c>
      <c r="C83" s="136" t="n">
        <v>1398</v>
      </c>
      <c r="D83" s="136" t="n">
        <v>3258</v>
      </c>
      <c r="E83" s="137" t="n">
        <f aca="false">C83/D83*100</f>
        <v>42.9097605893186</v>
      </c>
      <c r="F83" s="136" t="n">
        <v>454</v>
      </c>
      <c r="G83" s="136" t="n">
        <v>530</v>
      </c>
      <c r="H83" s="137" t="n">
        <f aca="false">F83/G83*100</f>
        <v>85.6603773584906</v>
      </c>
      <c r="I83" s="136" t="n">
        <v>1538</v>
      </c>
      <c r="J83" s="136" t="n">
        <v>3583</v>
      </c>
      <c r="K83" s="137" t="n">
        <f aca="false">I83/J83*100</f>
        <v>42.9249232486743</v>
      </c>
      <c r="L83" s="136" t="n">
        <v>0</v>
      </c>
      <c r="M83" s="136" t="n">
        <v>0</v>
      </c>
      <c r="N83" s="137" t="n">
        <v>0</v>
      </c>
      <c r="O83" s="136" t="n">
        <v>20</v>
      </c>
      <c r="P83" s="130" t="n">
        <v>40</v>
      </c>
      <c r="Q83" s="136" t="n">
        <v>20</v>
      </c>
      <c r="R83" s="128" t="n">
        <f aca="false">Q83*P83</f>
        <v>800</v>
      </c>
    </row>
    <row r="84" s="142" customFormat="true" ht="15" hidden="false" customHeight="false" outlineLevel="0" collapsed="false">
      <c r="A84" s="140" t="s">
        <v>74</v>
      </c>
      <c r="B84" s="140" t="s">
        <v>74</v>
      </c>
      <c r="C84" s="140" t="n">
        <f aca="false">SUM(C76:C83)</f>
        <v>428817</v>
      </c>
      <c r="D84" s="140" t="n">
        <f aca="false">SUM(D76:D83)</f>
        <v>261571</v>
      </c>
      <c r="E84" s="141" t="n">
        <f aca="false">C84/D84*100</f>
        <v>163.939045230549</v>
      </c>
      <c r="F84" s="140" t="n">
        <f aca="false">SUM(F76:F83)</f>
        <v>118245</v>
      </c>
      <c r="G84" s="140" t="n">
        <f aca="false">SUM(G76:G83)</f>
        <v>66738</v>
      </c>
      <c r="H84" s="141" t="n">
        <f aca="false">F84/G84*100</f>
        <v>177.177919626</v>
      </c>
      <c r="I84" s="140" t="n">
        <f aca="false">SUM(I76:I83)</f>
        <v>484702</v>
      </c>
      <c r="J84" s="140" t="n">
        <f aca="false">SUM(J76:J83)</f>
        <v>221682</v>
      </c>
      <c r="K84" s="141" t="n">
        <f aca="false">I84/J84*100</f>
        <v>218.647431906966</v>
      </c>
      <c r="L84" s="140" t="n">
        <f aca="false">SUM(L76:L83)</f>
        <v>241110</v>
      </c>
      <c r="M84" s="140" t="n">
        <f aca="false">SUM(M76:M83)</f>
        <v>61403</v>
      </c>
      <c r="N84" s="152" t="n">
        <f aca="false">L84/M84*100</f>
        <v>392.668110678631</v>
      </c>
      <c r="O84" s="140" t="n">
        <f aca="false">SUM(O76:O83)</f>
        <v>575</v>
      </c>
      <c r="P84" s="141" t="n">
        <f aca="false">R84/O84</f>
        <v>38.5252173913043</v>
      </c>
      <c r="Q84" s="140" t="n">
        <f aca="false">SUM(Q76:Q83)</f>
        <v>572</v>
      </c>
      <c r="R84" s="149" t="n">
        <f aca="false">SUM(R76:R83)</f>
        <v>22152</v>
      </c>
    </row>
    <row r="85" s="142" customFormat="true" ht="15" hidden="false" customHeight="false" outlineLevel="0" collapsed="false">
      <c r="A85" s="140" t="s">
        <v>75</v>
      </c>
      <c r="B85" s="140" t="s">
        <v>75</v>
      </c>
      <c r="C85" s="140" t="n">
        <f aca="false">C61+C73+C84</f>
        <v>2030809</v>
      </c>
      <c r="D85" s="140" t="n">
        <f aca="false">D61+D73+D84</f>
        <v>1414019</v>
      </c>
      <c r="E85" s="141" t="n">
        <f aca="false">C85/D85*100</f>
        <v>143.61964018871</v>
      </c>
      <c r="F85" s="140" t="n">
        <f aca="false">F61+F73+F84</f>
        <v>698902</v>
      </c>
      <c r="G85" s="140" t="n">
        <f aca="false">G61+G73+G84</f>
        <v>419390</v>
      </c>
      <c r="H85" s="141" t="n">
        <f aca="false">F85/G85*100</f>
        <v>166.647273420921</v>
      </c>
      <c r="I85" s="140" t="n">
        <f aca="false">I61+I73+I84</f>
        <v>1756630</v>
      </c>
      <c r="J85" s="140" t="n">
        <f aca="false">J61+J73+J84</f>
        <v>1334848</v>
      </c>
      <c r="K85" s="141" t="n">
        <f aca="false">I85/J85*100</f>
        <v>131.597754950376</v>
      </c>
      <c r="L85" s="140" t="n">
        <f aca="false">L61+L73+L84</f>
        <v>1102897</v>
      </c>
      <c r="M85" s="140" t="n">
        <f aca="false">M61+M73+M84</f>
        <v>658871</v>
      </c>
      <c r="N85" s="141" t="n">
        <f aca="false">L85/M85*100</f>
        <v>167.391947740908</v>
      </c>
      <c r="O85" s="140" t="n">
        <f aca="false">O61+O73+O84</f>
        <v>2026</v>
      </c>
      <c r="P85" s="141" t="n">
        <f aca="false">R85/O85</f>
        <v>65.7112537018756</v>
      </c>
      <c r="Q85" s="152" t="n">
        <f aca="false">SUM(Q61:Q84)</f>
        <v>3237</v>
      </c>
      <c r="R85" s="149" t="n">
        <f aca="false">R61+R73+R84</f>
        <v>133131</v>
      </c>
    </row>
    <row r="86" customFormat="false" ht="15" hidden="false" customHeight="false" outlineLevel="0" collapsed="false">
      <c r="A86" s="136"/>
      <c r="B86" s="133"/>
      <c r="C86" s="136"/>
      <c r="D86" s="136"/>
      <c r="E86" s="136"/>
      <c r="F86" s="136"/>
      <c r="G86" s="136"/>
      <c r="H86" s="136"/>
      <c r="I86" s="136"/>
      <c r="J86" s="136"/>
      <c r="K86" s="130"/>
      <c r="L86" s="136"/>
      <c r="M86" s="136"/>
      <c r="N86" s="136"/>
      <c r="O86" s="136"/>
      <c r="P86" s="130"/>
      <c r="Q86" s="136"/>
      <c r="R86" s="128"/>
    </row>
    <row r="87" customFormat="false" ht="15" hidden="false" customHeight="false" outlineLevel="0" collapsed="false">
      <c r="A87" s="129" t="s">
        <v>20</v>
      </c>
      <c r="B87" s="129"/>
      <c r="C87" s="129" t="n">
        <v>3</v>
      </c>
      <c r="D87" s="129" t="n">
        <v>4</v>
      </c>
      <c r="E87" s="131" t="n">
        <v>5</v>
      </c>
      <c r="F87" s="129" t="n">
        <v>6</v>
      </c>
      <c r="G87" s="129" t="n">
        <v>7</v>
      </c>
      <c r="H87" s="129" t="n">
        <v>8</v>
      </c>
      <c r="I87" s="129" t="n">
        <v>9</v>
      </c>
      <c r="J87" s="129" t="n">
        <v>10</v>
      </c>
      <c r="K87" s="129" t="n">
        <v>11</v>
      </c>
      <c r="L87" s="129" t="n">
        <v>12</v>
      </c>
      <c r="M87" s="129" t="n">
        <v>13</v>
      </c>
      <c r="N87" s="129" t="n">
        <v>14</v>
      </c>
      <c r="O87" s="129" t="n">
        <v>15</v>
      </c>
      <c r="P87" s="131" t="n">
        <v>16</v>
      </c>
      <c r="Q87" s="129" t="n">
        <v>17</v>
      </c>
      <c r="R87" s="128"/>
    </row>
    <row r="88" customFormat="false" ht="15" hidden="false" customHeight="false" outlineLevel="0" collapsed="false">
      <c r="A88" s="153" t="n">
        <v>1</v>
      </c>
      <c r="B88" s="154" t="s">
        <v>76</v>
      </c>
      <c r="C88" s="130" t="n">
        <v>10282</v>
      </c>
      <c r="D88" s="130" t="n">
        <v>2788</v>
      </c>
      <c r="E88" s="137" t="n">
        <f aca="false">C88/D88*100</f>
        <v>368.794835007174</v>
      </c>
      <c r="F88" s="130" t="n">
        <v>412</v>
      </c>
      <c r="G88" s="130" t="n">
        <v>2219</v>
      </c>
      <c r="H88" s="137" t="n">
        <f aca="false">F88/G88*100</f>
        <v>18.5669220369536</v>
      </c>
      <c r="I88" s="130" t="n">
        <v>746</v>
      </c>
      <c r="J88" s="130" t="n">
        <v>2827</v>
      </c>
      <c r="K88" s="137" t="n">
        <f aca="false">I88/J88*100</f>
        <v>26.3883975946233</v>
      </c>
      <c r="L88" s="136" t="n">
        <v>0</v>
      </c>
      <c r="M88" s="130" t="n">
        <v>0</v>
      </c>
      <c r="N88" s="137" t="n">
        <v>0</v>
      </c>
      <c r="O88" s="136" t="n">
        <v>2832</v>
      </c>
      <c r="P88" s="130" t="n">
        <v>113</v>
      </c>
      <c r="Q88" s="136" t="n">
        <v>2822</v>
      </c>
      <c r="R88" s="128" t="n">
        <f aca="false">Q88*P88</f>
        <v>318886</v>
      </c>
    </row>
    <row r="89" s="156" customFormat="true" ht="15" hidden="false" customHeight="false" outlineLevel="0" collapsed="false">
      <c r="A89" s="155" t="n">
        <v>2</v>
      </c>
      <c r="B89" s="154" t="s">
        <v>77</v>
      </c>
      <c r="C89" s="130" t="n">
        <v>169798</v>
      </c>
      <c r="D89" s="130" t="n">
        <v>227486</v>
      </c>
      <c r="E89" s="137" t="n">
        <f aca="false">C89/D89*100</f>
        <v>74.6410768135182</v>
      </c>
      <c r="F89" s="130" t="n">
        <v>71101</v>
      </c>
      <c r="G89" s="130" t="n">
        <v>52477</v>
      </c>
      <c r="H89" s="137" t="n">
        <f aca="false">F89/G89*100</f>
        <v>135.489833641405</v>
      </c>
      <c r="I89" s="130" t="n">
        <v>194466</v>
      </c>
      <c r="J89" s="130" t="n">
        <v>227486</v>
      </c>
      <c r="K89" s="137" t="n">
        <f aca="false">I89/J89*100</f>
        <v>85.4848210439324</v>
      </c>
      <c r="L89" s="130" t="n">
        <v>192493</v>
      </c>
      <c r="M89" s="130" t="n">
        <v>149358</v>
      </c>
      <c r="N89" s="137" t="n">
        <f aca="false">L89/M89*100</f>
        <v>128.880274240416</v>
      </c>
      <c r="O89" s="136" t="n">
        <v>562</v>
      </c>
      <c r="P89" s="130" t="n">
        <v>94</v>
      </c>
      <c r="Q89" s="136" t="n">
        <v>560</v>
      </c>
      <c r="R89" s="128" t="n">
        <f aca="false">Q89*P89</f>
        <v>52640</v>
      </c>
    </row>
    <row r="90" customFormat="false" ht="15" hidden="false" customHeight="false" outlineLevel="0" collapsed="false">
      <c r="A90" s="153" t="n">
        <v>3</v>
      </c>
      <c r="B90" s="154" t="s">
        <v>78</v>
      </c>
      <c r="C90" s="130" t="n">
        <v>137944</v>
      </c>
      <c r="D90" s="130" t="n">
        <v>209215</v>
      </c>
      <c r="E90" s="137" t="n">
        <f aca="false">C90/D90*100</f>
        <v>65.9340869440528</v>
      </c>
      <c r="F90" s="130" t="n">
        <v>30234</v>
      </c>
      <c r="G90" s="130" t="n">
        <v>94660</v>
      </c>
      <c r="H90" s="137" t="n">
        <f aca="false">F90/G90*100</f>
        <v>31.9395732093809</v>
      </c>
      <c r="I90" s="130" t="n">
        <v>324226</v>
      </c>
      <c r="J90" s="130" t="n">
        <v>292943</v>
      </c>
      <c r="K90" s="137" t="n">
        <f aca="false">I90/J90*100</f>
        <v>110.678869268083</v>
      </c>
      <c r="L90" s="130" t="n">
        <v>0</v>
      </c>
      <c r="M90" s="130" t="n">
        <v>47072</v>
      </c>
      <c r="N90" s="137" t="n">
        <f aca="false">L90/M90*100</f>
        <v>0</v>
      </c>
      <c r="O90" s="136" t="n">
        <v>21</v>
      </c>
      <c r="P90" s="130" t="n">
        <v>176</v>
      </c>
      <c r="Q90" s="136" t="n">
        <v>21</v>
      </c>
      <c r="R90" s="128" t="n">
        <f aca="false">Q90*P90</f>
        <v>3696</v>
      </c>
    </row>
    <row r="91" customFormat="false" ht="15" hidden="false" customHeight="false" outlineLevel="0" collapsed="false">
      <c r="A91" s="155" t="n">
        <v>4</v>
      </c>
      <c r="B91" s="154" t="s">
        <v>79</v>
      </c>
      <c r="C91" s="130" t="n">
        <v>255610</v>
      </c>
      <c r="D91" s="130" t="n">
        <v>247372</v>
      </c>
      <c r="E91" s="137" t="n">
        <f aca="false">C91/D91*100</f>
        <v>103.330207137429</v>
      </c>
      <c r="F91" s="130" t="n">
        <v>37606</v>
      </c>
      <c r="G91" s="130" t="n">
        <v>85084</v>
      </c>
      <c r="H91" s="137" t="n">
        <f aca="false">F91/G91*100</f>
        <v>44.1986742513281</v>
      </c>
      <c r="I91" s="130" t="n">
        <v>255589</v>
      </c>
      <c r="J91" s="130" t="n">
        <v>217271</v>
      </c>
      <c r="K91" s="137" t="n">
        <f aca="false">I91/J91*100</f>
        <v>117.636039784417</v>
      </c>
      <c r="L91" s="136" t="n">
        <v>169584</v>
      </c>
      <c r="M91" s="130" t="n">
        <v>127468</v>
      </c>
      <c r="N91" s="137" t="n">
        <f aca="false">L91/M91*100</f>
        <v>133.040449367684</v>
      </c>
      <c r="O91" s="136" t="n">
        <v>173</v>
      </c>
      <c r="P91" s="130" t="n">
        <v>35</v>
      </c>
      <c r="Q91" s="136" t="n">
        <v>173</v>
      </c>
      <c r="R91" s="128" t="n">
        <f aca="false">Q91*P91</f>
        <v>6055</v>
      </c>
    </row>
    <row r="92" customFormat="false" ht="15" hidden="false" customHeight="false" outlineLevel="0" collapsed="false">
      <c r="A92" s="153" t="n">
        <v>5</v>
      </c>
      <c r="B92" s="154" t="s">
        <v>80</v>
      </c>
      <c r="C92" s="130" t="n">
        <v>91061</v>
      </c>
      <c r="D92" s="130" t="n">
        <v>79935</v>
      </c>
      <c r="E92" s="137" t="n">
        <f aca="false">C92/D92*100</f>
        <v>113.918809032339</v>
      </c>
      <c r="F92" s="130" t="n">
        <v>37867</v>
      </c>
      <c r="G92" s="130" t="n">
        <v>29557</v>
      </c>
      <c r="H92" s="137" t="n">
        <f aca="false">F92/G92*100</f>
        <v>128.115167303854</v>
      </c>
      <c r="I92" s="130" t="n">
        <v>86672</v>
      </c>
      <c r="J92" s="130" t="n">
        <v>82356</v>
      </c>
      <c r="K92" s="137" t="n">
        <f aca="false">I92/J92*100</f>
        <v>105.240662489679</v>
      </c>
      <c r="L92" s="136" t="n">
        <v>34721</v>
      </c>
      <c r="M92" s="130" t="n">
        <v>0</v>
      </c>
      <c r="N92" s="137" t="n">
        <v>0</v>
      </c>
      <c r="O92" s="136" t="n">
        <v>89</v>
      </c>
      <c r="P92" s="130" t="n">
        <v>44</v>
      </c>
      <c r="Q92" s="136" t="n">
        <v>92</v>
      </c>
      <c r="R92" s="128" t="n">
        <f aca="false">Q92*P92</f>
        <v>4048</v>
      </c>
    </row>
    <row r="93" customFormat="false" ht="15" hidden="false" customHeight="false" outlineLevel="0" collapsed="false">
      <c r="A93" s="155" t="n">
        <v>6</v>
      </c>
      <c r="B93" s="154" t="s">
        <v>81</v>
      </c>
      <c r="C93" s="136" t="n">
        <v>0</v>
      </c>
      <c r="D93" s="136" t="n">
        <v>0</v>
      </c>
      <c r="E93" s="136" t="n">
        <v>0</v>
      </c>
      <c r="F93" s="136" t="n">
        <v>0</v>
      </c>
      <c r="G93" s="136" t="n">
        <v>0</v>
      </c>
      <c r="H93" s="136" t="n">
        <v>0</v>
      </c>
      <c r="I93" s="136" t="n">
        <v>0</v>
      </c>
      <c r="J93" s="136" t="n">
        <v>0</v>
      </c>
      <c r="K93" s="136" t="n">
        <v>0</v>
      </c>
      <c r="L93" s="136" t="n">
        <v>0</v>
      </c>
      <c r="M93" s="136" t="n">
        <v>0</v>
      </c>
      <c r="N93" s="137" t="n">
        <v>0</v>
      </c>
      <c r="O93" s="136" t="n">
        <v>0</v>
      </c>
      <c r="P93" s="134" t="n">
        <v>0</v>
      </c>
      <c r="Q93" s="136" t="n">
        <v>0</v>
      </c>
      <c r="R93" s="128" t="n">
        <f aca="false">Q93*P93</f>
        <v>0</v>
      </c>
    </row>
    <row r="94" customFormat="false" ht="15" hidden="false" customHeight="false" outlineLevel="0" collapsed="false">
      <c r="A94" s="153" t="n">
        <v>7</v>
      </c>
      <c r="B94" s="154" t="s">
        <v>82</v>
      </c>
      <c r="C94" s="130" t="n">
        <v>305</v>
      </c>
      <c r="D94" s="130" t="n">
        <v>410</v>
      </c>
      <c r="E94" s="137" t="n">
        <f aca="false">C94/D94*100</f>
        <v>74.390243902439</v>
      </c>
      <c r="F94" s="130" t="n">
        <v>0</v>
      </c>
      <c r="G94" s="130" t="n">
        <v>0</v>
      </c>
      <c r="H94" s="137" t="n">
        <v>0</v>
      </c>
      <c r="I94" s="130" t="n">
        <v>305</v>
      </c>
      <c r="J94" s="130" t="n">
        <v>410</v>
      </c>
      <c r="K94" s="137" t="n">
        <f aca="false">I94/J94*100</f>
        <v>74.390243902439</v>
      </c>
      <c r="L94" s="136" t="n">
        <v>0</v>
      </c>
      <c r="M94" s="130" t="n">
        <v>0</v>
      </c>
      <c r="N94" s="137" t="n">
        <v>0</v>
      </c>
      <c r="O94" s="136" t="n">
        <v>12</v>
      </c>
      <c r="P94" s="130" t="n">
        <v>73</v>
      </c>
      <c r="Q94" s="136" t="n">
        <v>12</v>
      </c>
      <c r="R94" s="128" t="n">
        <f aca="false">Q94*P94</f>
        <v>876</v>
      </c>
    </row>
    <row r="95" customFormat="false" ht="15" hidden="false" customHeight="false" outlineLevel="0" collapsed="false">
      <c r="A95" s="155" t="n">
        <v>8</v>
      </c>
      <c r="B95" s="157" t="s">
        <v>83</v>
      </c>
      <c r="C95" s="130" t="n">
        <v>186173</v>
      </c>
      <c r="D95" s="130" t="n">
        <v>231469</v>
      </c>
      <c r="E95" s="137" t="n">
        <f aca="false">C95/D95*100</f>
        <v>80.4310728434477</v>
      </c>
      <c r="F95" s="130" t="n">
        <v>71572</v>
      </c>
      <c r="G95" s="130" t="n">
        <v>74276</v>
      </c>
      <c r="H95" s="137" t="n">
        <f aca="false">F95/G95*100</f>
        <v>96.3595239377457</v>
      </c>
      <c r="I95" s="130" t="n">
        <v>236261</v>
      </c>
      <c r="J95" s="130" t="n">
        <v>241202</v>
      </c>
      <c r="K95" s="137" t="n">
        <f aca="false">I95/J95*100</f>
        <v>97.9515095231383</v>
      </c>
      <c r="L95" s="136" t="n">
        <v>43825</v>
      </c>
      <c r="M95" s="130" t="n">
        <v>36669</v>
      </c>
      <c r="N95" s="137" t="n">
        <f aca="false">L95/M95*100</f>
        <v>119.515121764979</v>
      </c>
      <c r="O95" s="136" t="n">
        <v>80</v>
      </c>
      <c r="P95" s="130" t="n">
        <v>85</v>
      </c>
      <c r="Q95" s="136" t="n">
        <v>80</v>
      </c>
      <c r="R95" s="128" t="n">
        <f aca="false">Q95*P95</f>
        <v>6800</v>
      </c>
    </row>
    <row r="96" customFormat="false" ht="15" hidden="false" customHeight="false" outlineLevel="0" collapsed="false">
      <c r="A96" s="153" t="n">
        <v>9</v>
      </c>
      <c r="B96" s="157" t="s">
        <v>84</v>
      </c>
      <c r="C96" s="130" t="n">
        <v>492302</v>
      </c>
      <c r="D96" s="130" t="n">
        <v>558277</v>
      </c>
      <c r="E96" s="137" t="n">
        <f aca="false">C96/D96*100</f>
        <v>88.1823897455922</v>
      </c>
      <c r="F96" s="130" t="n">
        <v>154456</v>
      </c>
      <c r="G96" s="130" t="n">
        <v>165291</v>
      </c>
      <c r="H96" s="137" t="n">
        <f aca="false">F96/G96*100</f>
        <v>93.4448941563667</v>
      </c>
      <c r="I96" s="130" t="n">
        <v>480649</v>
      </c>
      <c r="J96" s="130" t="n">
        <v>595500</v>
      </c>
      <c r="K96" s="137" t="n">
        <f aca="false">I96/J96*100</f>
        <v>80.7135180520571</v>
      </c>
      <c r="L96" s="136" t="n">
        <v>0</v>
      </c>
      <c r="M96" s="130" t="n">
        <v>0</v>
      </c>
      <c r="N96" s="137" t="n">
        <v>0</v>
      </c>
      <c r="O96" s="136" t="n">
        <v>128</v>
      </c>
      <c r="P96" s="130" t="n">
        <v>145</v>
      </c>
      <c r="Q96" s="136" t="n">
        <v>127</v>
      </c>
      <c r="R96" s="128" t="n">
        <f aca="false">Q96*P96</f>
        <v>18415</v>
      </c>
    </row>
    <row r="97" customFormat="false" ht="15" hidden="false" customHeight="false" outlineLevel="0" collapsed="false">
      <c r="A97" s="155" t="n">
        <v>10</v>
      </c>
      <c r="B97" s="154" t="s">
        <v>85</v>
      </c>
      <c r="C97" s="130" t="n">
        <v>434993</v>
      </c>
      <c r="D97" s="130" t="n">
        <v>392728</v>
      </c>
      <c r="E97" s="137" t="n">
        <f aca="false">C97/D97*100</f>
        <v>110.761901366849</v>
      </c>
      <c r="F97" s="130" t="n">
        <v>124861</v>
      </c>
      <c r="G97" s="130" t="n">
        <v>104711</v>
      </c>
      <c r="H97" s="137" t="n">
        <f aca="false">F97/G97*100</f>
        <v>119.243441472243</v>
      </c>
      <c r="I97" s="130" t="n">
        <v>392179</v>
      </c>
      <c r="J97" s="130" t="n">
        <v>301256</v>
      </c>
      <c r="K97" s="137" t="n">
        <f aca="false">I97/J97*100</f>
        <v>130.181307592214</v>
      </c>
      <c r="L97" s="136" t="n">
        <f aca="false">125216+91353</f>
        <v>216569</v>
      </c>
      <c r="M97" s="130" t="n">
        <f aca="false">131228+58547</f>
        <v>189775</v>
      </c>
      <c r="N97" s="137" t="n">
        <f aca="false">L97/M97*100</f>
        <v>114.118824924252</v>
      </c>
      <c r="O97" s="136" t="n">
        <v>101</v>
      </c>
      <c r="P97" s="130" t="n">
        <v>143</v>
      </c>
      <c r="Q97" s="136" t="n">
        <v>127</v>
      </c>
      <c r="R97" s="128" t="n">
        <f aca="false">Q97*P97</f>
        <v>18161</v>
      </c>
    </row>
    <row r="98" customFormat="false" ht="15" hidden="false" customHeight="false" outlineLevel="0" collapsed="false">
      <c r="A98" s="153" t="n">
        <v>11</v>
      </c>
      <c r="B98" s="154" t="s">
        <v>86</v>
      </c>
      <c r="C98" s="130" t="n">
        <v>18180</v>
      </c>
      <c r="D98" s="130" t="n">
        <v>22444</v>
      </c>
      <c r="E98" s="137" t="n">
        <f aca="false">C98/D98*100</f>
        <v>81.0016039921583</v>
      </c>
      <c r="F98" s="130" t="n">
        <v>82528</v>
      </c>
      <c r="G98" s="130" t="n">
        <v>61980</v>
      </c>
      <c r="H98" s="137" t="n">
        <f aca="false">F98/G98*100</f>
        <v>133.152629880607</v>
      </c>
      <c r="I98" s="158" t="n">
        <v>286778</v>
      </c>
      <c r="J98" s="159" t="n">
        <v>276190</v>
      </c>
      <c r="K98" s="137" t="n">
        <f aca="false">I98/J98*100</f>
        <v>103.833592816539</v>
      </c>
      <c r="L98" s="158" t="n">
        <v>0</v>
      </c>
      <c r="M98" s="159" t="n">
        <v>11916</v>
      </c>
      <c r="N98" s="137" t="n">
        <f aca="false">L98/M98*100</f>
        <v>0</v>
      </c>
      <c r="O98" s="136" t="n">
        <v>53</v>
      </c>
      <c r="P98" s="130" t="n">
        <v>250</v>
      </c>
      <c r="Q98" s="136" t="n">
        <v>51</v>
      </c>
      <c r="R98" s="128" t="n">
        <f aca="false">Q98*P98</f>
        <v>12750</v>
      </c>
    </row>
    <row r="99" s="142" customFormat="true" ht="15" hidden="false" customHeight="false" outlineLevel="0" collapsed="false">
      <c r="A99" s="140" t="s">
        <v>87</v>
      </c>
      <c r="B99" s="140" t="s">
        <v>88</v>
      </c>
      <c r="C99" s="152" t="n">
        <f aca="false">SUM(C88:C98)</f>
        <v>1796648</v>
      </c>
      <c r="D99" s="152" t="n">
        <f aca="false">SUM(D88:D98)</f>
        <v>1972124</v>
      </c>
      <c r="E99" s="141" t="n">
        <f aca="false">C99/D99*100</f>
        <v>91.1021822157228</v>
      </c>
      <c r="F99" s="152" t="n">
        <f aca="false">SUM(F88:F98)</f>
        <v>610637</v>
      </c>
      <c r="G99" s="152" t="n">
        <f aca="false">SUM(G88:G98)</f>
        <v>670255</v>
      </c>
      <c r="H99" s="141" t="n">
        <f aca="false">F99/G99*100</f>
        <v>91.1051763880911</v>
      </c>
      <c r="I99" s="152" t="n">
        <f aca="false">SUM(I88:I98)</f>
        <v>2257871</v>
      </c>
      <c r="J99" s="152" t="n">
        <f aca="false">SUM(J88:J98)</f>
        <v>2237441</v>
      </c>
      <c r="K99" s="141" t="n">
        <f aca="false">I99/J99*100</f>
        <v>100.913096702885</v>
      </c>
      <c r="L99" s="152" t="n">
        <f aca="false">SUM(L88:L98)</f>
        <v>657192</v>
      </c>
      <c r="M99" s="152" t="n">
        <f aca="false">SUM(M88:M98)</f>
        <v>562258</v>
      </c>
      <c r="N99" s="141" t="n">
        <f aca="false">L99/M99*100</f>
        <v>116.88441960808</v>
      </c>
      <c r="O99" s="140" t="n">
        <f aca="false">SUM(O88:O98)</f>
        <v>4051</v>
      </c>
      <c r="P99" s="141" t="n">
        <f aca="false">R99/O99</f>
        <v>109.189582819057</v>
      </c>
      <c r="Q99" s="152" t="n">
        <f aca="false">SUM(Q88:Q98)</f>
        <v>4065</v>
      </c>
      <c r="R99" s="149" t="n">
        <f aca="false">SUM(R88:R98)</f>
        <v>442327</v>
      </c>
    </row>
    <row r="100" customFormat="false" ht="15" hidden="false" customHeight="false" outlineLevel="0" collapsed="false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0"/>
      <c r="L100" s="136"/>
      <c r="M100" s="136"/>
      <c r="N100" s="136"/>
      <c r="O100" s="136"/>
      <c r="P100" s="130"/>
      <c r="Q100" s="136"/>
      <c r="R100" s="128"/>
    </row>
    <row r="101" customFormat="false" ht="15" hidden="false" customHeight="false" outlineLevel="0" collapsed="false">
      <c r="A101" s="129" t="s">
        <v>21</v>
      </c>
      <c r="B101" s="129"/>
      <c r="C101" s="129" t="n">
        <v>3</v>
      </c>
      <c r="D101" s="129" t="n">
        <v>4</v>
      </c>
      <c r="E101" s="131" t="n">
        <v>5</v>
      </c>
      <c r="F101" s="129" t="n">
        <v>6</v>
      </c>
      <c r="G101" s="129" t="n">
        <v>7</v>
      </c>
      <c r="H101" s="129" t="n">
        <v>8</v>
      </c>
      <c r="I101" s="129" t="n">
        <v>9</v>
      </c>
      <c r="J101" s="129" t="n">
        <v>10</v>
      </c>
      <c r="K101" s="129" t="n">
        <v>11</v>
      </c>
      <c r="L101" s="129" t="n">
        <v>12</v>
      </c>
      <c r="M101" s="129" t="n">
        <v>13</v>
      </c>
      <c r="N101" s="129" t="n">
        <v>14</v>
      </c>
      <c r="O101" s="129" t="n">
        <v>15</v>
      </c>
      <c r="P101" s="131" t="n">
        <v>16</v>
      </c>
      <c r="Q101" s="129" t="n">
        <v>17</v>
      </c>
      <c r="R101" s="128"/>
    </row>
    <row r="102" customFormat="false" ht="15" hidden="false" customHeight="false" outlineLevel="0" collapsed="false">
      <c r="A102" s="132" t="n">
        <v>1</v>
      </c>
      <c r="B102" s="157" t="s">
        <v>89</v>
      </c>
      <c r="C102" s="136" t="n">
        <v>63186</v>
      </c>
      <c r="D102" s="136" t="n">
        <v>78061</v>
      </c>
      <c r="E102" s="137" t="n">
        <f aca="false">C102/D102*100</f>
        <v>80.9443896439964</v>
      </c>
      <c r="F102" s="136" t="n">
        <v>33043</v>
      </c>
      <c r="G102" s="136" t="n">
        <v>38004</v>
      </c>
      <c r="H102" s="137" t="n">
        <f aca="false">F102/G102*100</f>
        <v>86.946110935691</v>
      </c>
      <c r="I102" s="136" t="n">
        <v>46469</v>
      </c>
      <c r="J102" s="136" t="n">
        <v>76940</v>
      </c>
      <c r="K102" s="137" t="n">
        <f aca="false">I102/J102*100</f>
        <v>60.3964127891864</v>
      </c>
      <c r="L102" s="136" t="n">
        <v>46424</v>
      </c>
      <c r="M102" s="136" t="n">
        <v>73390</v>
      </c>
      <c r="N102" s="137" t="n">
        <f aca="false">L102/M102*100</f>
        <v>63.256574465186</v>
      </c>
      <c r="O102" s="160" t="n">
        <v>305</v>
      </c>
      <c r="P102" s="130" t="n">
        <v>70</v>
      </c>
      <c r="Q102" s="160" t="n">
        <v>190</v>
      </c>
      <c r="R102" s="128" t="n">
        <f aca="false">Q102*P102</f>
        <v>13300</v>
      </c>
    </row>
    <row r="103" customFormat="false" ht="15" hidden="false" customHeight="false" outlineLevel="0" collapsed="false">
      <c r="A103" s="132" t="n">
        <v>2</v>
      </c>
      <c r="B103" s="157" t="s">
        <v>90</v>
      </c>
      <c r="C103" s="136" t="n">
        <v>0</v>
      </c>
      <c r="D103" s="136" t="n">
        <v>0</v>
      </c>
      <c r="E103" s="136" t="n">
        <v>0</v>
      </c>
      <c r="F103" s="136" t="n">
        <v>0</v>
      </c>
      <c r="G103" s="136" t="n">
        <v>0</v>
      </c>
      <c r="H103" s="136" t="n">
        <v>0</v>
      </c>
      <c r="I103" s="136" t="n">
        <v>0</v>
      </c>
      <c r="J103" s="136" t="n">
        <v>0</v>
      </c>
      <c r="K103" s="136" t="n">
        <v>0</v>
      </c>
      <c r="L103" s="136" t="n">
        <v>0</v>
      </c>
      <c r="M103" s="136" t="n">
        <v>0</v>
      </c>
      <c r="N103" s="161" t="n">
        <v>0</v>
      </c>
      <c r="O103" s="136" t="n">
        <v>0</v>
      </c>
      <c r="P103" s="134" t="n">
        <v>0</v>
      </c>
      <c r="Q103" s="136" t="n">
        <v>0</v>
      </c>
      <c r="R103" s="128" t="n">
        <f aca="false">Q103*P103</f>
        <v>0</v>
      </c>
    </row>
    <row r="104" customFormat="false" ht="15" hidden="false" customHeight="false" outlineLevel="0" collapsed="false">
      <c r="A104" s="132" t="n">
        <v>3</v>
      </c>
      <c r="B104" s="154" t="s">
        <v>91</v>
      </c>
      <c r="C104" s="136" t="n">
        <v>0</v>
      </c>
      <c r="D104" s="136" t="n">
        <v>0</v>
      </c>
      <c r="E104" s="136" t="n">
        <v>0</v>
      </c>
      <c r="F104" s="136" t="n">
        <v>0</v>
      </c>
      <c r="G104" s="136" t="n">
        <v>0</v>
      </c>
      <c r="H104" s="136" t="n">
        <v>0</v>
      </c>
      <c r="I104" s="136" t="n">
        <v>0</v>
      </c>
      <c r="J104" s="136" t="n">
        <v>0</v>
      </c>
      <c r="K104" s="136" t="n">
        <v>0</v>
      </c>
      <c r="L104" s="136" t="n">
        <v>0</v>
      </c>
      <c r="M104" s="136" t="n">
        <v>0</v>
      </c>
      <c r="N104" s="161" t="n">
        <v>0</v>
      </c>
      <c r="O104" s="136" t="n">
        <v>0</v>
      </c>
      <c r="P104" s="134" t="n">
        <v>0</v>
      </c>
      <c r="Q104" s="136" t="n">
        <v>0</v>
      </c>
      <c r="R104" s="128" t="n">
        <f aca="false">Q104*P104</f>
        <v>0</v>
      </c>
    </row>
    <row r="105" customFormat="false" ht="15" hidden="false" customHeight="false" outlineLevel="0" collapsed="false">
      <c r="A105" s="132" t="n">
        <v>4</v>
      </c>
      <c r="B105" s="157" t="s">
        <v>92</v>
      </c>
      <c r="C105" s="161" t="n">
        <v>0</v>
      </c>
      <c r="D105" s="162" t="n">
        <v>22124</v>
      </c>
      <c r="E105" s="137" t="n">
        <f aca="false">C105/D105*100</f>
        <v>0</v>
      </c>
      <c r="F105" s="161" t="n">
        <v>0</v>
      </c>
      <c r="G105" s="162" t="n">
        <v>4540</v>
      </c>
      <c r="H105" s="137" t="n">
        <f aca="false">F105/G105*100</f>
        <v>0</v>
      </c>
      <c r="I105" s="161" t="n">
        <v>9664</v>
      </c>
      <c r="J105" s="161" t="n">
        <v>10923</v>
      </c>
      <c r="K105" s="137" t="n">
        <f aca="false">I105/J105*100</f>
        <v>88.4738624919894</v>
      </c>
      <c r="L105" s="162" t="n">
        <v>0</v>
      </c>
      <c r="M105" s="162" t="n">
        <v>0</v>
      </c>
      <c r="N105" s="137" t="n">
        <v>0</v>
      </c>
      <c r="O105" s="160" t="n">
        <v>7</v>
      </c>
      <c r="P105" s="162" t="n">
        <v>68</v>
      </c>
      <c r="Q105" s="160" t="n">
        <v>7</v>
      </c>
      <c r="R105" s="128" t="n">
        <f aca="false">Q105*P105</f>
        <v>476</v>
      </c>
    </row>
    <row r="106" customFormat="false" ht="15" hidden="false" customHeight="false" outlineLevel="0" collapsed="false">
      <c r="A106" s="132" t="n">
        <v>5</v>
      </c>
      <c r="B106" s="157" t="s">
        <v>93</v>
      </c>
      <c r="C106" s="162" t="n">
        <v>205004</v>
      </c>
      <c r="D106" s="162" t="n">
        <v>206929</v>
      </c>
      <c r="E106" s="137" t="n">
        <f aca="false">C106/D106*100</f>
        <v>99.069729230799</v>
      </c>
      <c r="F106" s="162" t="n">
        <v>63038</v>
      </c>
      <c r="G106" s="162" t="n">
        <v>79456</v>
      </c>
      <c r="H106" s="137" t="n">
        <f aca="false">F106/G106*100</f>
        <v>79.3369915424889</v>
      </c>
      <c r="I106" s="162" t="n">
        <v>262298</v>
      </c>
      <c r="J106" s="162" t="n">
        <v>185217</v>
      </c>
      <c r="K106" s="137" t="n">
        <f aca="false">I106/J106*100</f>
        <v>141.616590269792</v>
      </c>
      <c r="L106" s="162" t="n">
        <v>262298</v>
      </c>
      <c r="M106" s="162" t="n">
        <v>185217</v>
      </c>
      <c r="N106" s="137" t="n">
        <f aca="false">L106/M106*100</f>
        <v>141.616590269792</v>
      </c>
      <c r="O106" s="160" t="n">
        <v>474</v>
      </c>
      <c r="P106" s="162" t="n">
        <v>52</v>
      </c>
      <c r="Q106" s="160" t="n">
        <v>474</v>
      </c>
      <c r="R106" s="128" t="n">
        <f aca="false">Q106*P106</f>
        <v>24648</v>
      </c>
    </row>
    <row r="107" customFormat="false" ht="15" hidden="false" customHeight="false" outlineLevel="0" collapsed="false">
      <c r="A107" s="132" t="n">
        <v>6</v>
      </c>
      <c r="B107" s="157" t="s">
        <v>94</v>
      </c>
      <c r="C107" s="136" t="n">
        <v>0</v>
      </c>
      <c r="D107" s="136" t="n">
        <v>0</v>
      </c>
      <c r="E107" s="136" t="n">
        <v>0</v>
      </c>
      <c r="F107" s="136" t="n">
        <v>0</v>
      </c>
      <c r="G107" s="136" t="n">
        <v>0</v>
      </c>
      <c r="H107" s="136" t="n">
        <v>0</v>
      </c>
      <c r="I107" s="136" t="n">
        <v>0</v>
      </c>
      <c r="J107" s="136" t="n">
        <v>0</v>
      </c>
      <c r="K107" s="136" t="n">
        <v>0</v>
      </c>
      <c r="L107" s="136" t="n">
        <v>0</v>
      </c>
      <c r="M107" s="136" t="n">
        <v>0</v>
      </c>
      <c r="N107" s="161" t="n">
        <v>0</v>
      </c>
      <c r="O107" s="136" t="n">
        <v>0</v>
      </c>
      <c r="P107" s="134" t="n">
        <v>0</v>
      </c>
      <c r="Q107" s="136" t="n">
        <v>0</v>
      </c>
      <c r="R107" s="128" t="n">
        <f aca="false">Q107*P107</f>
        <v>0</v>
      </c>
    </row>
    <row r="108" customFormat="false" ht="15" hidden="false" customHeight="false" outlineLevel="0" collapsed="false">
      <c r="A108" s="132" t="n">
        <v>7</v>
      </c>
      <c r="B108" s="154" t="s">
        <v>95</v>
      </c>
      <c r="C108" s="136" t="n">
        <v>0</v>
      </c>
      <c r="D108" s="136" t="n">
        <v>0</v>
      </c>
      <c r="E108" s="136" t="n">
        <v>0</v>
      </c>
      <c r="F108" s="136" t="n">
        <v>0</v>
      </c>
      <c r="G108" s="136" t="n">
        <v>0</v>
      </c>
      <c r="H108" s="136" t="n">
        <v>0</v>
      </c>
      <c r="I108" s="136" t="n">
        <v>0</v>
      </c>
      <c r="J108" s="136" t="n">
        <v>0</v>
      </c>
      <c r="K108" s="136" t="n">
        <v>0</v>
      </c>
      <c r="L108" s="136" t="n">
        <v>0</v>
      </c>
      <c r="M108" s="136" t="n">
        <v>0</v>
      </c>
      <c r="N108" s="161" t="n">
        <v>0</v>
      </c>
      <c r="O108" s="136" t="n">
        <v>0</v>
      </c>
      <c r="P108" s="134" t="n">
        <v>0</v>
      </c>
      <c r="Q108" s="136" t="n">
        <v>0</v>
      </c>
      <c r="R108" s="128" t="n">
        <f aca="false">Q108*P108</f>
        <v>0</v>
      </c>
    </row>
    <row r="109" customFormat="false" ht="15" hidden="false" customHeight="false" outlineLevel="0" collapsed="false">
      <c r="A109" s="132" t="n">
        <v>8</v>
      </c>
      <c r="B109" s="157" t="s">
        <v>96</v>
      </c>
      <c r="C109" s="162" t="n">
        <v>78720</v>
      </c>
      <c r="D109" s="162" t="n">
        <v>100290</v>
      </c>
      <c r="E109" s="137" t="n">
        <f aca="false">C109/D109*100</f>
        <v>78.4923721208495</v>
      </c>
      <c r="F109" s="162" t="n">
        <v>18263</v>
      </c>
      <c r="G109" s="162" t="n">
        <v>31732</v>
      </c>
      <c r="H109" s="137" t="n">
        <f aca="false">F109/G109*100</f>
        <v>57.5538888188579</v>
      </c>
      <c r="I109" s="162" t="n">
        <v>49125</v>
      </c>
      <c r="J109" s="161" t="n">
        <v>70425</v>
      </c>
      <c r="K109" s="137" t="n">
        <f aca="false">I109/J109*100</f>
        <v>69.75505857295</v>
      </c>
      <c r="L109" s="162" t="n">
        <v>0</v>
      </c>
      <c r="M109" s="162" t="n">
        <v>33480</v>
      </c>
      <c r="N109" s="137" t="n">
        <v>0</v>
      </c>
      <c r="O109" s="160" t="n">
        <v>139</v>
      </c>
      <c r="P109" s="162" t="n">
        <v>66</v>
      </c>
      <c r="Q109" s="160" t="n">
        <v>139</v>
      </c>
      <c r="R109" s="128" t="n">
        <f aca="false">Q109*P109</f>
        <v>9174</v>
      </c>
    </row>
    <row r="110" customFormat="false" ht="15" hidden="false" customHeight="false" outlineLevel="0" collapsed="false">
      <c r="A110" s="132" t="n">
        <v>9</v>
      </c>
      <c r="B110" s="157" t="s">
        <v>97</v>
      </c>
      <c r="C110" s="136" t="n">
        <v>0</v>
      </c>
      <c r="D110" s="136" t="n">
        <v>0</v>
      </c>
      <c r="E110" s="136" t="n">
        <v>0</v>
      </c>
      <c r="F110" s="136" t="n">
        <v>0</v>
      </c>
      <c r="G110" s="136" t="n">
        <v>0</v>
      </c>
      <c r="H110" s="136" t="n">
        <v>0</v>
      </c>
      <c r="I110" s="136" t="n">
        <v>0</v>
      </c>
      <c r="J110" s="136" t="n">
        <v>0</v>
      </c>
      <c r="K110" s="136" t="n">
        <v>0</v>
      </c>
      <c r="L110" s="136" t="n">
        <v>0</v>
      </c>
      <c r="M110" s="136" t="n">
        <v>0</v>
      </c>
      <c r="N110" s="161" t="n">
        <v>0</v>
      </c>
      <c r="O110" s="136" t="n">
        <v>0</v>
      </c>
      <c r="P110" s="134" t="n">
        <v>0</v>
      </c>
      <c r="Q110" s="136" t="n">
        <v>0</v>
      </c>
      <c r="R110" s="128" t="n">
        <f aca="false">Q110*P110</f>
        <v>0</v>
      </c>
    </row>
    <row r="111" customFormat="false" ht="15" hidden="false" customHeight="false" outlineLevel="0" collapsed="false">
      <c r="A111" s="132" t="n">
        <v>10</v>
      </c>
      <c r="B111" s="154" t="s">
        <v>98</v>
      </c>
      <c r="C111" s="162" t="n">
        <v>23009</v>
      </c>
      <c r="D111" s="162" t="n">
        <v>61916</v>
      </c>
      <c r="E111" s="137" t="n">
        <f aca="false">C111/D111*100</f>
        <v>37.1616383487305</v>
      </c>
      <c r="F111" s="162" t="n">
        <v>0</v>
      </c>
      <c r="G111" s="162" t="n">
        <v>15969</v>
      </c>
      <c r="H111" s="137" t="n">
        <f aca="false">F111/G111*100</f>
        <v>0</v>
      </c>
      <c r="I111" s="162" t="n">
        <v>23009</v>
      </c>
      <c r="J111" s="162" t="n">
        <v>61916</v>
      </c>
      <c r="K111" s="137" t="n">
        <f aca="false">I111/J111*100</f>
        <v>37.1616383487305</v>
      </c>
      <c r="L111" s="162" t="n">
        <v>23009</v>
      </c>
      <c r="M111" s="162" t="n">
        <v>61916</v>
      </c>
      <c r="N111" s="137" t="n">
        <f aca="false">L111/M111*100</f>
        <v>37.1616383487305</v>
      </c>
      <c r="O111" s="160" t="n">
        <v>22</v>
      </c>
      <c r="P111" s="162" t="n">
        <v>37</v>
      </c>
      <c r="Q111" s="160" t="n">
        <v>22</v>
      </c>
      <c r="R111" s="128" t="n">
        <f aca="false">Q111*P111</f>
        <v>814</v>
      </c>
    </row>
    <row r="112" customFormat="false" ht="15" hidden="false" customHeight="false" outlineLevel="0" collapsed="false">
      <c r="A112" s="132" t="n">
        <v>11</v>
      </c>
      <c r="B112" s="157" t="s">
        <v>99</v>
      </c>
      <c r="C112" s="136" t="n">
        <v>0</v>
      </c>
      <c r="D112" s="136" t="n">
        <v>0</v>
      </c>
      <c r="E112" s="136" t="n">
        <v>0</v>
      </c>
      <c r="F112" s="136" t="n">
        <v>0</v>
      </c>
      <c r="G112" s="136" t="n">
        <v>0</v>
      </c>
      <c r="H112" s="136" t="n">
        <v>0</v>
      </c>
      <c r="I112" s="136" t="n">
        <v>0</v>
      </c>
      <c r="J112" s="136" t="n">
        <v>0</v>
      </c>
      <c r="K112" s="136" t="n">
        <v>0</v>
      </c>
      <c r="L112" s="136" t="n">
        <v>0</v>
      </c>
      <c r="M112" s="136" t="n">
        <v>0</v>
      </c>
      <c r="N112" s="161" t="n">
        <v>0</v>
      </c>
      <c r="O112" s="136" t="n">
        <v>0</v>
      </c>
      <c r="P112" s="134" t="n">
        <v>0</v>
      </c>
      <c r="Q112" s="136" t="n">
        <v>0</v>
      </c>
      <c r="R112" s="128" t="n">
        <f aca="false">Q112*P112</f>
        <v>0</v>
      </c>
    </row>
    <row r="113" customFormat="false" ht="15" hidden="false" customHeight="false" outlineLevel="0" collapsed="false">
      <c r="A113" s="132" t="n">
        <v>12</v>
      </c>
      <c r="B113" s="157" t="s">
        <v>100</v>
      </c>
      <c r="C113" s="161" t="n">
        <v>23920</v>
      </c>
      <c r="D113" s="162" t="n">
        <v>23916</v>
      </c>
      <c r="E113" s="137" t="n">
        <f aca="false">C113/D113*100</f>
        <v>100.016725204884</v>
      </c>
      <c r="F113" s="161" t="n">
        <v>10250</v>
      </c>
      <c r="G113" s="162" t="n">
        <v>11958</v>
      </c>
      <c r="H113" s="137" t="n">
        <f aca="false">F113/G113*100</f>
        <v>85.7166750292691</v>
      </c>
      <c r="I113" s="161" t="n">
        <v>18600</v>
      </c>
      <c r="J113" s="161" t="n">
        <v>12650</v>
      </c>
      <c r="K113" s="137" t="n">
        <f aca="false">I113/J113*100</f>
        <v>147.03557312253</v>
      </c>
      <c r="L113" s="162" t="n">
        <v>0</v>
      </c>
      <c r="M113" s="162" t="n">
        <v>0</v>
      </c>
      <c r="N113" s="137" t="n">
        <v>0</v>
      </c>
      <c r="O113" s="160" t="n">
        <v>22</v>
      </c>
      <c r="P113" s="162" t="n">
        <v>50</v>
      </c>
      <c r="Q113" s="160" t="n">
        <v>22</v>
      </c>
      <c r="R113" s="128" t="n">
        <f aca="false">Q113*P113</f>
        <v>1100</v>
      </c>
    </row>
    <row r="114" customFormat="false" ht="15" hidden="false" customHeight="false" outlineLevel="0" collapsed="false">
      <c r="A114" s="132" t="n">
        <v>13</v>
      </c>
      <c r="B114" s="157" t="s">
        <v>101</v>
      </c>
      <c r="C114" s="161" t="n">
        <v>25600</v>
      </c>
      <c r="D114" s="162" t="n">
        <v>31585</v>
      </c>
      <c r="E114" s="137" t="n">
        <f aca="false">C114/D114*100</f>
        <v>81.0511318663923</v>
      </c>
      <c r="F114" s="161" t="n">
        <v>1664</v>
      </c>
      <c r="G114" s="161" t="n">
        <v>10634</v>
      </c>
      <c r="H114" s="137" t="n">
        <f aca="false">F114/G114*100</f>
        <v>15.6479217603912</v>
      </c>
      <c r="I114" s="161" t="n">
        <v>66707</v>
      </c>
      <c r="J114" s="161" t="n">
        <v>30649</v>
      </c>
      <c r="K114" s="137" t="n">
        <f aca="false">I114/J114*100</f>
        <v>217.648210382068</v>
      </c>
      <c r="L114" s="162" t="n">
        <f aca="false">28982+34919</f>
        <v>63901</v>
      </c>
      <c r="M114" s="162" t="n">
        <v>29126</v>
      </c>
      <c r="N114" s="137" t="n">
        <f aca="false">L114/M114*100</f>
        <v>219.39504223031</v>
      </c>
      <c r="O114" s="160" t="n">
        <v>38</v>
      </c>
      <c r="P114" s="162" t="n">
        <v>45</v>
      </c>
      <c r="Q114" s="160" t="n">
        <v>192</v>
      </c>
      <c r="R114" s="128" t="n">
        <f aca="false">Q114*P114</f>
        <v>8640</v>
      </c>
    </row>
    <row r="115" customFormat="false" ht="15" hidden="false" customHeight="false" outlineLevel="0" collapsed="false">
      <c r="A115" s="132" t="n">
        <v>14</v>
      </c>
      <c r="B115" s="157" t="s">
        <v>102</v>
      </c>
      <c r="C115" s="136" t="n">
        <v>0</v>
      </c>
      <c r="D115" s="136" t="n">
        <v>0</v>
      </c>
      <c r="E115" s="136" t="n">
        <v>0</v>
      </c>
      <c r="F115" s="136" t="n">
        <v>0</v>
      </c>
      <c r="G115" s="136" t="n">
        <v>0</v>
      </c>
      <c r="H115" s="136" t="n">
        <v>0</v>
      </c>
      <c r="I115" s="136" t="n">
        <v>0</v>
      </c>
      <c r="J115" s="136" t="n">
        <v>0</v>
      </c>
      <c r="K115" s="136" t="n">
        <v>0</v>
      </c>
      <c r="L115" s="136" t="n">
        <v>0</v>
      </c>
      <c r="M115" s="136" t="n">
        <v>0</v>
      </c>
      <c r="N115" s="161" t="n">
        <v>0</v>
      </c>
      <c r="O115" s="136" t="n">
        <v>0</v>
      </c>
      <c r="P115" s="134" t="n">
        <v>0</v>
      </c>
      <c r="Q115" s="136" t="n">
        <v>0</v>
      </c>
      <c r="R115" s="128" t="n">
        <f aca="false">Q115*P115</f>
        <v>0</v>
      </c>
    </row>
    <row r="116" customFormat="false" ht="15" hidden="false" customHeight="false" outlineLevel="0" collapsed="false">
      <c r="A116" s="132" t="n">
        <v>15</v>
      </c>
      <c r="B116" s="157" t="s">
        <v>103</v>
      </c>
      <c r="C116" s="136" t="n">
        <v>0</v>
      </c>
      <c r="D116" s="136" t="n">
        <v>0</v>
      </c>
      <c r="E116" s="136" t="n">
        <v>0</v>
      </c>
      <c r="F116" s="136" t="n">
        <v>0</v>
      </c>
      <c r="G116" s="136" t="n">
        <v>0</v>
      </c>
      <c r="H116" s="136" t="n">
        <v>0</v>
      </c>
      <c r="I116" s="136" t="n">
        <v>0</v>
      </c>
      <c r="J116" s="136" t="n">
        <v>0</v>
      </c>
      <c r="K116" s="136" t="n">
        <v>0</v>
      </c>
      <c r="L116" s="136" t="n">
        <v>0</v>
      </c>
      <c r="M116" s="136" t="n">
        <v>0</v>
      </c>
      <c r="N116" s="161" t="n">
        <v>0</v>
      </c>
      <c r="O116" s="136" t="n">
        <v>0</v>
      </c>
      <c r="P116" s="134" t="n">
        <v>0</v>
      </c>
      <c r="Q116" s="136" t="n">
        <v>0</v>
      </c>
      <c r="R116" s="128" t="n">
        <f aca="false">Q116*P116</f>
        <v>0</v>
      </c>
    </row>
    <row r="117" customFormat="false" ht="15" hidden="false" customHeight="false" outlineLevel="0" collapsed="false">
      <c r="A117" s="132" t="n">
        <v>16</v>
      </c>
      <c r="B117" s="157" t="s">
        <v>104</v>
      </c>
      <c r="C117" s="130" t="n">
        <v>170477</v>
      </c>
      <c r="D117" s="130" t="n">
        <v>161879</v>
      </c>
      <c r="E117" s="137" t="n">
        <f aca="false">C117/D117*100</f>
        <v>105.311374545185</v>
      </c>
      <c r="F117" s="130" t="n">
        <v>67177</v>
      </c>
      <c r="G117" s="130" t="n">
        <v>88528</v>
      </c>
      <c r="H117" s="137" t="n">
        <f aca="false">F117/G117*100</f>
        <v>75.8822067594433</v>
      </c>
      <c r="I117" s="130" t="n">
        <v>158350</v>
      </c>
      <c r="J117" s="130" t="n">
        <v>160282</v>
      </c>
      <c r="K117" s="137" t="n">
        <f aca="false">I117/J117*100</f>
        <v>98.7946244743639</v>
      </c>
      <c r="L117" s="130" t="n">
        <v>0</v>
      </c>
      <c r="M117" s="130" t="n">
        <v>0</v>
      </c>
      <c r="N117" s="137" t="n">
        <v>0</v>
      </c>
      <c r="O117" s="160" t="n">
        <v>82</v>
      </c>
      <c r="P117" s="134" t="n">
        <v>65</v>
      </c>
      <c r="Q117" s="160" t="n">
        <v>83</v>
      </c>
      <c r="R117" s="128" t="n">
        <f aca="false">Q117*P117</f>
        <v>5395</v>
      </c>
    </row>
    <row r="118" customFormat="false" ht="15" hidden="false" customHeight="false" outlineLevel="0" collapsed="false">
      <c r="A118" s="132" t="n">
        <v>17</v>
      </c>
      <c r="B118" s="157" t="s">
        <v>105</v>
      </c>
      <c r="C118" s="161" t="n">
        <v>224790</v>
      </c>
      <c r="D118" s="162" t="n">
        <v>136955</v>
      </c>
      <c r="E118" s="137" t="n">
        <f aca="false">C118/D118*100</f>
        <v>164.134204665766</v>
      </c>
      <c r="F118" s="161" t="n">
        <v>76659</v>
      </c>
      <c r="G118" s="161" t="n">
        <v>56526</v>
      </c>
      <c r="H118" s="137" t="n">
        <f aca="false">F118/G118*100</f>
        <v>135.617238085129</v>
      </c>
      <c r="I118" s="161" t="n">
        <v>152511</v>
      </c>
      <c r="J118" s="161" t="n">
        <v>120840</v>
      </c>
      <c r="K118" s="137" t="n">
        <f aca="false">I118/J118*100</f>
        <v>126.2090367428</v>
      </c>
      <c r="L118" s="162" t="n">
        <v>0</v>
      </c>
      <c r="M118" s="162" t="n">
        <v>0</v>
      </c>
      <c r="N118" s="137" t="n">
        <v>0</v>
      </c>
      <c r="O118" s="160" t="n">
        <v>188</v>
      </c>
      <c r="P118" s="162" t="n">
        <v>60</v>
      </c>
      <c r="Q118" s="160" t="n">
        <v>169</v>
      </c>
      <c r="R118" s="128" t="n">
        <f aca="false">Q118*P118</f>
        <v>10140</v>
      </c>
    </row>
    <row r="119" customFormat="false" ht="15" hidden="false" customHeight="false" outlineLevel="0" collapsed="false">
      <c r="A119" s="132" t="n">
        <v>18</v>
      </c>
      <c r="B119" s="154" t="s">
        <v>106</v>
      </c>
      <c r="C119" s="130" t="n">
        <v>123387</v>
      </c>
      <c r="D119" s="130" t="n">
        <v>0</v>
      </c>
      <c r="E119" s="137" t="n">
        <v>0</v>
      </c>
      <c r="F119" s="130" t="n">
        <v>29170</v>
      </c>
      <c r="G119" s="130" t="n">
        <v>0</v>
      </c>
      <c r="H119" s="137" t="n">
        <v>0</v>
      </c>
      <c r="I119" s="130" t="n">
        <v>29170</v>
      </c>
      <c r="J119" s="130" t="n">
        <v>0</v>
      </c>
      <c r="K119" s="137" t="n">
        <v>0</v>
      </c>
      <c r="L119" s="130" t="n">
        <v>29170</v>
      </c>
      <c r="M119" s="130" t="n">
        <v>0</v>
      </c>
      <c r="N119" s="137" t="n">
        <v>0</v>
      </c>
      <c r="O119" s="160" t="n">
        <v>410</v>
      </c>
      <c r="P119" s="162" t="n">
        <v>65</v>
      </c>
      <c r="Q119" s="160" t="n">
        <v>456</v>
      </c>
      <c r="R119" s="128" t="n">
        <f aca="false">Q119*P119</f>
        <v>29640</v>
      </c>
    </row>
    <row r="120" customFormat="false" ht="15" hidden="false" customHeight="false" outlineLevel="0" collapsed="false">
      <c r="A120" s="132" t="n">
        <v>19</v>
      </c>
      <c r="B120" s="157" t="s">
        <v>107</v>
      </c>
      <c r="C120" s="136" t="n">
        <v>0</v>
      </c>
      <c r="D120" s="136" t="n">
        <v>0</v>
      </c>
      <c r="E120" s="136" t="n">
        <v>0</v>
      </c>
      <c r="F120" s="136" t="n">
        <v>0</v>
      </c>
      <c r="G120" s="136" t="n">
        <v>0</v>
      </c>
      <c r="H120" s="136" t="n">
        <v>0</v>
      </c>
      <c r="I120" s="136" t="n">
        <v>0</v>
      </c>
      <c r="J120" s="136" t="n">
        <v>0</v>
      </c>
      <c r="K120" s="136" t="n">
        <v>0</v>
      </c>
      <c r="L120" s="136" t="n">
        <v>0</v>
      </c>
      <c r="M120" s="136" t="n">
        <v>0</v>
      </c>
      <c r="N120" s="161" t="n">
        <v>0</v>
      </c>
      <c r="O120" s="136" t="n">
        <v>0</v>
      </c>
      <c r="P120" s="134" t="n">
        <v>0</v>
      </c>
      <c r="Q120" s="136" t="n">
        <v>0</v>
      </c>
      <c r="R120" s="128" t="n">
        <f aca="false">Q120*P120</f>
        <v>0</v>
      </c>
    </row>
    <row r="121" customFormat="false" ht="15" hidden="false" customHeight="false" outlineLevel="0" collapsed="false">
      <c r="A121" s="132" t="n">
        <v>20</v>
      </c>
      <c r="B121" s="157" t="s">
        <v>108</v>
      </c>
      <c r="C121" s="136" t="n">
        <v>0</v>
      </c>
      <c r="D121" s="136" t="n">
        <v>0</v>
      </c>
      <c r="E121" s="136" t="n">
        <v>0</v>
      </c>
      <c r="F121" s="136" t="n">
        <v>0</v>
      </c>
      <c r="G121" s="136" t="n">
        <v>0</v>
      </c>
      <c r="H121" s="136" t="n">
        <v>0</v>
      </c>
      <c r="I121" s="136" t="n">
        <v>0</v>
      </c>
      <c r="J121" s="136" t="n">
        <v>0</v>
      </c>
      <c r="K121" s="136" t="n">
        <v>0</v>
      </c>
      <c r="L121" s="136" t="n">
        <v>0</v>
      </c>
      <c r="M121" s="136" t="n">
        <v>0</v>
      </c>
      <c r="N121" s="161" t="n">
        <v>0</v>
      </c>
      <c r="O121" s="136" t="n">
        <v>0</v>
      </c>
      <c r="P121" s="134" t="n">
        <v>0</v>
      </c>
      <c r="Q121" s="136" t="n">
        <v>0</v>
      </c>
      <c r="R121" s="128" t="n">
        <f aca="false">Q121*P121</f>
        <v>0</v>
      </c>
    </row>
    <row r="122" customFormat="false" ht="15" hidden="false" customHeight="false" outlineLevel="0" collapsed="false">
      <c r="A122" s="132" t="n">
        <v>21</v>
      </c>
      <c r="B122" s="157" t="s">
        <v>109</v>
      </c>
      <c r="C122" s="162" t="n">
        <v>9035</v>
      </c>
      <c r="D122" s="162" t="n">
        <v>28329</v>
      </c>
      <c r="E122" s="137" t="n">
        <f aca="false">C122/D122*100</f>
        <v>31.893113064351</v>
      </c>
      <c r="F122" s="162" t="n">
        <v>3345</v>
      </c>
      <c r="G122" s="162" t="n">
        <v>2176</v>
      </c>
      <c r="H122" s="137" t="n">
        <f aca="false">F122/G122*100</f>
        <v>153.722426470588</v>
      </c>
      <c r="I122" s="162" t="n">
        <v>9035</v>
      </c>
      <c r="J122" s="162" t="n">
        <v>28329</v>
      </c>
      <c r="K122" s="137" t="n">
        <f aca="false">I122/J122*100</f>
        <v>31.893113064351</v>
      </c>
      <c r="L122" s="162" t="n">
        <v>9035</v>
      </c>
      <c r="M122" s="162" t="n">
        <v>28329</v>
      </c>
      <c r="N122" s="137" t="n">
        <f aca="false">L122/M122*100</f>
        <v>31.893113064351</v>
      </c>
      <c r="O122" s="160" t="n">
        <v>14</v>
      </c>
      <c r="P122" s="162" t="n">
        <v>45</v>
      </c>
      <c r="Q122" s="160" t="n">
        <v>14</v>
      </c>
      <c r="R122" s="128" t="n">
        <f aca="false">Q122*P122</f>
        <v>630</v>
      </c>
    </row>
    <row r="123" customFormat="false" ht="15" hidden="false" customHeight="false" outlineLevel="0" collapsed="false">
      <c r="A123" s="132" t="n">
        <v>22</v>
      </c>
      <c r="B123" s="154" t="s">
        <v>110</v>
      </c>
      <c r="C123" s="161" t="n">
        <v>5530</v>
      </c>
      <c r="D123" s="161" t="n">
        <v>6680</v>
      </c>
      <c r="E123" s="137" t="n">
        <f aca="false">C123/D123*100</f>
        <v>82.7844311377245</v>
      </c>
      <c r="F123" s="161" t="n">
        <v>1890</v>
      </c>
      <c r="G123" s="161" t="n">
        <v>2220</v>
      </c>
      <c r="H123" s="137" t="n">
        <f aca="false">F123/G123*100</f>
        <v>85.1351351351351</v>
      </c>
      <c r="I123" s="161" t="n">
        <v>11819</v>
      </c>
      <c r="J123" s="161" t="n">
        <v>13697</v>
      </c>
      <c r="K123" s="137" t="n">
        <f aca="false">I123/J123*100</f>
        <v>86.2889683872381</v>
      </c>
      <c r="L123" s="162" t="n">
        <v>0</v>
      </c>
      <c r="M123" s="161" t="n">
        <v>0</v>
      </c>
      <c r="N123" s="137" t="n">
        <v>0</v>
      </c>
      <c r="O123" s="160" t="n">
        <v>13</v>
      </c>
      <c r="P123" s="162" t="n">
        <v>63</v>
      </c>
      <c r="Q123" s="160" t="n">
        <v>14</v>
      </c>
      <c r="R123" s="128" t="n">
        <f aca="false">Q123*P123</f>
        <v>882</v>
      </c>
    </row>
    <row r="124" customFormat="false" ht="15" hidden="false" customHeight="false" outlineLevel="0" collapsed="false">
      <c r="A124" s="132" t="n">
        <v>23</v>
      </c>
      <c r="B124" s="154" t="s">
        <v>111</v>
      </c>
      <c r="C124" s="161" t="n">
        <v>27412</v>
      </c>
      <c r="D124" s="162" t="n">
        <v>40594</v>
      </c>
      <c r="E124" s="137" t="n">
        <f aca="false">C124/D124*100</f>
        <v>67.5272207715426</v>
      </c>
      <c r="F124" s="161" t="n">
        <v>9096</v>
      </c>
      <c r="G124" s="161" t="n">
        <v>13651</v>
      </c>
      <c r="H124" s="137" t="n">
        <f aca="false">F124/G124*100</f>
        <v>66.632481136913</v>
      </c>
      <c r="I124" s="161" t="n">
        <v>28071</v>
      </c>
      <c r="J124" s="161" t="n">
        <v>41338</v>
      </c>
      <c r="K124" s="137" t="n">
        <f aca="false">I124/J124*100</f>
        <v>67.906042866128</v>
      </c>
      <c r="L124" s="162" t="n">
        <v>0</v>
      </c>
      <c r="M124" s="162" t="n">
        <v>0</v>
      </c>
      <c r="N124" s="137" t="n">
        <v>0</v>
      </c>
      <c r="O124" s="160" t="n">
        <v>41</v>
      </c>
      <c r="P124" s="162" t="n">
        <v>45</v>
      </c>
      <c r="Q124" s="160" t="n">
        <v>37</v>
      </c>
      <c r="R124" s="128" t="n">
        <f aca="false">Q124*P124</f>
        <v>1665</v>
      </c>
    </row>
    <row r="125" customFormat="false" ht="15" hidden="false" customHeight="false" outlineLevel="0" collapsed="false">
      <c r="A125" s="132" t="n">
        <v>24</v>
      </c>
      <c r="B125" s="157" t="s">
        <v>112</v>
      </c>
      <c r="C125" s="162" t="n">
        <v>10535</v>
      </c>
      <c r="D125" s="162" t="n">
        <v>3345</v>
      </c>
      <c r="E125" s="137" t="n">
        <f aca="false">C125/D125*100</f>
        <v>314.947683109118</v>
      </c>
      <c r="F125" s="162" t="n">
        <v>2061</v>
      </c>
      <c r="G125" s="161" t="n">
        <v>0</v>
      </c>
      <c r="H125" s="137" t="e">
        <f aca="false">F125/G125*100</f>
        <v>#DIV/0!</v>
      </c>
      <c r="I125" s="162" t="n">
        <v>45040</v>
      </c>
      <c r="J125" s="162" t="n">
        <v>56402</v>
      </c>
      <c r="K125" s="137" t="n">
        <f aca="false">I125/J125*100</f>
        <v>79.8553242792809</v>
      </c>
      <c r="L125" s="163" t="n">
        <v>0</v>
      </c>
      <c r="M125" s="162" t="n">
        <v>1428</v>
      </c>
      <c r="N125" s="137" t="n">
        <v>0</v>
      </c>
      <c r="O125" s="160" t="n">
        <v>52</v>
      </c>
      <c r="P125" s="162" t="n">
        <v>55</v>
      </c>
      <c r="Q125" s="160" t="n">
        <v>52</v>
      </c>
      <c r="R125" s="128" t="n">
        <f aca="false">Q125*P125</f>
        <v>2860</v>
      </c>
    </row>
    <row r="126" customFormat="false" ht="15" hidden="false" customHeight="false" outlineLevel="0" collapsed="false">
      <c r="A126" s="132" t="n">
        <v>25</v>
      </c>
      <c r="B126" s="157" t="s">
        <v>113</v>
      </c>
      <c r="C126" s="162" t="n">
        <v>12131</v>
      </c>
      <c r="D126" s="162" t="n">
        <v>13015</v>
      </c>
      <c r="E126" s="137" t="n">
        <f aca="false">C126/D126*100</f>
        <v>93.2078371110257</v>
      </c>
      <c r="F126" s="162" t="n">
        <v>4112</v>
      </c>
      <c r="G126" s="162" t="n">
        <v>1723</v>
      </c>
      <c r="H126" s="137" t="n">
        <f aca="false">F126/G126*100</f>
        <v>238.65351131747</v>
      </c>
      <c r="I126" s="162" t="n">
        <v>11201</v>
      </c>
      <c r="J126" s="162" t="n">
        <v>13318</v>
      </c>
      <c r="K126" s="137" t="n">
        <f aca="false">I126/J126*100</f>
        <v>84.1042198528308</v>
      </c>
      <c r="L126" s="162" t="n">
        <v>0</v>
      </c>
      <c r="M126" s="162" t="n">
        <v>0</v>
      </c>
      <c r="N126" s="137" t="n">
        <v>0</v>
      </c>
      <c r="O126" s="160" t="n">
        <v>19</v>
      </c>
      <c r="P126" s="162" t="n">
        <v>33</v>
      </c>
      <c r="Q126" s="160" t="n">
        <v>18</v>
      </c>
      <c r="R126" s="128" t="n">
        <f aca="false">Q126*P126</f>
        <v>594</v>
      </c>
    </row>
    <row r="127" s="142" customFormat="true" ht="15" hidden="false" customHeight="false" outlineLevel="0" collapsed="false">
      <c r="A127" s="140" t="s">
        <v>114</v>
      </c>
      <c r="B127" s="140" t="s">
        <v>114</v>
      </c>
      <c r="C127" s="140" t="n">
        <f aca="false">SUM(C102:C126)</f>
        <v>1002736</v>
      </c>
      <c r="D127" s="140" t="n">
        <f aca="false">SUM(D102:D126)</f>
        <v>915618</v>
      </c>
      <c r="E127" s="141" t="n">
        <f aca="false">C127/D127*100</f>
        <v>109.514666596769</v>
      </c>
      <c r="F127" s="140" t="n">
        <f aca="false">SUM(F102:F126)</f>
        <v>319768</v>
      </c>
      <c r="G127" s="140" t="n">
        <f aca="false">SUM(G102:G126)</f>
        <v>357117</v>
      </c>
      <c r="H127" s="141" t="n">
        <f aca="false">F127/G127*100</f>
        <v>89.5415228062512</v>
      </c>
      <c r="I127" s="140" t="n">
        <f aca="false">SUM(I102:I126)</f>
        <v>921069</v>
      </c>
      <c r="J127" s="140" t="n">
        <f aca="false">SUM(J102:J126)</f>
        <v>882926</v>
      </c>
      <c r="K127" s="141" t="n">
        <f aca="false">I127/J127*100</f>
        <v>104.320067593434</v>
      </c>
      <c r="L127" s="140" t="n">
        <f aca="false">SUM(L102:L126)</f>
        <v>433837</v>
      </c>
      <c r="M127" s="140" t="n">
        <f aca="false">SUM(M102:M126)</f>
        <v>412886</v>
      </c>
      <c r="N127" s="141" t="n">
        <f aca="false">L127/M127*100</f>
        <v>105.074282005202</v>
      </c>
      <c r="O127" s="140" t="n">
        <f aca="false">SUM(O102:O126)</f>
        <v>1826</v>
      </c>
      <c r="P127" s="141" t="n">
        <f aca="false">R127/O127</f>
        <v>60.2179627601314</v>
      </c>
      <c r="Q127" s="152" t="n">
        <f aca="false">SUM(Q102:Q126)</f>
        <v>1889</v>
      </c>
      <c r="R127" s="149" t="n">
        <f aca="false">SUM(R102:R126)</f>
        <v>109958</v>
      </c>
    </row>
    <row r="128" customFormat="false" ht="15" hidden="false" customHeight="false" outlineLevel="0" collapsed="false">
      <c r="A128" s="132"/>
      <c r="B128" s="157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61"/>
      <c r="O128" s="136"/>
      <c r="P128" s="134"/>
      <c r="Q128" s="136"/>
      <c r="R128" s="128"/>
    </row>
    <row r="129" customFormat="false" ht="15" hidden="false" customHeight="false" outlineLevel="0" collapsed="false">
      <c r="A129" s="164" t="s">
        <v>183</v>
      </c>
      <c r="B129" s="164"/>
      <c r="C129" s="129" t="n">
        <v>3</v>
      </c>
      <c r="D129" s="129" t="n">
        <v>4</v>
      </c>
      <c r="E129" s="131" t="n">
        <v>5</v>
      </c>
      <c r="F129" s="129" t="n">
        <v>6</v>
      </c>
      <c r="G129" s="129" t="n">
        <v>7</v>
      </c>
      <c r="H129" s="129" t="n">
        <v>8</v>
      </c>
      <c r="I129" s="129" t="n">
        <v>9</v>
      </c>
      <c r="J129" s="129" t="n">
        <v>10</v>
      </c>
      <c r="K129" s="129" t="n">
        <v>11</v>
      </c>
      <c r="L129" s="129" t="n">
        <v>12</v>
      </c>
      <c r="M129" s="129" t="n">
        <v>13</v>
      </c>
      <c r="N129" s="129" t="n">
        <v>14</v>
      </c>
      <c r="O129" s="129" t="n">
        <v>15</v>
      </c>
      <c r="P129" s="131" t="n">
        <v>16</v>
      </c>
      <c r="Q129" s="129" t="n">
        <v>17</v>
      </c>
      <c r="R129" s="128"/>
    </row>
    <row r="130" customFormat="false" ht="15" hidden="false" customHeight="false" outlineLevel="0" collapsed="false">
      <c r="A130" s="136" t="n">
        <v>1</v>
      </c>
      <c r="B130" s="165" t="s">
        <v>190</v>
      </c>
      <c r="C130" s="136" t="n">
        <v>272330</v>
      </c>
      <c r="D130" s="136" t="n">
        <v>175576</v>
      </c>
      <c r="E130" s="137" t="n">
        <f aca="false">C130/D130*100</f>
        <v>155.106620494828</v>
      </c>
      <c r="F130" s="136" t="n">
        <v>133647</v>
      </c>
      <c r="G130" s="136" t="n">
        <v>84168</v>
      </c>
      <c r="H130" s="137" t="n">
        <f aca="false">F130/G130*100</f>
        <v>158.785999429712</v>
      </c>
      <c r="I130" s="136" t="n">
        <v>277803</v>
      </c>
      <c r="J130" s="136" t="n">
        <v>93921</v>
      </c>
      <c r="K130" s="137" t="n">
        <f aca="false">I130/J130*100</f>
        <v>295.78369054844</v>
      </c>
      <c r="L130" s="136" t="n">
        <f aca="false">73354+23432</f>
        <v>96786</v>
      </c>
      <c r="M130" s="136" t="n">
        <v>0</v>
      </c>
      <c r="N130" s="137" t="n">
        <v>0</v>
      </c>
      <c r="O130" s="136" t="n">
        <v>72</v>
      </c>
      <c r="P130" s="136" t="n">
        <v>71</v>
      </c>
      <c r="Q130" s="136" t="n">
        <v>72</v>
      </c>
      <c r="R130" s="128" t="n">
        <f aca="false">Q130*P130</f>
        <v>5112</v>
      </c>
    </row>
    <row r="131" customFormat="false" ht="15" hidden="false" customHeight="false" outlineLevel="0" collapsed="false">
      <c r="A131" s="136" t="n">
        <v>2</v>
      </c>
      <c r="B131" s="165" t="s">
        <v>191</v>
      </c>
      <c r="C131" s="136" t="n">
        <v>180429</v>
      </c>
      <c r="D131" s="136" t="n">
        <v>0</v>
      </c>
      <c r="E131" s="137" t="n">
        <v>0</v>
      </c>
      <c r="F131" s="136" t="n">
        <v>80766</v>
      </c>
      <c r="G131" s="136" t="n">
        <v>0</v>
      </c>
      <c r="H131" s="137" t="n">
        <v>0</v>
      </c>
      <c r="I131" s="136" t="n">
        <v>274663</v>
      </c>
      <c r="J131" s="136" t="n">
        <v>0</v>
      </c>
      <c r="K131" s="137" t="n">
        <v>0</v>
      </c>
      <c r="L131" s="136" t="n">
        <v>9923</v>
      </c>
      <c r="M131" s="136" t="n">
        <v>0</v>
      </c>
      <c r="N131" s="137" t="n">
        <v>0</v>
      </c>
      <c r="O131" s="136" t="n">
        <v>32</v>
      </c>
      <c r="P131" s="136" t="n">
        <v>85</v>
      </c>
      <c r="Q131" s="136" t="n">
        <v>34</v>
      </c>
      <c r="R131" s="128" t="n">
        <f aca="false">Q131*P131</f>
        <v>2890</v>
      </c>
    </row>
    <row r="132" customFormat="false" ht="15" hidden="false" customHeight="false" outlineLevel="0" collapsed="false">
      <c r="A132" s="136" t="n">
        <v>3</v>
      </c>
      <c r="B132" s="165" t="s">
        <v>192</v>
      </c>
      <c r="C132" s="136" t="n">
        <v>624517</v>
      </c>
      <c r="D132" s="136" t="n">
        <v>566140</v>
      </c>
      <c r="E132" s="137" t="n">
        <f aca="false">C132/D132*100</f>
        <v>110.311407072456</v>
      </c>
      <c r="F132" s="136" t="n">
        <v>149526</v>
      </c>
      <c r="G132" s="136" t="n">
        <v>101034</v>
      </c>
      <c r="H132" s="137" t="n">
        <f aca="false">F132/G132*100</f>
        <v>147.995724211652</v>
      </c>
      <c r="I132" s="136" t="n">
        <v>584385</v>
      </c>
      <c r="J132" s="136" t="n">
        <v>790095</v>
      </c>
      <c r="K132" s="137" t="n">
        <f aca="false">I132/J132*100</f>
        <v>73.9638904182408</v>
      </c>
      <c r="L132" s="136" t="n">
        <v>0</v>
      </c>
      <c r="M132" s="136" t="n">
        <v>0</v>
      </c>
      <c r="N132" s="137" t="n">
        <v>0</v>
      </c>
      <c r="O132" s="136" t="n">
        <v>415</v>
      </c>
      <c r="P132" s="136" t="n">
        <v>100</v>
      </c>
      <c r="Q132" s="136" t="n">
        <v>415</v>
      </c>
      <c r="R132" s="128" t="n">
        <f aca="false">Q132*P132</f>
        <v>41500</v>
      </c>
    </row>
    <row r="133" customFormat="false" ht="15" hidden="false" customHeight="false" outlineLevel="0" collapsed="false">
      <c r="A133" s="140" t="s">
        <v>193</v>
      </c>
      <c r="B133" s="140" t="s">
        <v>114</v>
      </c>
      <c r="C133" s="140" t="n">
        <f aca="false">SUM(C130:C132)</f>
        <v>1077276</v>
      </c>
      <c r="D133" s="140" t="n">
        <f aca="false">SUM(D130:D132)</f>
        <v>741716</v>
      </c>
      <c r="E133" s="141" t="n">
        <f aca="false">C133/D133*100</f>
        <v>145.24103565246</v>
      </c>
      <c r="F133" s="140" t="n">
        <f aca="false">SUM(F130:F132)</f>
        <v>363939</v>
      </c>
      <c r="G133" s="140" t="n">
        <f aca="false">SUM(G130:G132)</f>
        <v>185202</v>
      </c>
      <c r="H133" s="141" t="n">
        <f aca="false">F133/G133*100</f>
        <v>196.5092169631</v>
      </c>
      <c r="I133" s="140" t="n">
        <f aca="false">SUM(I130:I132)</f>
        <v>1136851</v>
      </c>
      <c r="J133" s="140" t="n">
        <f aca="false">SUM(J130:J132)</f>
        <v>884016</v>
      </c>
      <c r="K133" s="141" t="n">
        <f aca="false">I133/J133*100</f>
        <v>128.60072668368</v>
      </c>
      <c r="L133" s="140" t="n">
        <f aca="false">SUM(L130:L132)</f>
        <v>106709</v>
      </c>
      <c r="M133" s="140" t="n">
        <f aca="false">SUM(M130:M132)</f>
        <v>0</v>
      </c>
      <c r="N133" s="141" t="n">
        <v>0</v>
      </c>
      <c r="O133" s="140" t="n">
        <f aca="false">SUM(O130:O132)</f>
        <v>519</v>
      </c>
      <c r="P133" s="141" t="n">
        <f aca="false">R133/O133</f>
        <v>95.3795761078998</v>
      </c>
      <c r="Q133" s="152" t="n">
        <f aca="false">SUM(Q130:Q132)</f>
        <v>521</v>
      </c>
      <c r="R133" s="128" t="n">
        <f aca="false">SUM(R130:R132)</f>
        <v>49502</v>
      </c>
    </row>
    <row r="134" customFormat="false" ht="15" hidden="false" customHeight="false" outlineLevel="0" collapsed="false">
      <c r="A134" s="129"/>
      <c r="B134" s="129"/>
      <c r="C134" s="129"/>
      <c r="D134" s="129"/>
      <c r="E134" s="166"/>
      <c r="F134" s="129"/>
      <c r="G134" s="129"/>
      <c r="H134" s="166"/>
      <c r="I134" s="129"/>
      <c r="J134" s="129"/>
      <c r="K134" s="166"/>
      <c r="L134" s="129"/>
      <c r="M134" s="129"/>
      <c r="N134" s="166"/>
      <c r="O134" s="129"/>
      <c r="P134" s="166"/>
      <c r="Q134" s="131"/>
      <c r="R134" s="118"/>
    </row>
    <row r="135" customFormat="false" ht="15" hidden="false" customHeight="false" outlineLevel="0" collapsed="false">
      <c r="A135" s="129"/>
      <c r="B135" s="129" t="s">
        <v>22</v>
      </c>
      <c r="C135" s="129" t="n">
        <v>3</v>
      </c>
      <c r="D135" s="129" t="n">
        <v>4</v>
      </c>
      <c r="E135" s="131" t="n">
        <v>5</v>
      </c>
      <c r="F135" s="129" t="n">
        <v>6</v>
      </c>
      <c r="G135" s="129" t="n">
        <v>7</v>
      </c>
      <c r="H135" s="129" t="n">
        <v>8</v>
      </c>
      <c r="I135" s="129" t="n">
        <v>9</v>
      </c>
      <c r="J135" s="129" t="n">
        <v>10</v>
      </c>
      <c r="K135" s="129" t="n">
        <v>11</v>
      </c>
      <c r="L135" s="129" t="n">
        <v>12</v>
      </c>
      <c r="M135" s="129" t="n">
        <v>13</v>
      </c>
      <c r="N135" s="129" t="n">
        <v>14</v>
      </c>
      <c r="O135" s="129" t="n">
        <v>15</v>
      </c>
      <c r="P135" s="131" t="n">
        <v>16</v>
      </c>
      <c r="Q135" s="129" t="n">
        <v>17</v>
      </c>
      <c r="R135" s="128"/>
    </row>
    <row r="136" customFormat="false" ht="15" hidden="false" customHeight="false" outlineLevel="0" collapsed="false">
      <c r="A136" s="136" t="n">
        <v>1</v>
      </c>
      <c r="B136" s="154" t="s">
        <v>115</v>
      </c>
      <c r="C136" s="167" t="n">
        <v>3313</v>
      </c>
      <c r="D136" s="168" t="n">
        <v>63</v>
      </c>
      <c r="E136" s="137" t="n">
        <f aca="false">C136/D136*100</f>
        <v>5258.73015873016</v>
      </c>
      <c r="F136" s="167" t="n">
        <v>0</v>
      </c>
      <c r="G136" s="130" t="n">
        <v>0</v>
      </c>
      <c r="H136" s="137" t="n">
        <v>0</v>
      </c>
      <c r="I136" s="130" t="n">
        <v>3313</v>
      </c>
      <c r="J136" s="168" t="n">
        <v>63</v>
      </c>
      <c r="K136" s="137" t="n">
        <f aca="false">I136/J136*100</f>
        <v>5258.73015873016</v>
      </c>
      <c r="L136" s="167" t="n">
        <v>0</v>
      </c>
      <c r="M136" s="168" t="n">
        <v>0</v>
      </c>
      <c r="N136" s="137" t="n">
        <v>0</v>
      </c>
      <c r="O136" s="136" t="n">
        <v>27</v>
      </c>
      <c r="P136" s="162" t="n">
        <v>75</v>
      </c>
      <c r="Q136" s="136" t="n">
        <v>27</v>
      </c>
      <c r="R136" s="128" t="n">
        <f aca="false">Q136*P136</f>
        <v>2025</v>
      </c>
    </row>
    <row r="137" customFormat="false" ht="15" hidden="false" customHeight="false" outlineLevel="0" collapsed="false">
      <c r="A137" s="136" t="n">
        <v>2</v>
      </c>
      <c r="B137" s="154" t="s">
        <v>116</v>
      </c>
      <c r="C137" s="136" t="n">
        <v>94177</v>
      </c>
      <c r="D137" s="136" t="n">
        <v>27283</v>
      </c>
      <c r="E137" s="137" t="n">
        <f aca="false">C137/D137*100</f>
        <v>345.185646739728</v>
      </c>
      <c r="F137" s="136" t="n">
        <v>21847</v>
      </c>
      <c r="G137" s="136" t="n">
        <v>177</v>
      </c>
      <c r="H137" s="137" t="n">
        <f aca="false">F137/G137*100</f>
        <v>12342.9378531073</v>
      </c>
      <c r="I137" s="136" t="n">
        <v>124422</v>
      </c>
      <c r="J137" s="136" t="n">
        <v>22767</v>
      </c>
      <c r="K137" s="137" t="n">
        <f aca="false">I137/J137*100</f>
        <v>546.501515351166</v>
      </c>
      <c r="L137" s="136" t="n">
        <v>0</v>
      </c>
      <c r="M137" s="136" t="n">
        <v>0</v>
      </c>
      <c r="N137" s="137" t="n">
        <v>0</v>
      </c>
      <c r="O137" s="136" t="n">
        <v>85</v>
      </c>
      <c r="P137" s="134" t="n">
        <v>80</v>
      </c>
      <c r="Q137" s="136" t="n">
        <v>84</v>
      </c>
      <c r="R137" s="128" t="n">
        <f aca="false">Q137*P137</f>
        <v>6720</v>
      </c>
    </row>
    <row r="138" customFormat="false" ht="15" hidden="false" customHeight="false" outlineLevel="0" collapsed="false">
      <c r="A138" s="136" t="n">
        <v>3</v>
      </c>
      <c r="B138" s="154" t="s">
        <v>117</v>
      </c>
      <c r="C138" s="136" t="n">
        <v>0</v>
      </c>
      <c r="D138" s="136" t="n">
        <v>0</v>
      </c>
      <c r="E138" s="136" t="n">
        <v>0</v>
      </c>
      <c r="F138" s="136" t="n">
        <v>0</v>
      </c>
      <c r="G138" s="136" t="n">
        <v>0</v>
      </c>
      <c r="H138" s="136" t="n">
        <v>0</v>
      </c>
      <c r="I138" s="136" t="n">
        <v>0</v>
      </c>
      <c r="J138" s="136" t="n">
        <v>0</v>
      </c>
      <c r="K138" s="136" t="n">
        <v>0</v>
      </c>
      <c r="L138" s="136" t="n">
        <v>0</v>
      </c>
      <c r="M138" s="136" t="n">
        <v>0</v>
      </c>
      <c r="N138" s="161" t="n">
        <v>0</v>
      </c>
      <c r="O138" s="136" t="n">
        <v>0</v>
      </c>
      <c r="P138" s="134" t="n">
        <v>0</v>
      </c>
      <c r="Q138" s="136" t="n">
        <v>0</v>
      </c>
      <c r="R138" s="128" t="n">
        <f aca="false">Q138*P138</f>
        <v>0</v>
      </c>
    </row>
    <row r="139" customFormat="false" ht="15" hidden="false" customHeight="false" outlineLevel="0" collapsed="false">
      <c r="A139" s="136" t="n">
        <v>4</v>
      </c>
      <c r="B139" s="154" t="s">
        <v>118</v>
      </c>
      <c r="C139" s="136" t="n">
        <v>0</v>
      </c>
      <c r="D139" s="136" t="n">
        <v>0</v>
      </c>
      <c r="E139" s="136" t="n">
        <v>0</v>
      </c>
      <c r="F139" s="136" t="n">
        <v>0</v>
      </c>
      <c r="G139" s="136" t="n">
        <v>0</v>
      </c>
      <c r="H139" s="136" t="n">
        <v>0</v>
      </c>
      <c r="I139" s="136" t="n">
        <v>0</v>
      </c>
      <c r="J139" s="136" t="n">
        <v>0</v>
      </c>
      <c r="K139" s="136" t="n">
        <v>0</v>
      </c>
      <c r="L139" s="136" t="n">
        <v>0</v>
      </c>
      <c r="M139" s="136" t="n">
        <v>0</v>
      </c>
      <c r="N139" s="161" t="n">
        <v>0</v>
      </c>
      <c r="O139" s="136" t="n">
        <v>0</v>
      </c>
      <c r="P139" s="134" t="n">
        <v>0</v>
      </c>
      <c r="Q139" s="136" t="n">
        <v>0</v>
      </c>
      <c r="R139" s="128" t="n">
        <f aca="false">Q139*P139</f>
        <v>0</v>
      </c>
    </row>
    <row r="140" customFormat="false" ht="15" hidden="false" customHeight="false" outlineLevel="0" collapsed="false">
      <c r="A140" s="136" t="n">
        <v>5</v>
      </c>
      <c r="B140" s="154" t="s">
        <v>119</v>
      </c>
      <c r="C140" s="161" t="n">
        <v>0</v>
      </c>
      <c r="D140" s="161" t="n">
        <v>181</v>
      </c>
      <c r="E140" s="137" t="n">
        <f aca="false">C140/D140*100</f>
        <v>0</v>
      </c>
      <c r="F140" s="161" t="n">
        <v>0</v>
      </c>
      <c r="G140" s="161" t="n">
        <v>0</v>
      </c>
      <c r="H140" s="137" t="n">
        <v>0</v>
      </c>
      <c r="I140" s="161" t="n">
        <v>1962</v>
      </c>
      <c r="J140" s="161" t="n">
        <v>2337</v>
      </c>
      <c r="K140" s="169" t="n">
        <f aca="false">I140/J140*100</f>
        <v>83.9537869062901</v>
      </c>
      <c r="L140" s="161" t="n">
        <v>0</v>
      </c>
      <c r="M140" s="161" t="n">
        <v>0</v>
      </c>
      <c r="N140" s="161" t="n">
        <v>0</v>
      </c>
      <c r="O140" s="136" t="n">
        <v>7</v>
      </c>
      <c r="P140" s="162" t="n">
        <v>45</v>
      </c>
      <c r="Q140" s="136" t="n">
        <v>7</v>
      </c>
      <c r="R140" s="128" t="n">
        <f aca="false">Q140*P140</f>
        <v>315</v>
      </c>
    </row>
    <row r="141" s="144" customFormat="true" ht="15" hidden="false" customHeight="false" outlineLevel="0" collapsed="false">
      <c r="A141" s="136" t="n">
        <v>6</v>
      </c>
      <c r="B141" s="154" t="s">
        <v>120</v>
      </c>
      <c r="C141" s="161" t="n">
        <v>0</v>
      </c>
      <c r="D141" s="161" t="n">
        <v>0</v>
      </c>
      <c r="E141" s="169" t="n">
        <v>0</v>
      </c>
      <c r="F141" s="161" t="n">
        <v>0</v>
      </c>
      <c r="G141" s="161" t="n">
        <v>0</v>
      </c>
      <c r="H141" s="137" t="n">
        <v>0</v>
      </c>
      <c r="I141" s="170" t="n">
        <v>0</v>
      </c>
      <c r="J141" s="161" t="n">
        <v>0</v>
      </c>
      <c r="K141" s="169" t="n">
        <v>0</v>
      </c>
      <c r="L141" s="161" t="n">
        <v>0</v>
      </c>
      <c r="M141" s="161" t="n">
        <v>0</v>
      </c>
      <c r="N141" s="161" t="n">
        <v>0</v>
      </c>
      <c r="O141" s="136" t="n">
        <v>4</v>
      </c>
      <c r="P141" s="163" t="n">
        <v>60</v>
      </c>
      <c r="Q141" s="136" t="n">
        <v>4</v>
      </c>
      <c r="R141" s="128" t="n">
        <f aca="false">Q141*P141</f>
        <v>240</v>
      </c>
    </row>
    <row r="142" customFormat="false" ht="15" hidden="false" customHeight="false" outlineLevel="0" collapsed="false">
      <c r="A142" s="136" t="n">
        <v>7</v>
      </c>
      <c r="B142" s="154" t="s">
        <v>121</v>
      </c>
      <c r="C142" s="130" t="n">
        <v>7397</v>
      </c>
      <c r="D142" s="130" t="n">
        <v>5589</v>
      </c>
      <c r="E142" s="137" t="n">
        <f aca="false">C142/D142*100</f>
        <v>132.34925747003</v>
      </c>
      <c r="F142" s="130" t="n">
        <v>1147</v>
      </c>
      <c r="G142" s="130" t="n">
        <v>2342</v>
      </c>
      <c r="H142" s="137" t="n">
        <f aca="false">F142/G142*100</f>
        <v>48.9752348420154</v>
      </c>
      <c r="I142" s="130" t="n">
        <v>7397</v>
      </c>
      <c r="J142" s="130" t="n">
        <v>5589</v>
      </c>
      <c r="K142" s="169" t="n">
        <f aca="false">I142/J142*100</f>
        <v>132.34925747003</v>
      </c>
      <c r="L142" s="130" t="n">
        <v>0</v>
      </c>
      <c r="M142" s="130" t="n">
        <v>0</v>
      </c>
      <c r="N142" s="137" t="n">
        <v>0</v>
      </c>
      <c r="O142" s="136" t="n">
        <v>13</v>
      </c>
      <c r="P142" s="162" t="n">
        <v>50</v>
      </c>
      <c r="Q142" s="136" t="n">
        <v>13</v>
      </c>
      <c r="R142" s="128" t="n">
        <f aca="false">Q142*P142</f>
        <v>650</v>
      </c>
    </row>
    <row r="143" s="142" customFormat="true" ht="15" hidden="false" customHeight="false" outlineLevel="0" collapsed="false">
      <c r="A143" s="140" t="s">
        <v>122</v>
      </c>
      <c r="B143" s="140" t="s">
        <v>122</v>
      </c>
      <c r="C143" s="140" t="n">
        <f aca="false">SUM(C136:C142)</f>
        <v>104887</v>
      </c>
      <c r="D143" s="140" t="n">
        <f aca="false">SUM(D136:D142)</f>
        <v>33116</v>
      </c>
      <c r="E143" s="141" t="n">
        <f aca="false">C143/D143*100</f>
        <v>316.726053871241</v>
      </c>
      <c r="F143" s="140" t="n">
        <f aca="false">SUM(F136:F142)</f>
        <v>22994</v>
      </c>
      <c r="G143" s="140" t="n">
        <f aca="false">SUM(G136:G142)</f>
        <v>2519</v>
      </c>
      <c r="H143" s="141" t="n">
        <f aca="false">F143/G143*100</f>
        <v>912.822548630409</v>
      </c>
      <c r="I143" s="140" t="n">
        <f aca="false">SUM(I136:I142)</f>
        <v>137094</v>
      </c>
      <c r="J143" s="140" t="n">
        <f aca="false">SUM(J136:J142)</f>
        <v>30756</v>
      </c>
      <c r="K143" s="141" t="n">
        <f aca="false">I143/J143*100</f>
        <v>445.747171283652</v>
      </c>
      <c r="L143" s="140" t="n">
        <f aca="false">SUM(L136:L142)</f>
        <v>0</v>
      </c>
      <c r="M143" s="140" t="n">
        <f aca="false">SUM(M136:M142)</f>
        <v>0</v>
      </c>
      <c r="N143" s="152" t="n">
        <v>0</v>
      </c>
      <c r="O143" s="140" t="n">
        <f aca="false">SUM(O136:O142)</f>
        <v>136</v>
      </c>
      <c r="P143" s="141" t="n">
        <f aca="false">R143/O143</f>
        <v>73.1617647058823</v>
      </c>
      <c r="Q143" s="152" t="n">
        <f aca="false">SUM(Q136:Q142)</f>
        <v>135</v>
      </c>
      <c r="R143" s="149" t="n">
        <f aca="false">SUM(R136:R142)</f>
        <v>9950</v>
      </c>
    </row>
    <row r="144" customFormat="false" ht="15" hidden="false" customHeight="false" outlineLevel="0" collapsed="false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0"/>
      <c r="L144" s="136"/>
      <c r="M144" s="136"/>
      <c r="N144" s="136"/>
      <c r="O144" s="136"/>
      <c r="P144" s="130"/>
      <c r="Q144" s="136"/>
      <c r="R144" s="128"/>
    </row>
    <row r="145" customFormat="false" ht="15" hidden="false" customHeight="false" outlineLevel="0" collapsed="false">
      <c r="A145" s="185"/>
      <c r="B145" s="186"/>
      <c r="C145" s="136"/>
      <c r="D145" s="136"/>
      <c r="E145" s="136"/>
      <c r="F145" s="136"/>
      <c r="G145" s="136"/>
      <c r="H145" s="136"/>
      <c r="I145" s="136"/>
      <c r="J145" s="136"/>
      <c r="K145" s="130"/>
      <c r="L145" s="136"/>
      <c r="M145" s="136"/>
      <c r="N145" s="136"/>
      <c r="O145" s="136"/>
      <c r="P145" s="130"/>
      <c r="Q145" s="136"/>
      <c r="R145" s="128"/>
    </row>
    <row r="146" customFormat="false" ht="15" hidden="false" customHeight="false" outlineLevel="0" collapsed="false">
      <c r="A146" s="185"/>
      <c r="B146" s="186"/>
      <c r="C146" s="136"/>
      <c r="D146" s="136"/>
      <c r="E146" s="136"/>
      <c r="F146" s="136"/>
      <c r="G146" s="136"/>
      <c r="H146" s="136"/>
      <c r="I146" s="136"/>
      <c r="J146" s="136"/>
      <c r="K146" s="130"/>
      <c r="L146" s="136"/>
      <c r="M146" s="136"/>
      <c r="N146" s="136"/>
      <c r="O146" s="136"/>
      <c r="P146" s="130"/>
      <c r="Q146" s="136"/>
      <c r="R146" s="128"/>
    </row>
    <row r="147" customFormat="false" ht="15" hidden="false" customHeight="false" outlineLevel="0" collapsed="false">
      <c r="A147" s="129" t="s">
        <v>123</v>
      </c>
      <c r="B147" s="129"/>
      <c r="C147" s="129" t="n">
        <v>3</v>
      </c>
      <c r="D147" s="129" t="n">
        <v>4</v>
      </c>
      <c r="E147" s="131" t="n">
        <v>5</v>
      </c>
      <c r="F147" s="129" t="n">
        <v>6</v>
      </c>
      <c r="G147" s="129" t="n">
        <v>7</v>
      </c>
      <c r="H147" s="129" t="n">
        <v>8</v>
      </c>
      <c r="I147" s="129" t="n">
        <v>9</v>
      </c>
      <c r="J147" s="129" t="n">
        <v>10</v>
      </c>
      <c r="K147" s="129" t="n">
        <v>11</v>
      </c>
      <c r="L147" s="129" t="n">
        <v>12</v>
      </c>
      <c r="M147" s="129" t="n">
        <v>13</v>
      </c>
      <c r="N147" s="129" t="n">
        <v>14</v>
      </c>
      <c r="O147" s="129" t="n">
        <v>15</v>
      </c>
      <c r="P147" s="131" t="n">
        <v>16</v>
      </c>
      <c r="Q147" s="129" t="n">
        <v>17</v>
      </c>
      <c r="R147" s="128"/>
    </row>
    <row r="148" customFormat="false" ht="15" hidden="false" customHeight="false" outlineLevel="0" collapsed="false">
      <c r="A148" s="136" t="n">
        <v>1</v>
      </c>
      <c r="B148" s="154" t="s">
        <v>124</v>
      </c>
      <c r="C148" s="130" t="n">
        <v>35848013</v>
      </c>
      <c r="D148" s="130" t="n">
        <v>33326932</v>
      </c>
      <c r="E148" s="137" t="n">
        <f aca="false">C148/D148*100</f>
        <v>107.564695724167</v>
      </c>
      <c r="F148" s="136" t="n">
        <v>10509101</v>
      </c>
      <c r="G148" s="136" t="n">
        <v>9337985</v>
      </c>
      <c r="H148" s="137" t="n">
        <f aca="false">F148/G148*100</f>
        <v>112.541420873989</v>
      </c>
      <c r="I148" s="136" t="n">
        <v>35091108</v>
      </c>
      <c r="J148" s="136" t="n">
        <v>34050000</v>
      </c>
      <c r="K148" s="137" t="n">
        <f aca="false">I148/J148*100</f>
        <v>103.057585903084</v>
      </c>
      <c r="L148" s="136" t="n">
        <v>15034380</v>
      </c>
      <c r="M148" s="136" t="n">
        <v>16087998</v>
      </c>
      <c r="N148" s="137" t="n">
        <f aca="false">L148/M148*100</f>
        <v>93.4509066945433</v>
      </c>
      <c r="O148" s="136" t="n">
        <v>2913</v>
      </c>
      <c r="P148" s="130" t="n">
        <v>145</v>
      </c>
      <c r="Q148" s="136" t="n">
        <v>2913</v>
      </c>
      <c r="R148" s="128" t="n">
        <f aca="false">Q148*P148</f>
        <v>422385</v>
      </c>
    </row>
    <row r="149" customFormat="false" ht="15" hidden="false" customHeight="false" outlineLevel="0" collapsed="false">
      <c r="A149" s="136" t="n">
        <v>2</v>
      </c>
      <c r="B149" s="154" t="s">
        <v>125</v>
      </c>
      <c r="C149" s="130" t="n">
        <v>8380728</v>
      </c>
      <c r="D149" s="130" t="n">
        <v>7734944</v>
      </c>
      <c r="E149" s="137" t="n">
        <f aca="false">C149/D149*100</f>
        <v>108.348916294675</v>
      </c>
      <c r="F149" s="136" t="n">
        <v>2054539</v>
      </c>
      <c r="G149" s="136" t="n">
        <v>2270715</v>
      </c>
      <c r="H149" s="137" t="n">
        <f aca="false">F149/G149*100</f>
        <v>90.479826838683</v>
      </c>
      <c r="I149" s="136" t="n">
        <v>6789413</v>
      </c>
      <c r="J149" s="136" t="n">
        <v>8573466</v>
      </c>
      <c r="K149" s="137" t="n">
        <f aca="false">I149/J149*100</f>
        <v>79.1909946339089</v>
      </c>
      <c r="L149" s="136" t="n">
        <v>6789413</v>
      </c>
      <c r="M149" s="136" t="n">
        <v>8579466</v>
      </c>
      <c r="N149" s="137" t="n">
        <f aca="false">L149/M149*100</f>
        <v>79.1356128691459</v>
      </c>
      <c r="O149" s="136" t="n">
        <v>934</v>
      </c>
      <c r="P149" s="130" t="n">
        <v>120</v>
      </c>
      <c r="Q149" s="136" t="n">
        <v>926</v>
      </c>
      <c r="R149" s="128" t="n">
        <f aca="false">Q149*P149</f>
        <v>111120</v>
      </c>
    </row>
    <row r="150" s="144" customFormat="true" ht="15" hidden="false" customHeight="false" outlineLevel="0" collapsed="false">
      <c r="A150" s="136" t="n">
        <v>3</v>
      </c>
      <c r="B150" s="154" t="s">
        <v>126</v>
      </c>
      <c r="C150" s="130" t="n">
        <v>8641064</v>
      </c>
      <c r="D150" s="130" t="n">
        <v>8709691</v>
      </c>
      <c r="E150" s="137" t="n">
        <f aca="false">C150/D150*100</f>
        <v>99.2120615989706</v>
      </c>
      <c r="F150" s="136" t="n">
        <v>2123581</v>
      </c>
      <c r="G150" s="136" t="n">
        <v>2347126</v>
      </c>
      <c r="H150" s="137" t="n">
        <f aca="false">F150/G150*100</f>
        <v>90.4757989132241</v>
      </c>
      <c r="I150" s="136" t="n">
        <v>5483752</v>
      </c>
      <c r="J150" s="136" t="n">
        <v>7023804</v>
      </c>
      <c r="K150" s="137" t="n">
        <f aca="false">I150/J150*100</f>
        <v>78.0738186885625</v>
      </c>
      <c r="L150" s="136" t="n">
        <v>5483752</v>
      </c>
      <c r="M150" s="136" t="n">
        <v>7023804</v>
      </c>
      <c r="N150" s="137" t="n">
        <f aca="false">L150/M150*100</f>
        <v>78.0738186885625</v>
      </c>
      <c r="O150" s="136" t="n">
        <v>1205</v>
      </c>
      <c r="P150" s="130" t="n">
        <v>306</v>
      </c>
      <c r="Q150" s="136" t="n">
        <v>1205</v>
      </c>
      <c r="R150" s="128" t="n">
        <f aca="false">Q150*P150</f>
        <v>368730</v>
      </c>
    </row>
    <row r="151" customFormat="false" ht="15" hidden="false" customHeight="false" outlineLevel="0" collapsed="false">
      <c r="A151" s="136" t="n">
        <v>4</v>
      </c>
      <c r="B151" s="154" t="s">
        <v>127</v>
      </c>
      <c r="C151" s="130" t="n">
        <v>1556850</v>
      </c>
      <c r="D151" s="130" t="n">
        <v>2263374</v>
      </c>
      <c r="E151" s="137" t="n">
        <f aca="false">C151/D151*100</f>
        <v>68.7844783937608</v>
      </c>
      <c r="F151" s="136" t="n">
        <v>333116</v>
      </c>
      <c r="G151" s="136" t="n">
        <v>740034</v>
      </c>
      <c r="H151" s="137" t="n">
        <f aca="false">F151/G151*100</f>
        <v>45.0136074828994</v>
      </c>
      <c r="I151" s="136" t="n">
        <v>1336130</v>
      </c>
      <c r="J151" s="136" t="n">
        <v>2112272</v>
      </c>
      <c r="K151" s="137" t="n">
        <f aca="false">I151/J151*100</f>
        <v>63.2555845080558</v>
      </c>
      <c r="L151" s="136" t="n">
        <v>1336130</v>
      </c>
      <c r="M151" s="136" t="n">
        <v>2112272</v>
      </c>
      <c r="N151" s="137" t="n">
        <f aca="false">L151/M151*100</f>
        <v>63.2555845080558</v>
      </c>
      <c r="O151" s="136" t="n">
        <v>554</v>
      </c>
      <c r="P151" s="130" t="n">
        <v>150</v>
      </c>
      <c r="Q151" s="136" t="n">
        <v>550</v>
      </c>
      <c r="R151" s="128" t="n">
        <f aca="false">Q151*P151</f>
        <v>82500</v>
      </c>
    </row>
    <row r="152" customFormat="false" ht="15" hidden="false" customHeight="false" outlineLevel="0" collapsed="false">
      <c r="A152" s="136" t="n">
        <v>5</v>
      </c>
      <c r="B152" s="154" t="s">
        <v>128</v>
      </c>
      <c r="C152" s="130" t="n">
        <v>0</v>
      </c>
      <c r="D152" s="136" t="n">
        <v>0</v>
      </c>
      <c r="E152" s="136" t="n">
        <v>0</v>
      </c>
      <c r="F152" s="136" t="n">
        <v>0</v>
      </c>
      <c r="G152" s="136" t="n">
        <v>0</v>
      </c>
      <c r="H152" s="136" t="n">
        <v>0</v>
      </c>
      <c r="I152" s="136" t="n">
        <v>0</v>
      </c>
      <c r="J152" s="136" t="n">
        <v>0</v>
      </c>
      <c r="K152" s="136" t="n">
        <v>0</v>
      </c>
      <c r="L152" s="136" t="n">
        <v>0</v>
      </c>
      <c r="M152" s="136" t="n">
        <v>0</v>
      </c>
      <c r="N152" s="137" t="n">
        <v>0</v>
      </c>
      <c r="O152" s="136" t="n">
        <v>0</v>
      </c>
      <c r="P152" s="134" t="n">
        <v>0</v>
      </c>
      <c r="Q152" s="136" t="n">
        <v>0</v>
      </c>
      <c r="R152" s="128" t="n">
        <f aca="false">Q152*P152</f>
        <v>0</v>
      </c>
    </row>
    <row r="153" customFormat="false" ht="15" hidden="false" customHeight="false" outlineLevel="0" collapsed="false">
      <c r="A153" s="136" t="n">
        <v>6</v>
      </c>
      <c r="B153" s="154" t="s">
        <v>129</v>
      </c>
      <c r="C153" s="130" t="n">
        <v>6261202</v>
      </c>
      <c r="D153" s="130" t="n">
        <v>7056818</v>
      </c>
      <c r="E153" s="137" t="n">
        <f aca="false">C153/D153*100</f>
        <v>88.7255700798859</v>
      </c>
      <c r="F153" s="136" t="n">
        <v>1571734</v>
      </c>
      <c r="G153" s="136" t="n">
        <v>1743421</v>
      </c>
      <c r="H153" s="137" t="n">
        <f aca="false">F153/G153*100</f>
        <v>90.1522925328994</v>
      </c>
      <c r="I153" s="136" t="n">
        <v>6401753</v>
      </c>
      <c r="J153" s="136" t="n">
        <v>7273698</v>
      </c>
      <c r="K153" s="137" t="n">
        <f aca="false">I153/J153*100</f>
        <v>88.0123563007428</v>
      </c>
      <c r="L153" s="136" t="n">
        <v>6101753</v>
      </c>
      <c r="M153" s="136" t="n">
        <v>7273698</v>
      </c>
      <c r="N153" s="137" t="n">
        <f aca="false">L153/M153*100</f>
        <v>83.8879068116383</v>
      </c>
      <c r="O153" s="136" t="n">
        <v>464</v>
      </c>
      <c r="P153" s="130" t="n">
        <v>150</v>
      </c>
      <c r="Q153" s="136" t="n">
        <v>464</v>
      </c>
      <c r="R153" s="128" t="n">
        <f aca="false">Q153*P153</f>
        <v>69600</v>
      </c>
    </row>
    <row r="154" customFormat="false" ht="15" hidden="false" customHeight="false" outlineLevel="0" collapsed="false">
      <c r="A154" s="136" t="n">
        <v>7</v>
      </c>
      <c r="B154" s="154" t="s">
        <v>130</v>
      </c>
      <c r="C154" s="136" t="n">
        <v>0</v>
      </c>
      <c r="D154" s="136" t="n">
        <v>0</v>
      </c>
      <c r="E154" s="136" t="n">
        <v>0</v>
      </c>
      <c r="F154" s="136" t="n">
        <v>0</v>
      </c>
      <c r="G154" s="136" t="n">
        <v>0</v>
      </c>
      <c r="H154" s="136" t="n">
        <v>0</v>
      </c>
      <c r="I154" s="136" t="n">
        <v>0</v>
      </c>
      <c r="J154" s="136" t="n">
        <v>0</v>
      </c>
      <c r="K154" s="136" t="n">
        <v>0</v>
      </c>
      <c r="L154" s="136" t="n">
        <v>0</v>
      </c>
      <c r="M154" s="136" t="n">
        <v>0</v>
      </c>
      <c r="N154" s="137" t="n">
        <v>0</v>
      </c>
      <c r="O154" s="136" t="n">
        <v>0</v>
      </c>
      <c r="P154" s="134" t="n">
        <v>0</v>
      </c>
      <c r="Q154" s="136" t="n">
        <v>0</v>
      </c>
      <c r="R154" s="128" t="n">
        <f aca="false">Q154*P154</f>
        <v>0</v>
      </c>
    </row>
    <row r="155" customFormat="false" ht="15" hidden="false" customHeight="false" outlineLevel="0" collapsed="false">
      <c r="A155" s="136" t="n">
        <v>8</v>
      </c>
      <c r="B155" s="154" t="s">
        <v>131</v>
      </c>
      <c r="C155" s="136" t="n">
        <v>0</v>
      </c>
      <c r="D155" s="136" t="n">
        <v>0</v>
      </c>
      <c r="E155" s="136" t="n">
        <v>0</v>
      </c>
      <c r="F155" s="136" t="n">
        <v>0</v>
      </c>
      <c r="G155" s="136" t="n">
        <v>0</v>
      </c>
      <c r="H155" s="136" t="n">
        <v>0</v>
      </c>
      <c r="I155" s="136" t="n">
        <v>0</v>
      </c>
      <c r="J155" s="136" t="n">
        <v>0</v>
      </c>
      <c r="K155" s="136" t="n">
        <v>0</v>
      </c>
      <c r="L155" s="136" t="n">
        <v>0</v>
      </c>
      <c r="M155" s="136" t="n">
        <v>0</v>
      </c>
      <c r="N155" s="137" t="n">
        <v>0</v>
      </c>
      <c r="O155" s="136" t="n">
        <v>0</v>
      </c>
      <c r="P155" s="134" t="n">
        <v>0</v>
      </c>
      <c r="Q155" s="136" t="n">
        <v>0</v>
      </c>
      <c r="R155" s="128" t="n">
        <f aca="false">Q155*P155</f>
        <v>0</v>
      </c>
    </row>
    <row r="156" s="144" customFormat="true" ht="15" hidden="false" customHeight="false" outlineLevel="0" collapsed="false">
      <c r="A156" s="136" t="n">
        <v>9</v>
      </c>
      <c r="B156" s="154" t="s">
        <v>132</v>
      </c>
      <c r="C156" s="130" t="n">
        <v>7611395</v>
      </c>
      <c r="D156" s="130" t="n">
        <v>5107075</v>
      </c>
      <c r="E156" s="137" t="n">
        <f aca="false">C156/D156*100</f>
        <v>149.036287894734</v>
      </c>
      <c r="F156" s="136" t="n">
        <v>2183056</v>
      </c>
      <c r="G156" s="136" t="n">
        <v>1335885</v>
      </c>
      <c r="H156" s="137" t="n">
        <f aca="false">F156/G156*100</f>
        <v>163.416461746333</v>
      </c>
      <c r="I156" s="136" t="n">
        <v>7956678</v>
      </c>
      <c r="J156" s="136" t="n">
        <v>5005709</v>
      </c>
      <c r="K156" s="137" t="n">
        <f aca="false">I156/J156*100</f>
        <v>158.952068528155</v>
      </c>
      <c r="L156" s="136" t="n">
        <v>7956678</v>
      </c>
      <c r="M156" s="136" t="n">
        <v>5005709</v>
      </c>
      <c r="N156" s="137" t="n">
        <f aca="false">L156/M156*100</f>
        <v>158.952068528155</v>
      </c>
      <c r="O156" s="136" t="n">
        <v>870</v>
      </c>
      <c r="P156" s="130" t="n">
        <v>100</v>
      </c>
      <c r="Q156" s="136" t="n">
        <v>867</v>
      </c>
      <c r="R156" s="128" t="n">
        <f aca="false">Q156*P156</f>
        <v>86700</v>
      </c>
    </row>
    <row r="157" customFormat="false" ht="15" hidden="false" customHeight="false" outlineLevel="0" collapsed="false">
      <c r="A157" s="136" t="n">
        <v>10</v>
      </c>
      <c r="B157" s="154" t="s">
        <v>133</v>
      </c>
      <c r="C157" s="130" t="n">
        <v>14140323</v>
      </c>
      <c r="D157" s="130" t="n">
        <v>14607289</v>
      </c>
      <c r="E157" s="137" t="n">
        <f aca="false">C157/D157*100</f>
        <v>96.8031987318112</v>
      </c>
      <c r="F157" s="130" t="n">
        <v>3661587</v>
      </c>
      <c r="G157" s="130" t="n">
        <v>4242237</v>
      </c>
      <c r="H157" s="137" t="n">
        <f aca="false">F157/G157*100</f>
        <v>86.3126458988501</v>
      </c>
      <c r="I157" s="136" t="n">
        <v>12334359</v>
      </c>
      <c r="J157" s="136" t="n">
        <v>15143899</v>
      </c>
      <c r="K157" s="137" t="n">
        <f aca="false">I157/J157*100</f>
        <v>81.4477103947933</v>
      </c>
      <c r="L157" s="136" t="n">
        <v>12329943</v>
      </c>
      <c r="M157" s="136" t="n">
        <v>15130148</v>
      </c>
      <c r="N157" s="137" t="n">
        <f aca="false">L157/M157*100</f>
        <v>81.4925471978199</v>
      </c>
      <c r="O157" s="136" t="n">
        <v>659</v>
      </c>
      <c r="P157" s="130" t="n">
        <v>134</v>
      </c>
      <c r="Q157" s="136" t="n">
        <v>659</v>
      </c>
      <c r="R157" s="128" t="n">
        <f aca="false">Q157*P157</f>
        <v>88306</v>
      </c>
    </row>
    <row r="158" customFormat="false" ht="15" hidden="false" customHeight="false" outlineLevel="0" collapsed="false">
      <c r="A158" s="136" t="n">
        <v>11</v>
      </c>
      <c r="B158" s="154" t="s">
        <v>134</v>
      </c>
      <c r="C158" s="130" t="n">
        <v>9322584</v>
      </c>
      <c r="D158" s="130" t="n">
        <v>10678530</v>
      </c>
      <c r="E158" s="137" t="n">
        <f aca="false">C158/D158*100</f>
        <v>87.3021286637768</v>
      </c>
      <c r="F158" s="136" t="n">
        <v>2392104</v>
      </c>
      <c r="G158" s="136" t="n">
        <v>2505392</v>
      </c>
      <c r="H158" s="137" t="n">
        <f aca="false">F158/G158*100</f>
        <v>95.4782325480404</v>
      </c>
      <c r="I158" s="136" t="n">
        <v>9826084</v>
      </c>
      <c r="J158" s="136" t="n">
        <v>10661849</v>
      </c>
      <c r="K158" s="137" t="n">
        <f aca="false">I158/J158*100</f>
        <v>92.161162665125</v>
      </c>
      <c r="L158" s="136" t="n">
        <v>9826084</v>
      </c>
      <c r="M158" s="136" t="n">
        <v>10661849</v>
      </c>
      <c r="N158" s="137" t="n">
        <f aca="false">L158/M158*100</f>
        <v>92.161162665125</v>
      </c>
      <c r="O158" s="136" t="n">
        <v>558</v>
      </c>
      <c r="P158" s="130" t="n">
        <v>168</v>
      </c>
      <c r="Q158" s="136" t="n">
        <v>560</v>
      </c>
      <c r="R158" s="128" t="n">
        <f aca="false">Q158*P158</f>
        <v>94080</v>
      </c>
    </row>
    <row r="159" customFormat="false" ht="15" hidden="false" customHeight="false" outlineLevel="0" collapsed="false">
      <c r="A159" s="136" t="n">
        <v>12</v>
      </c>
      <c r="B159" s="154" t="s">
        <v>135</v>
      </c>
      <c r="C159" s="130" t="n">
        <v>1170</v>
      </c>
      <c r="D159" s="130" t="n">
        <v>0</v>
      </c>
      <c r="E159" s="137" t="n">
        <v>0</v>
      </c>
      <c r="F159" s="130" t="n">
        <v>110</v>
      </c>
      <c r="G159" s="130" t="n">
        <v>0</v>
      </c>
      <c r="H159" s="137" t="n">
        <v>0</v>
      </c>
      <c r="I159" s="130" t="n">
        <v>1016</v>
      </c>
      <c r="J159" s="130" t="n">
        <v>0</v>
      </c>
      <c r="K159" s="137" t="n">
        <v>0</v>
      </c>
      <c r="L159" s="130" t="n">
        <v>0</v>
      </c>
      <c r="M159" s="130" t="n">
        <v>0</v>
      </c>
      <c r="N159" s="137" t="n">
        <v>0</v>
      </c>
      <c r="O159" s="136" t="n">
        <v>9</v>
      </c>
      <c r="P159" s="130" t="n">
        <v>45</v>
      </c>
      <c r="Q159" s="136" t="n">
        <v>9</v>
      </c>
      <c r="R159" s="128" t="n">
        <f aca="false">Q159*P159</f>
        <v>405</v>
      </c>
    </row>
    <row r="160" customFormat="false" ht="15" hidden="false" customHeight="false" outlineLevel="0" collapsed="false">
      <c r="A160" s="136" t="n">
        <v>13</v>
      </c>
      <c r="B160" s="154" t="s">
        <v>136</v>
      </c>
      <c r="C160" s="136" t="n">
        <v>0</v>
      </c>
      <c r="D160" s="136" t="n">
        <v>0</v>
      </c>
      <c r="E160" s="136" t="n">
        <v>0</v>
      </c>
      <c r="F160" s="136" t="n">
        <v>0</v>
      </c>
      <c r="G160" s="136" t="n">
        <v>0</v>
      </c>
      <c r="H160" s="136" t="n">
        <v>0</v>
      </c>
      <c r="I160" s="136" t="n">
        <v>0</v>
      </c>
      <c r="J160" s="136" t="n">
        <v>0</v>
      </c>
      <c r="K160" s="136" t="n">
        <v>0</v>
      </c>
      <c r="L160" s="136" t="n">
        <v>0</v>
      </c>
      <c r="M160" s="136" t="n">
        <v>0</v>
      </c>
      <c r="N160" s="137" t="n">
        <v>0</v>
      </c>
      <c r="O160" s="136" t="n">
        <v>0</v>
      </c>
      <c r="P160" s="134" t="n">
        <v>0</v>
      </c>
      <c r="Q160" s="136" t="n">
        <v>0</v>
      </c>
      <c r="R160" s="128" t="n">
        <f aca="false">Q160*P160</f>
        <v>0</v>
      </c>
    </row>
    <row r="161" customFormat="false" ht="15" hidden="false" customHeight="false" outlineLevel="0" collapsed="false">
      <c r="A161" s="136" t="n">
        <v>14</v>
      </c>
      <c r="B161" s="154" t="s">
        <v>137</v>
      </c>
      <c r="C161" s="130" t="n">
        <v>1321398</v>
      </c>
      <c r="D161" s="130" t="n">
        <v>893963</v>
      </c>
      <c r="E161" s="137" t="n">
        <f aca="false">C161/D161*100</f>
        <v>147.813500111302</v>
      </c>
      <c r="F161" s="136" t="n">
        <v>383367</v>
      </c>
      <c r="G161" s="136" t="n">
        <v>220727</v>
      </c>
      <c r="H161" s="137" t="n">
        <f aca="false">F161/G161*100</f>
        <v>173.683781322629</v>
      </c>
      <c r="I161" s="136" t="n">
        <v>1257688</v>
      </c>
      <c r="J161" s="136" t="n">
        <v>894974</v>
      </c>
      <c r="K161" s="137" t="n">
        <f aca="false">I161/J161*100</f>
        <v>140.527881256886</v>
      </c>
      <c r="L161" s="136" t="n">
        <v>0</v>
      </c>
      <c r="M161" s="136" t="n">
        <v>0</v>
      </c>
      <c r="N161" s="137" t="n">
        <v>0</v>
      </c>
      <c r="O161" s="136" t="n">
        <v>299</v>
      </c>
      <c r="P161" s="130" t="n">
        <v>58</v>
      </c>
      <c r="Q161" s="136" t="n">
        <v>303</v>
      </c>
      <c r="R161" s="128" t="n">
        <f aca="false">Q161*P161</f>
        <v>17574</v>
      </c>
    </row>
    <row r="162" customFormat="false" ht="15" hidden="false" customHeight="false" outlineLevel="0" collapsed="false">
      <c r="A162" s="136" t="n">
        <v>15</v>
      </c>
      <c r="B162" s="154" t="s">
        <v>138</v>
      </c>
      <c r="C162" s="130" t="n">
        <v>10313619</v>
      </c>
      <c r="D162" s="130" t="n">
        <v>11457367</v>
      </c>
      <c r="E162" s="137" t="n">
        <f aca="false">C162/D162*100</f>
        <v>90.0173573911004</v>
      </c>
      <c r="F162" s="136" t="n">
        <v>2838495</v>
      </c>
      <c r="G162" s="136" t="n">
        <v>2971308</v>
      </c>
      <c r="H162" s="137" t="n">
        <f aca="false">F162/G162*100</f>
        <v>95.5301503580241</v>
      </c>
      <c r="I162" s="136" t="n">
        <v>9456585</v>
      </c>
      <c r="J162" s="136" t="n">
        <v>10651859</v>
      </c>
      <c r="K162" s="137" t="n">
        <f aca="false">I162/J162*100</f>
        <v>88.7787286707419</v>
      </c>
      <c r="L162" s="136" t="n">
        <v>9420728</v>
      </c>
      <c r="M162" s="136" t="n">
        <v>10611551</v>
      </c>
      <c r="N162" s="137" t="n">
        <f aca="false">L162/M162*100</f>
        <v>88.7780495047331</v>
      </c>
      <c r="O162" s="136" t="n">
        <v>648</v>
      </c>
      <c r="P162" s="130" t="n">
        <v>130</v>
      </c>
      <c r="Q162" s="136" t="n">
        <v>648</v>
      </c>
      <c r="R162" s="128" t="n">
        <f aca="false">Q162*P162</f>
        <v>84240</v>
      </c>
    </row>
    <row r="163" s="142" customFormat="true" ht="15" hidden="false" customHeight="false" outlineLevel="0" collapsed="false">
      <c r="A163" s="140" t="s">
        <v>139</v>
      </c>
      <c r="B163" s="140" t="s">
        <v>140</v>
      </c>
      <c r="C163" s="140" t="n">
        <f aca="false">SUM(C148:C162)</f>
        <v>103398346</v>
      </c>
      <c r="D163" s="140" t="n">
        <f aca="false">SUM(D148:D162)</f>
        <v>101835983</v>
      </c>
      <c r="E163" s="141" t="n">
        <f aca="false">C163/D163*100</f>
        <v>101.534195432669</v>
      </c>
      <c r="F163" s="140" t="n">
        <f aca="false">SUM(F148:F162)</f>
        <v>28050790</v>
      </c>
      <c r="G163" s="140" t="n">
        <f aca="false">SUM(G148:G162)</f>
        <v>27714830</v>
      </c>
      <c r="H163" s="141" t="n">
        <f aca="false">F163/G163*100</f>
        <v>101.212202997457</v>
      </c>
      <c r="I163" s="140" t="n">
        <f aca="false">SUM(I148:I162)</f>
        <v>95934566</v>
      </c>
      <c r="J163" s="140" t="n">
        <f aca="false">SUM(J148:J162)</f>
        <v>101391530</v>
      </c>
      <c r="K163" s="141" t="n">
        <f aca="false">I163/J163*100</f>
        <v>94.6179291307666</v>
      </c>
      <c r="L163" s="140" t="n">
        <f aca="false">SUM(L148:L162)</f>
        <v>74278861</v>
      </c>
      <c r="M163" s="140" t="n">
        <f aca="false">SUM(M148:M162)</f>
        <v>82486495</v>
      </c>
      <c r="N163" s="141" t="n">
        <f aca="false">L163/M163*100</f>
        <v>90.0497238972271</v>
      </c>
      <c r="O163" s="140" t="n">
        <f aca="false">SUM(O148:O162)</f>
        <v>9113</v>
      </c>
      <c r="P163" s="141" t="n">
        <f aca="false">R163/O163</f>
        <v>156.440250192033</v>
      </c>
      <c r="Q163" s="152" t="n">
        <f aca="false">SUM(Q148:Q162)</f>
        <v>9104</v>
      </c>
      <c r="R163" s="149" t="n">
        <f aca="false">SUM(R148:R162)</f>
        <v>1425640</v>
      </c>
    </row>
    <row r="164" customFormat="false" ht="15" hidden="false" customHeight="false" outlineLevel="0" collapsed="false">
      <c r="A164" s="129"/>
      <c r="B164" s="129"/>
      <c r="C164" s="136"/>
      <c r="D164" s="136"/>
      <c r="E164" s="137"/>
      <c r="F164" s="136"/>
      <c r="G164" s="136"/>
      <c r="H164" s="137"/>
      <c r="I164" s="136"/>
      <c r="J164" s="136"/>
      <c r="K164" s="130"/>
      <c r="L164" s="136"/>
      <c r="M164" s="136"/>
      <c r="N164" s="137"/>
      <c r="O164" s="130"/>
      <c r="P164" s="130"/>
      <c r="Q164" s="130"/>
      <c r="R164" s="128"/>
    </row>
    <row r="165" customFormat="false" ht="15" hidden="false" customHeight="false" outlineLevel="0" collapsed="false">
      <c r="A165" s="171"/>
      <c r="B165" s="171" t="s">
        <v>15</v>
      </c>
      <c r="C165" s="129" t="n">
        <v>3</v>
      </c>
      <c r="D165" s="129" t="n">
        <v>4</v>
      </c>
      <c r="E165" s="131" t="n">
        <v>5</v>
      </c>
      <c r="F165" s="129" t="n">
        <v>6</v>
      </c>
      <c r="G165" s="129" t="n">
        <v>7</v>
      </c>
      <c r="H165" s="129" t="n">
        <v>8</v>
      </c>
      <c r="I165" s="129" t="n">
        <v>9</v>
      </c>
      <c r="J165" s="129" t="n">
        <v>10</v>
      </c>
      <c r="K165" s="129" t="n">
        <v>11</v>
      </c>
      <c r="L165" s="129" t="n">
        <v>12</v>
      </c>
      <c r="M165" s="129" t="n">
        <v>13</v>
      </c>
      <c r="N165" s="129" t="n">
        <v>14</v>
      </c>
      <c r="O165" s="129" t="n">
        <v>15</v>
      </c>
      <c r="P165" s="131" t="n">
        <v>16</v>
      </c>
      <c r="Q165" s="129" t="n">
        <v>17</v>
      </c>
      <c r="R165" s="172"/>
    </row>
    <row r="166" customFormat="false" ht="15" hidden="false" customHeight="false" outlineLevel="0" collapsed="false">
      <c r="A166" s="136" t="n">
        <v>1</v>
      </c>
      <c r="B166" s="154" t="s">
        <v>141</v>
      </c>
      <c r="C166" s="136" t="n">
        <v>13213</v>
      </c>
      <c r="D166" s="136" t="n">
        <v>39498</v>
      </c>
      <c r="E166" s="137" t="n">
        <f aca="false">C166/D166*100</f>
        <v>33.4523267000861</v>
      </c>
      <c r="F166" s="130" t="n">
        <v>5061</v>
      </c>
      <c r="G166" s="136" t="n">
        <v>6641</v>
      </c>
      <c r="H166" s="137" t="n">
        <f aca="false">F166/G166*100</f>
        <v>76.2084023490438</v>
      </c>
      <c r="I166" s="136" t="n">
        <v>13213</v>
      </c>
      <c r="J166" s="136" t="n">
        <v>39498</v>
      </c>
      <c r="K166" s="137" t="n">
        <f aca="false">I166/J166*100</f>
        <v>33.4523267000861</v>
      </c>
      <c r="L166" s="136" t="n">
        <v>0</v>
      </c>
      <c r="M166" s="136" t="n">
        <v>0</v>
      </c>
      <c r="N166" s="137" t="n">
        <v>0</v>
      </c>
      <c r="O166" s="136" t="n">
        <v>45</v>
      </c>
      <c r="P166" s="130" t="n">
        <v>78</v>
      </c>
      <c r="Q166" s="136" t="n">
        <v>49</v>
      </c>
      <c r="R166" s="128" t="n">
        <f aca="false">Q166*P166</f>
        <v>3822</v>
      </c>
    </row>
    <row r="167" s="144" customFormat="true" ht="15" hidden="false" customHeight="false" outlineLevel="0" collapsed="false">
      <c r="A167" s="136" t="n">
        <v>2</v>
      </c>
      <c r="B167" s="154" t="s">
        <v>142</v>
      </c>
      <c r="C167" s="130" t="n">
        <v>1670495</v>
      </c>
      <c r="D167" s="130" t="n">
        <v>1810111</v>
      </c>
      <c r="E167" s="137" t="n">
        <f aca="false">C167/D167*100</f>
        <v>92.2868818542067</v>
      </c>
      <c r="F167" s="130" t="n">
        <v>305909</v>
      </c>
      <c r="G167" s="130" t="n">
        <v>595580</v>
      </c>
      <c r="H167" s="137" t="n">
        <f aca="false">F167/G167*100</f>
        <v>51.363208972766</v>
      </c>
      <c r="I167" s="130" t="n">
        <v>1833954</v>
      </c>
      <c r="J167" s="130" t="n">
        <v>1702990</v>
      </c>
      <c r="K167" s="137" t="n">
        <f aca="false">I167/J167*100</f>
        <v>107.690238932701</v>
      </c>
      <c r="L167" s="130" t="n">
        <v>798486</v>
      </c>
      <c r="M167" s="130" t="n">
        <v>715776</v>
      </c>
      <c r="N167" s="137" t="n">
        <f aca="false">L167/M167*100</f>
        <v>111.555291040773</v>
      </c>
      <c r="O167" s="136" t="n">
        <v>504</v>
      </c>
      <c r="P167" s="130" t="n">
        <v>110</v>
      </c>
      <c r="Q167" s="136" t="n">
        <v>509</v>
      </c>
      <c r="R167" s="128" t="n">
        <f aca="false">Q167*P167</f>
        <v>55990</v>
      </c>
    </row>
    <row r="168" customFormat="false" ht="15" hidden="false" customHeight="false" outlineLevel="0" collapsed="false">
      <c r="A168" s="136" t="n">
        <v>3</v>
      </c>
      <c r="B168" s="154" t="s">
        <v>143</v>
      </c>
      <c r="C168" s="136" t="n">
        <v>0</v>
      </c>
      <c r="D168" s="136" t="n">
        <v>0</v>
      </c>
      <c r="E168" s="136" t="n">
        <v>0</v>
      </c>
      <c r="F168" s="136" t="n">
        <v>0</v>
      </c>
      <c r="G168" s="136" t="n">
        <v>0</v>
      </c>
      <c r="H168" s="136" t="n">
        <v>0</v>
      </c>
      <c r="I168" s="136" t="n">
        <v>0</v>
      </c>
      <c r="J168" s="136" t="n">
        <v>0</v>
      </c>
      <c r="K168" s="136" t="n">
        <v>0</v>
      </c>
      <c r="L168" s="136" t="n">
        <v>0</v>
      </c>
      <c r="M168" s="136" t="n">
        <v>0</v>
      </c>
      <c r="N168" s="137" t="n">
        <v>0</v>
      </c>
      <c r="O168" s="136" t="n">
        <v>0</v>
      </c>
      <c r="P168" s="130" t="n">
        <v>0</v>
      </c>
      <c r="Q168" s="136" t="n">
        <v>0</v>
      </c>
      <c r="R168" s="128" t="n">
        <f aca="false">Q168*P168</f>
        <v>0</v>
      </c>
    </row>
    <row r="169" customFormat="false" ht="15" hidden="false" customHeight="false" outlineLevel="0" collapsed="false">
      <c r="A169" s="136" t="n">
        <v>4</v>
      </c>
      <c r="B169" s="154" t="s">
        <v>144</v>
      </c>
      <c r="C169" s="136" t="n">
        <v>644139</v>
      </c>
      <c r="D169" s="136" t="n">
        <v>771401</v>
      </c>
      <c r="E169" s="137" t="n">
        <f aca="false">C169/D169*100</f>
        <v>83.5024844406476</v>
      </c>
      <c r="F169" s="136" t="n">
        <v>378897</v>
      </c>
      <c r="G169" s="132" t="n">
        <v>143027</v>
      </c>
      <c r="H169" s="137" t="n">
        <f aca="false">F169/G169*100</f>
        <v>264.912918539856</v>
      </c>
      <c r="I169" s="132" t="n">
        <v>726837</v>
      </c>
      <c r="J169" s="132" t="n">
        <v>283825</v>
      </c>
      <c r="K169" s="137" t="n">
        <f aca="false">I169/J169*100</f>
        <v>256.086320796265</v>
      </c>
      <c r="L169" s="132" t="n">
        <v>592242</v>
      </c>
      <c r="M169" s="132" t="n">
        <v>39363</v>
      </c>
      <c r="N169" s="137" t="n">
        <f aca="false">L169/M169*100</f>
        <v>1504.56520082311</v>
      </c>
      <c r="O169" s="136" t="n">
        <v>288</v>
      </c>
      <c r="P169" s="130" t="n">
        <v>32</v>
      </c>
      <c r="Q169" s="136" t="n">
        <v>291</v>
      </c>
      <c r="R169" s="128" t="n">
        <f aca="false">Q169*P169</f>
        <v>9312</v>
      </c>
    </row>
    <row r="170" customFormat="false" ht="15" hidden="false" customHeight="false" outlineLevel="0" collapsed="false">
      <c r="A170" s="136" t="n">
        <v>5</v>
      </c>
      <c r="B170" s="154" t="s">
        <v>145</v>
      </c>
      <c r="C170" s="136" t="n">
        <v>124211</v>
      </c>
      <c r="D170" s="136" t="n">
        <v>525270</v>
      </c>
      <c r="E170" s="137" t="n">
        <f aca="false">C170/D170*100</f>
        <v>23.6470767414853</v>
      </c>
      <c r="F170" s="136" t="n">
        <v>124211</v>
      </c>
      <c r="G170" s="136" t="n">
        <v>242267</v>
      </c>
      <c r="H170" s="137" t="n">
        <f aca="false">F170/G170*100</f>
        <v>51.2702926935984</v>
      </c>
      <c r="I170" s="136" t="n">
        <v>321679</v>
      </c>
      <c r="J170" s="136" t="n">
        <v>1039749</v>
      </c>
      <c r="K170" s="137" t="n">
        <f aca="false">I170/J170*100</f>
        <v>30.9381398779898</v>
      </c>
      <c r="L170" s="136" t="n">
        <v>0</v>
      </c>
      <c r="M170" s="136" t="n">
        <v>0</v>
      </c>
      <c r="N170" s="137" t="n">
        <v>0</v>
      </c>
      <c r="O170" s="136" t="n">
        <v>531</v>
      </c>
      <c r="P170" s="130" t="n">
        <v>51</v>
      </c>
      <c r="Q170" s="136" t="n">
        <v>531</v>
      </c>
      <c r="R170" s="128" t="n">
        <f aca="false">Q170*P170</f>
        <v>27081</v>
      </c>
    </row>
    <row r="171" s="142" customFormat="true" ht="15" hidden="false" customHeight="false" outlineLevel="0" collapsed="false">
      <c r="A171" s="140" t="s">
        <v>146</v>
      </c>
      <c r="B171" s="140" t="s">
        <v>147</v>
      </c>
      <c r="C171" s="140" t="n">
        <f aca="false">SUM(C166:C170)</f>
        <v>2452058</v>
      </c>
      <c r="D171" s="140" t="n">
        <f aca="false">SUM(D166:D170)</f>
        <v>3146280</v>
      </c>
      <c r="E171" s="141" t="n">
        <f aca="false">C171/D171*100</f>
        <v>77.9351488106589</v>
      </c>
      <c r="F171" s="140" t="n">
        <f aca="false">SUM(F166:F170)</f>
        <v>814078</v>
      </c>
      <c r="G171" s="140" t="n">
        <f aca="false">SUM(G166:G170)</f>
        <v>987515</v>
      </c>
      <c r="H171" s="141" t="n">
        <f aca="false">F171/G171*100</f>
        <v>82.4370262730186</v>
      </c>
      <c r="I171" s="140" t="n">
        <f aca="false">SUM(I166:I170)</f>
        <v>2895683</v>
      </c>
      <c r="J171" s="140" t="n">
        <f aca="false">SUM(J166:J170)</f>
        <v>3066062</v>
      </c>
      <c r="K171" s="141" t="n">
        <f aca="false">I171/J171*100</f>
        <v>94.4430673613254</v>
      </c>
      <c r="L171" s="140" t="n">
        <f aca="false">SUM(L166:L170)</f>
        <v>1390728</v>
      </c>
      <c r="M171" s="140" t="n">
        <f aca="false">SUM(M166:M170)</f>
        <v>755139</v>
      </c>
      <c r="N171" s="141" t="n">
        <f aca="false">L171/M171*100</f>
        <v>184.168477591543</v>
      </c>
      <c r="O171" s="140" t="n">
        <f aca="false">SUM(O166:O170)</f>
        <v>1368</v>
      </c>
      <c r="P171" s="141" t="n">
        <f aca="false">R171/O171</f>
        <v>70.3252923976608</v>
      </c>
      <c r="Q171" s="152" t="n">
        <f aca="false">SUM(Q166:Q170)</f>
        <v>1380</v>
      </c>
      <c r="R171" s="149" t="n">
        <f aca="false">SUM(R166:R170)</f>
        <v>96205</v>
      </c>
    </row>
    <row r="172" customFormat="false" ht="15" hidden="false" customHeight="false" outlineLevel="0" collapsed="false">
      <c r="A172" s="136"/>
      <c r="B172" s="129"/>
      <c r="C172" s="130"/>
      <c r="D172" s="130"/>
      <c r="E172" s="137"/>
      <c r="F172" s="130"/>
      <c r="G172" s="130"/>
      <c r="H172" s="137"/>
      <c r="I172" s="130"/>
      <c r="J172" s="130"/>
      <c r="K172" s="137"/>
      <c r="L172" s="130"/>
      <c r="M172" s="130"/>
      <c r="N172" s="137"/>
      <c r="O172" s="130"/>
      <c r="P172" s="130"/>
      <c r="Q172" s="130"/>
      <c r="R172" s="151"/>
    </row>
    <row r="173" customFormat="false" ht="15" hidden="false" customHeight="false" outlineLevel="0" collapsed="false">
      <c r="A173" s="136"/>
      <c r="B173" s="129"/>
      <c r="C173" s="131"/>
      <c r="D173" s="136"/>
      <c r="E173" s="136"/>
      <c r="F173" s="136"/>
      <c r="G173" s="173"/>
      <c r="H173" s="173"/>
      <c r="I173" s="173"/>
      <c r="J173" s="131"/>
      <c r="K173" s="131"/>
      <c r="L173" s="131"/>
      <c r="M173" s="131"/>
      <c r="N173" s="131"/>
      <c r="O173" s="131"/>
      <c r="P173" s="174"/>
      <c r="Q173" s="175"/>
      <c r="R173" s="176"/>
    </row>
    <row r="174" customFormat="false" ht="15" hidden="false" customHeight="false" outlineLevel="0" collapsed="false">
      <c r="A174" s="129" t="s">
        <v>148</v>
      </c>
      <c r="B174" s="129"/>
      <c r="C174" s="129" t="n">
        <v>3</v>
      </c>
      <c r="D174" s="129" t="n">
        <v>4</v>
      </c>
      <c r="E174" s="131" t="n">
        <v>5</v>
      </c>
      <c r="F174" s="129" t="n">
        <v>6</v>
      </c>
      <c r="G174" s="129" t="n">
        <v>7</v>
      </c>
      <c r="H174" s="129" t="n">
        <v>8</v>
      </c>
      <c r="I174" s="129" t="n">
        <v>9</v>
      </c>
      <c r="J174" s="129" t="n">
        <v>10</v>
      </c>
      <c r="K174" s="129" t="n">
        <v>11</v>
      </c>
      <c r="L174" s="129" t="n">
        <v>12</v>
      </c>
      <c r="M174" s="129" t="n">
        <v>13</v>
      </c>
      <c r="N174" s="129" t="n">
        <v>14</v>
      </c>
      <c r="O174" s="129" t="n">
        <v>15</v>
      </c>
      <c r="P174" s="131" t="n">
        <v>16</v>
      </c>
      <c r="Q174" s="129" t="n">
        <v>17</v>
      </c>
      <c r="R174" s="118"/>
    </row>
    <row r="175" customFormat="false" ht="15" hidden="false" customHeight="false" outlineLevel="0" collapsed="false">
      <c r="A175" s="136" t="n">
        <v>1</v>
      </c>
      <c r="B175" s="133" t="s">
        <v>149</v>
      </c>
      <c r="C175" s="136" t="n">
        <v>0</v>
      </c>
      <c r="D175" s="136" t="n">
        <v>3653</v>
      </c>
      <c r="E175" s="137" t="n">
        <f aca="false">C175/D175*100</f>
        <v>0</v>
      </c>
      <c r="F175" s="136" t="n">
        <v>0</v>
      </c>
      <c r="G175" s="136" t="n">
        <v>383</v>
      </c>
      <c r="H175" s="136" t="n">
        <f aca="false">F175/G175*100</f>
        <v>0</v>
      </c>
      <c r="I175" s="136" t="n">
        <v>14140</v>
      </c>
      <c r="J175" s="136" t="n">
        <v>11721</v>
      </c>
      <c r="K175" s="137" t="n">
        <f aca="false">I175/J175*100</f>
        <v>120.638170804539</v>
      </c>
      <c r="L175" s="136" t="n">
        <v>0</v>
      </c>
      <c r="M175" s="136" t="n">
        <v>0</v>
      </c>
      <c r="N175" s="136" t="n">
        <v>0</v>
      </c>
      <c r="O175" s="136" t="n">
        <v>69</v>
      </c>
      <c r="P175" s="136" t="n">
        <v>95</v>
      </c>
      <c r="Q175" s="136" t="n">
        <v>71</v>
      </c>
      <c r="R175" s="128" t="n">
        <f aca="false">Q175*P175</f>
        <v>6745</v>
      </c>
    </row>
    <row r="176" customFormat="false" ht="15" hidden="false" customHeight="false" outlineLevel="0" collapsed="false">
      <c r="A176" s="136" t="n">
        <v>2</v>
      </c>
      <c r="B176" s="133" t="s">
        <v>150</v>
      </c>
      <c r="C176" s="136" t="n">
        <v>331612</v>
      </c>
      <c r="D176" s="136" t="n">
        <v>267893</v>
      </c>
      <c r="E176" s="136" t="n">
        <f aca="false">C176/D176*100</f>
        <v>123.785242615522</v>
      </c>
      <c r="F176" s="136" t="n">
        <v>22861</v>
      </c>
      <c r="G176" s="136" t="n">
        <v>7115</v>
      </c>
      <c r="H176" s="136" t="n">
        <f aca="false">F176/G176*100</f>
        <v>321.307097680956</v>
      </c>
      <c r="I176" s="136" t="n">
        <v>331612</v>
      </c>
      <c r="J176" s="136" t="n">
        <v>267893</v>
      </c>
      <c r="K176" s="136" t="n">
        <f aca="false">I176/J176*100</f>
        <v>123.785242615522</v>
      </c>
      <c r="L176" s="136" t="n">
        <v>331612</v>
      </c>
      <c r="M176" s="136" t="n">
        <v>267893</v>
      </c>
      <c r="N176" s="136" t="n">
        <f aca="false">L176/M176*100</f>
        <v>123.785242615522</v>
      </c>
      <c r="O176" s="136" t="n">
        <v>133</v>
      </c>
      <c r="P176" s="136" t="n">
        <v>101</v>
      </c>
      <c r="Q176" s="136" t="n">
        <v>63</v>
      </c>
      <c r="R176" s="128" t="n">
        <f aca="false">Q176*P176</f>
        <v>6363</v>
      </c>
    </row>
    <row r="177" s="156" customFormat="true" ht="15" hidden="false" customHeight="false" outlineLevel="0" collapsed="false">
      <c r="A177" s="136" t="n">
        <v>3</v>
      </c>
      <c r="B177" s="133" t="s">
        <v>151</v>
      </c>
      <c r="C177" s="136" t="n">
        <v>0</v>
      </c>
      <c r="D177" s="136" t="n">
        <v>80779</v>
      </c>
      <c r="E177" s="136" t="n">
        <f aca="false">C177/D177*100</f>
        <v>0</v>
      </c>
      <c r="F177" s="136" t="n">
        <v>0</v>
      </c>
      <c r="G177" s="136" t="n">
        <v>16000</v>
      </c>
      <c r="H177" s="136" t="n">
        <f aca="false">F177/G177*100</f>
        <v>0</v>
      </c>
      <c r="I177" s="136" t="n">
        <v>0</v>
      </c>
      <c r="J177" s="136" t="n">
        <v>74999</v>
      </c>
      <c r="K177" s="136" t="n">
        <f aca="false">I177/J177*100</f>
        <v>0</v>
      </c>
      <c r="L177" s="136" t="n">
        <v>0</v>
      </c>
      <c r="M177" s="136" t="n">
        <v>71580</v>
      </c>
      <c r="N177" s="136" t="n">
        <f aca="false">L177/M177*100</f>
        <v>0</v>
      </c>
      <c r="O177" s="136" t="n">
        <v>60</v>
      </c>
      <c r="P177" s="136" t="n">
        <v>32</v>
      </c>
      <c r="Q177" s="136" t="n">
        <v>63</v>
      </c>
      <c r="R177" s="128" t="n">
        <f aca="false">Q177*P177</f>
        <v>2016</v>
      </c>
    </row>
    <row r="178" customFormat="false" ht="15" hidden="false" customHeight="false" outlineLevel="0" collapsed="false">
      <c r="A178" s="136" t="n">
        <v>4</v>
      </c>
      <c r="B178" s="133" t="s">
        <v>152</v>
      </c>
      <c r="C178" s="130" t="n">
        <v>900401</v>
      </c>
      <c r="D178" s="130" t="n">
        <v>1341843</v>
      </c>
      <c r="E178" s="177" t="n">
        <f aca="false">C178/D178*100</f>
        <v>67.1018144447599</v>
      </c>
      <c r="F178" s="130" t="n">
        <v>263262</v>
      </c>
      <c r="G178" s="130" t="n">
        <v>415045</v>
      </c>
      <c r="H178" s="177" t="n">
        <f aca="false">F178/G178*100</f>
        <v>63.4297485814791</v>
      </c>
      <c r="I178" s="130" t="n">
        <v>900401</v>
      </c>
      <c r="J178" s="130" t="n">
        <v>1341843</v>
      </c>
      <c r="K178" s="177" t="n">
        <f aca="false">I178/J178*100</f>
        <v>67.1018144447599</v>
      </c>
      <c r="L178" s="130" t="n">
        <v>900401</v>
      </c>
      <c r="M178" s="130" t="n">
        <v>1341843</v>
      </c>
      <c r="N178" s="137" t="n">
        <f aca="false">L178/M178*100</f>
        <v>67.1018144447599</v>
      </c>
      <c r="O178" s="136" t="n">
        <v>97</v>
      </c>
      <c r="P178" s="155" t="n">
        <v>105</v>
      </c>
      <c r="Q178" s="136" t="n">
        <v>99</v>
      </c>
      <c r="R178" s="128" t="n">
        <f aca="false">Q178*P178</f>
        <v>10395</v>
      </c>
    </row>
    <row r="179" customFormat="false" ht="15" hidden="false" customHeight="false" outlineLevel="0" collapsed="false">
      <c r="A179" s="136" t="n">
        <v>5</v>
      </c>
      <c r="B179" s="133" t="s">
        <v>153</v>
      </c>
      <c r="C179" s="136" t="n">
        <v>256303</v>
      </c>
      <c r="D179" s="136" t="n">
        <v>753553</v>
      </c>
      <c r="E179" s="177" t="n">
        <f aca="false">C179/D179*100</f>
        <v>34.0126042892803</v>
      </c>
      <c r="F179" s="136" t="n">
        <v>93318</v>
      </c>
      <c r="G179" s="136" t="n">
        <v>515951</v>
      </c>
      <c r="H179" s="177" t="n">
        <f aca="false">F179/G179*100</f>
        <v>18.0866012470176</v>
      </c>
      <c r="I179" s="136" t="n">
        <v>497709</v>
      </c>
      <c r="J179" s="136" t="n">
        <v>754404</v>
      </c>
      <c r="K179" s="177" t="n">
        <f aca="false">I179/J179*100</f>
        <v>65.9738018356212</v>
      </c>
      <c r="L179" s="130" t="n">
        <v>497709</v>
      </c>
      <c r="M179" s="130" t="n">
        <v>753553</v>
      </c>
      <c r="N179" s="137" t="n">
        <f aca="false">L179/M179*100</f>
        <v>66.0483071529143</v>
      </c>
      <c r="O179" s="136" t="n">
        <v>17</v>
      </c>
      <c r="P179" s="136" t="n">
        <v>45</v>
      </c>
      <c r="Q179" s="136" t="n">
        <v>16</v>
      </c>
      <c r="R179" s="128" t="n">
        <f aca="false">Q179*P179</f>
        <v>720</v>
      </c>
    </row>
    <row r="180" customFormat="false" ht="15" hidden="false" customHeight="false" outlineLevel="0" collapsed="false">
      <c r="A180" s="136" t="n">
        <v>6</v>
      </c>
      <c r="B180" s="133" t="s">
        <v>154</v>
      </c>
      <c r="C180" s="130" t="n">
        <v>0</v>
      </c>
      <c r="D180" s="130" t="n">
        <v>0</v>
      </c>
      <c r="E180" s="136" t="n">
        <v>0</v>
      </c>
      <c r="F180" s="136" t="n">
        <v>0</v>
      </c>
      <c r="G180" s="136" t="n">
        <v>0</v>
      </c>
      <c r="H180" s="136" t="n">
        <v>0</v>
      </c>
      <c r="I180" s="130" t="n">
        <v>0</v>
      </c>
      <c r="J180" s="130" t="n">
        <v>0</v>
      </c>
      <c r="K180" s="136" t="n">
        <v>0</v>
      </c>
      <c r="L180" s="130" t="n">
        <v>0</v>
      </c>
      <c r="M180" s="130" t="n">
        <v>0</v>
      </c>
      <c r="N180" s="137" t="n">
        <v>0</v>
      </c>
      <c r="O180" s="136" t="n">
        <v>0</v>
      </c>
      <c r="P180" s="134" t="n">
        <v>0</v>
      </c>
      <c r="Q180" s="136" t="n">
        <v>0</v>
      </c>
      <c r="R180" s="128" t="n">
        <f aca="false">Q180*P180</f>
        <v>0</v>
      </c>
    </row>
    <row r="181" customFormat="false" ht="15" hidden="false" customHeight="false" outlineLevel="0" collapsed="false">
      <c r="A181" s="136" t="n">
        <v>7</v>
      </c>
      <c r="B181" s="133" t="s">
        <v>155</v>
      </c>
      <c r="C181" s="130" t="n">
        <v>942368</v>
      </c>
      <c r="D181" s="130" t="n">
        <v>1444996</v>
      </c>
      <c r="E181" s="177" t="n">
        <f aca="false">C181/D181*100</f>
        <v>65.2159590753193</v>
      </c>
      <c r="F181" s="130" t="n">
        <v>313466</v>
      </c>
      <c r="G181" s="130" t="n">
        <v>432325</v>
      </c>
      <c r="H181" s="137" t="n">
        <f aca="false">F181/G181*100</f>
        <v>72.507025964263</v>
      </c>
      <c r="I181" s="130" t="n">
        <v>333606</v>
      </c>
      <c r="J181" s="130" t="n">
        <v>427186</v>
      </c>
      <c r="K181" s="137" t="n">
        <f aca="false">I181/J181*100</f>
        <v>78.0938513902609</v>
      </c>
      <c r="L181" s="130" t="n">
        <v>322508</v>
      </c>
      <c r="M181" s="130" t="n">
        <v>427186</v>
      </c>
      <c r="N181" s="137" t="n">
        <f aca="false">L181/M181*100</f>
        <v>75.4959198101061</v>
      </c>
      <c r="O181" s="136" t="n">
        <v>74</v>
      </c>
      <c r="P181" s="136" t="n">
        <v>71</v>
      </c>
      <c r="Q181" s="136" t="n">
        <v>71</v>
      </c>
      <c r="R181" s="128" t="n">
        <f aca="false">Q181*P181</f>
        <v>5041</v>
      </c>
    </row>
    <row r="182" customFormat="false" ht="15" hidden="false" customHeight="false" outlineLevel="0" collapsed="false">
      <c r="A182" s="136" t="n">
        <v>8</v>
      </c>
      <c r="B182" s="133" t="s">
        <v>156</v>
      </c>
      <c r="C182" s="130" t="n">
        <v>227985.7446153</v>
      </c>
      <c r="D182" s="130" t="n">
        <v>130379.709607</v>
      </c>
      <c r="E182" s="137" t="n">
        <f aca="false">C182/D182*100</f>
        <v>174.862902596202</v>
      </c>
      <c r="F182" s="130" t="n">
        <v>46896.9651</v>
      </c>
      <c r="G182" s="130" t="n">
        <v>57068.7179858</v>
      </c>
      <c r="H182" s="137" t="n">
        <f aca="false">F182/G182*100</f>
        <v>82.176307362764</v>
      </c>
      <c r="I182" s="130" t="n">
        <v>227985.7446153</v>
      </c>
      <c r="J182" s="130" t="n">
        <v>130379.709607</v>
      </c>
      <c r="K182" s="137" t="n">
        <f aca="false">I182/J182*100</f>
        <v>174.862902596202</v>
      </c>
      <c r="L182" s="130" t="n">
        <v>227985.7446153</v>
      </c>
      <c r="M182" s="130" t="n">
        <v>130379.709607</v>
      </c>
      <c r="N182" s="137" t="n">
        <f aca="false">L182/M182*100</f>
        <v>174.862902596202</v>
      </c>
      <c r="O182" s="136" t="n">
        <v>38</v>
      </c>
      <c r="P182" s="134" t="n">
        <v>85</v>
      </c>
      <c r="Q182" s="136" t="n">
        <v>39</v>
      </c>
      <c r="R182" s="128" t="n">
        <f aca="false">Q182*P182</f>
        <v>3315</v>
      </c>
    </row>
    <row r="183" customFormat="false" ht="15" hidden="false" customHeight="false" outlineLevel="0" collapsed="false">
      <c r="A183" s="136" t="n">
        <v>9</v>
      </c>
      <c r="B183" s="133" t="s">
        <v>157</v>
      </c>
      <c r="C183" s="130" t="n">
        <v>103684</v>
      </c>
      <c r="D183" s="130" t="n">
        <v>79177</v>
      </c>
      <c r="E183" s="137" t="n">
        <f aca="false">C183/D183*100</f>
        <v>130.952170453541</v>
      </c>
      <c r="F183" s="130" t="n">
        <v>50416</v>
      </c>
      <c r="G183" s="130" t="n">
        <v>47545</v>
      </c>
      <c r="H183" s="137" t="n">
        <f aca="false">F183/G183*100</f>
        <v>106.038489851719</v>
      </c>
      <c r="I183" s="130" t="n">
        <v>103684</v>
      </c>
      <c r="J183" s="130" t="n">
        <v>79177</v>
      </c>
      <c r="K183" s="137" t="n">
        <f aca="false">I183/J183*100</f>
        <v>130.952170453541</v>
      </c>
      <c r="L183" s="136" t="n">
        <v>103684</v>
      </c>
      <c r="M183" s="136" t="n">
        <v>0</v>
      </c>
      <c r="N183" s="137" t="n">
        <v>0</v>
      </c>
      <c r="O183" s="136" t="n">
        <v>10</v>
      </c>
      <c r="P183" s="136" t="n">
        <v>50</v>
      </c>
      <c r="Q183" s="136" t="n">
        <v>10</v>
      </c>
      <c r="R183" s="128" t="n">
        <f aca="false">Q183*P183</f>
        <v>500</v>
      </c>
    </row>
    <row r="184" customFormat="false" ht="15" hidden="false" customHeight="false" outlineLevel="0" collapsed="false">
      <c r="A184" s="136" t="n">
        <v>10</v>
      </c>
      <c r="B184" s="133" t="s">
        <v>158</v>
      </c>
      <c r="C184" s="130" t="n">
        <v>58120</v>
      </c>
      <c r="D184" s="130" t="n">
        <v>120611</v>
      </c>
      <c r="E184" s="137" t="n">
        <f aca="false">C184/D184*100</f>
        <v>48.1879762210744</v>
      </c>
      <c r="F184" s="136" t="n">
        <v>820</v>
      </c>
      <c r="G184" s="136" t="n">
        <v>33497</v>
      </c>
      <c r="H184" s="137" t="n">
        <f aca="false">F184/G184*100</f>
        <v>2.44798041615667</v>
      </c>
      <c r="I184" s="136" t="n">
        <v>58120</v>
      </c>
      <c r="J184" s="136" t="n">
        <v>120611</v>
      </c>
      <c r="K184" s="137" t="n">
        <f aca="false">I184/J184*100</f>
        <v>48.1879762210744</v>
      </c>
      <c r="L184" s="136" t="n">
        <f aca="false">56432+1688</f>
        <v>58120</v>
      </c>
      <c r="M184" s="136" t="n">
        <v>120611</v>
      </c>
      <c r="N184" s="137" t="n">
        <f aca="false">L184/M184*100</f>
        <v>48.1879762210744</v>
      </c>
      <c r="O184" s="136" t="n">
        <v>23</v>
      </c>
      <c r="P184" s="136" t="n">
        <v>50</v>
      </c>
      <c r="Q184" s="136" t="n">
        <v>23</v>
      </c>
      <c r="R184" s="178" t="n">
        <f aca="false">Q184*P184</f>
        <v>1150</v>
      </c>
    </row>
    <row r="185" s="142" customFormat="true" ht="15" hidden="false" customHeight="false" outlineLevel="0" collapsed="false">
      <c r="A185" s="140" t="s">
        <v>159</v>
      </c>
      <c r="B185" s="140" t="s">
        <v>147</v>
      </c>
      <c r="C185" s="152" t="n">
        <f aca="false">SUM(C175:C184)</f>
        <v>2820473.7446153</v>
      </c>
      <c r="D185" s="152" t="n">
        <f aca="false">SUM(D175:D184)</f>
        <v>4222884.709607</v>
      </c>
      <c r="E185" s="141" t="n">
        <f aca="false">C185/D185*100</f>
        <v>66.7902142390666</v>
      </c>
      <c r="F185" s="152" t="n">
        <f aca="false">SUM(F175:F184)</f>
        <v>791039.9651</v>
      </c>
      <c r="G185" s="152" t="n">
        <f aca="false">SUM(G175:G184)</f>
        <v>1524929.7179858</v>
      </c>
      <c r="H185" s="141" t="n">
        <f aca="false">F185/G185*100</f>
        <v>51.8738638095953</v>
      </c>
      <c r="I185" s="152" t="n">
        <f aca="false">SUM(I175:I184)</f>
        <v>2467257.7446153</v>
      </c>
      <c r="J185" s="152" t="n">
        <f aca="false">SUM(J175:J184)</f>
        <v>3208213.709607</v>
      </c>
      <c r="K185" s="141" t="n">
        <f aca="false">I185/J185*100</f>
        <v>76.9044074971407</v>
      </c>
      <c r="L185" s="152" t="n">
        <f aca="false">SUM(L175:L184)</f>
        <v>2442019.7446153</v>
      </c>
      <c r="M185" s="140" t="n">
        <f aca="false">SUM(M175:M184)</f>
        <v>3113045.709607</v>
      </c>
      <c r="N185" s="141" t="n">
        <f aca="false">L185/M185*100</f>
        <v>78.4447121055472</v>
      </c>
      <c r="O185" s="152" t="n">
        <f aca="false">SUM(O175:O184)</f>
        <v>521</v>
      </c>
      <c r="P185" s="141" t="n">
        <f aca="false">R185/O185</f>
        <v>69.5681381957774</v>
      </c>
      <c r="Q185" s="152" t="n">
        <f aca="false">SUM(Q175:Q184)</f>
        <v>455</v>
      </c>
      <c r="R185" s="149" t="n">
        <f aca="false">SUM(R175:R184)</f>
        <v>36245</v>
      </c>
    </row>
    <row r="186" customFormat="false" ht="15" hidden="false" customHeight="false" outlineLevel="0" collapsed="false">
      <c r="A186" s="129"/>
      <c r="B186" s="129"/>
      <c r="C186" s="130"/>
      <c r="D186" s="130"/>
      <c r="E186" s="137"/>
      <c r="F186" s="136"/>
      <c r="G186" s="136"/>
      <c r="H186" s="137"/>
      <c r="I186" s="136"/>
      <c r="J186" s="136"/>
      <c r="K186" s="137"/>
      <c r="L186" s="136"/>
      <c r="M186" s="136"/>
      <c r="N186" s="136"/>
      <c r="O186" s="136"/>
      <c r="P186" s="130"/>
      <c r="Q186" s="136"/>
      <c r="R186" s="128"/>
    </row>
    <row r="187" customFormat="false" ht="15" hidden="false" customHeight="false" outlineLevel="0" collapsed="false">
      <c r="A187" s="171" t="s">
        <v>160</v>
      </c>
      <c r="B187" s="171"/>
      <c r="C187" s="129" t="n">
        <v>3</v>
      </c>
      <c r="D187" s="129" t="n">
        <v>4</v>
      </c>
      <c r="E187" s="131" t="n">
        <v>5</v>
      </c>
      <c r="F187" s="129" t="n">
        <v>6</v>
      </c>
      <c r="G187" s="129" t="n">
        <v>7</v>
      </c>
      <c r="H187" s="129" t="n">
        <v>8</v>
      </c>
      <c r="I187" s="129" t="n">
        <v>9</v>
      </c>
      <c r="J187" s="129" t="n">
        <v>10</v>
      </c>
      <c r="K187" s="129" t="n">
        <v>11</v>
      </c>
      <c r="L187" s="129" t="n">
        <v>12</v>
      </c>
      <c r="M187" s="129" t="n">
        <v>13</v>
      </c>
      <c r="N187" s="129" t="n">
        <v>14</v>
      </c>
      <c r="O187" s="129" t="n">
        <v>15</v>
      </c>
      <c r="P187" s="131" t="n">
        <v>16</v>
      </c>
      <c r="Q187" s="129" t="n">
        <v>17</v>
      </c>
      <c r="R187" s="128"/>
    </row>
    <row r="188" customFormat="false" ht="15" hidden="false" customHeight="false" outlineLevel="0" collapsed="false">
      <c r="A188" s="136" t="n">
        <v>1</v>
      </c>
      <c r="B188" s="179" t="s">
        <v>161</v>
      </c>
      <c r="C188" s="130" t="n">
        <v>324646.7</v>
      </c>
      <c r="D188" s="130" t="n">
        <v>257046.2</v>
      </c>
      <c r="E188" s="137" t="n">
        <f aca="false">C188/D188*100</f>
        <v>126.298968823503</v>
      </c>
      <c r="F188" s="130" t="n">
        <v>56068.7</v>
      </c>
      <c r="G188" s="130" t="n">
        <v>42478.9</v>
      </c>
      <c r="H188" s="137" t="n">
        <f aca="false">F188/G188*100</f>
        <v>131.991883028986</v>
      </c>
      <c r="I188" s="130" t="n">
        <v>236495.9</v>
      </c>
      <c r="J188" s="130" t="n">
        <v>236432.7</v>
      </c>
      <c r="K188" s="135" t="n">
        <f aca="false">IF(OR(I188=0,J188=0),0,I188/J188*100)</f>
        <v>100.026730651048</v>
      </c>
      <c r="L188" s="130" t="n">
        <v>0</v>
      </c>
      <c r="M188" s="130" t="n">
        <v>0</v>
      </c>
      <c r="N188" s="135" t="n">
        <f aca="false">IF(OR(L188=0,M188=0),0,L188/M188*100)</f>
        <v>0</v>
      </c>
      <c r="O188" s="136" t="n">
        <v>321</v>
      </c>
      <c r="P188" s="130" t="n">
        <v>197.4</v>
      </c>
      <c r="Q188" s="136" t="n">
        <v>308</v>
      </c>
      <c r="R188" s="128" t="n">
        <f aca="false">Q188*P188</f>
        <v>60799.2</v>
      </c>
    </row>
    <row r="189" customFormat="false" ht="15" hidden="false" customHeight="false" outlineLevel="0" collapsed="false">
      <c r="A189" s="136" t="n">
        <v>2</v>
      </c>
      <c r="B189" s="179" t="s">
        <v>163</v>
      </c>
      <c r="C189" s="130" t="n">
        <v>28710</v>
      </c>
      <c r="D189" s="130" t="n">
        <v>303447</v>
      </c>
      <c r="E189" s="137" t="n">
        <f aca="false">C189/D189*100</f>
        <v>9.46128978042294</v>
      </c>
      <c r="F189" s="130" t="n">
        <v>2100</v>
      </c>
      <c r="G189" s="130" t="n">
        <v>82448</v>
      </c>
      <c r="H189" s="137" t="n">
        <f aca="false">F189/G189*100</f>
        <v>2.54705996506889</v>
      </c>
      <c r="I189" s="130" t="n">
        <v>47032</v>
      </c>
      <c r="J189" s="130" t="n">
        <v>248504</v>
      </c>
      <c r="K189" s="135" t="n">
        <f aca="false">IF(OR(I189=0,J189=0),0,I189/J189*100)</f>
        <v>18.9260535041689</v>
      </c>
      <c r="L189" s="130" t="n">
        <v>47032</v>
      </c>
      <c r="M189" s="130" t="n">
        <v>248504</v>
      </c>
      <c r="N189" s="135" t="n">
        <f aca="false">IF(OR(L189=0,M189=0),0,L189/M189*100)</f>
        <v>18.9260535041689</v>
      </c>
      <c r="O189" s="136" t="n">
        <v>49</v>
      </c>
      <c r="P189" s="136" t="n">
        <v>136</v>
      </c>
      <c r="Q189" s="136" t="n">
        <v>50</v>
      </c>
      <c r="R189" s="128" t="n">
        <f aca="false">Q189*P189</f>
        <v>6800</v>
      </c>
    </row>
    <row r="190" customFormat="false" ht="15" hidden="false" customHeight="false" outlineLevel="0" collapsed="false">
      <c r="A190" s="136" t="n">
        <v>3</v>
      </c>
      <c r="B190" s="179" t="s">
        <v>164</v>
      </c>
      <c r="C190" s="130" t="n">
        <v>4739</v>
      </c>
      <c r="D190" s="130" t="n">
        <v>3592</v>
      </c>
      <c r="E190" s="137" t="n">
        <f aca="false">C190/D190*100</f>
        <v>131.932071269488</v>
      </c>
      <c r="F190" s="130" t="n">
        <v>1730</v>
      </c>
      <c r="G190" s="130" t="n">
        <v>2207</v>
      </c>
      <c r="H190" s="137" t="n">
        <f aca="false">F190/G190*100</f>
        <v>78.3869506116901</v>
      </c>
      <c r="I190" s="130" t="n">
        <v>2608</v>
      </c>
      <c r="J190" s="130" t="n">
        <v>3592</v>
      </c>
      <c r="K190" s="135" t="n">
        <f aca="false">IF(OR(I190=0,J190=0),0,I190/J190*100)</f>
        <v>72.6057906458797</v>
      </c>
      <c r="L190" s="130" t="n">
        <v>0</v>
      </c>
      <c r="M190" s="130" t="n">
        <v>0</v>
      </c>
      <c r="N190" s="135" t="n">
        <f aca="false">IF(OR(L190=0,M190=0),0,L190/M190*100)</f>
        <v>0</v>
      </c>
      <c r="O190" s="136" t="n">
        <v>29</v>
      </c>
      <c r="P190" s="136" t="n">
        <v>40</v>
      </c>
      <c r="Q190" s="136" t="n">
        <v>28</v>
      </c>
      <c r="R190" s="128" t="n">
        <f aca="false">Q190*P190</f>
        <v>1120</v>
      </c>
    </row>
    <row r="191" customFormat="false" ht="36" hidden="false" customHeight="false" outlineLevel="0" collapsed="false">
      <c r="A191" s="136" t="n">
        <v>4</v>
      </c>
      <c r="B191" s="180" t="s">
        <v>165</v>
      </c>
      <c r="C191" s="138" t="n">
        <v>40785</v>
      </c>
      <c r="D191" s="138" t="n">
        <v>38517</v>
      </c>
      <c r="E191" s="135" t="n">
        <f aca="false">C191/D191*100</f>
        <v>105.888309058338</v>
      </c>
      <c r="F191" s="138" t="n">
        <v>11893</v>
      </c>
      <c r="G191" s="138" t="n">
        <v>11051</v>
      </c>
      <c r="H191" s="135" t="n">
        <f aca="false">F191/G191*100</f>
        <v>107.619219980092</v>
      </c>
      <c r="I191" s="138" t="n">
        <v>0</v>
      </c>
      <c r="J191" s="138" t="n">
        <v>0</v>
      </c>
      <c r="K191" s="135" t="n">
        <f aca="false">IF(OR(I191=0,J191=0),0,I191/J191*100)</f>
        <v>0</v>
      </c>
      <c r="L191" s="138" t="n">
        <v>0</v>
      </c>
      <c r="M191" s="138" t="n">
        <v>0</v>
      </c>
      <c r="N191" s="135" t="n">
        <f aca="false">IF(OR(L191=0,M191=0),0,L191/M191*100)</f>
        <v>0</v>
      </c>
      <c r="O191" s="134" t="n">
        <v>87</v>
      </c>
      <c r="P191" s="134" t="n">
        <v>82</v>
      </c>
      <c r="Q191" s="134" t="n">
        <v>88</v>
      </c>
      <c r="R191" s="128" t="n">
        <f aca="false">Q191*P191</f>
        <v>7216</v>
      </c>
    </row>
    <row r="192" customFormat="false" ht="15" hidden="false" customHeight="false" outlineLevel="0" collapsed="false">
      <c r="A192" s="136" t="n">
        <v>5</v>
      </c>
      <c r="B192" s="181" t="s">
        <v>166</v>
      </c>
      <c r="C192" s="130" t="n">
        <v>347</v>
      </c>
      <c r="D192" s="130" t="n">
        <v>0</v>
      </c>
      <c r="E192" s="137" t="n">
        <v>0</v>
      </c>
      <c r="F192" s="130" t="n">
        <v>347</v>
      </c>
      <c r="G192" s="130" t="n">
        <v>0</v>
      </c>
      <c r="H192" s="137" t="n">
        <v>0</v>
      </c>
      <c r="I192" s="130" t="n">
        <v>347</v>
      </c>
      <c r="J192" s="130" t="n">
        <v>0</v>
      </c>
      <c r="K192" s="135" t="n">
        <f aca="false">IF(OR(I192=0,J192=0),0,I192/J192*100)</f>
        <v>0</v>
      </c>
      <c r="L192" s="130" t="n">
        <v>0</v>
      </c>
      <c r="M192" s="130" t="n">
        <v>0</v>
      </c>
      <c r="N192" s="135" t="n">
        <f aca="false">IF(OR(L192=0,M192=0),0,L192/M192*100)</f>
        <v>0</v>
      </c>
      <c r="O192" s="136" t="n">
        <v>31</v>
      </c>
      <c r="P192" s="130" t="n">
        <v>15.9</v>
      </c>
      <c r="Q192" s="136" t="n">
        <v>31</v>
      </c>
      <c r="R192" s="128" t="n">
        <f aca="false">Q192*P192</f>
        <v>492.9</v>
      </c>
    </row>
    <row r="193" customFormat="false" ht="15" hidden="false" customHeight="false" outlineLevel="0" collapsed="false">
      <c r="A193" s="136" t="n">
        <v>6</v>
      </c>
      <c r="B193" s="179" t="s">
        <v>167</v>
      </c>
      <c r="C193" s="130" t="n">
        <v>4626</v>
      </c>
      <c r="D193" s="130" t="n">
        <v>6940</v>
      </c>
      <c r="E193" s="137" t="n">
        <f aca="false">C193/D193*100</f>
        <v>66.657060518732</v>
      </c>
      <c r="F193" s="130" t="n">
        <v>1270</v>
      </c>
      <c r="G193" s="130" t="n">
        <v>2861</v>
      </c>
      <c r="H193" s="137" t="n">
        <f aca="false">F193/G193*100</f>
        <v>44.3900734009088</v>
      </c>
      <c r="I193" s="130" t="n">
        <v>0</v>
      </c>
      <c r="J193" s="130" t="n">
        <v>0</v>
      </c>
      <c r="K193" s="135" t="n">
        <f aca="false">IF(OR(I193=0,J193=0),0,I193/J193*100)</f>
        <v>0</v>
      </c>
      <c r="L193" s="130" t="n">
        <v>0</v>
      </c>
      <c r="M193" s="130" t="n">
        <v>0</v>
      </c>
      <c r="N193" s="135" t="n">
        <f aca="false">IF(OR(L193=0,M193=0),0,L193/M193*100)</f>
        <v>0</v>
      </c>
      <c r="O193" s="136" t="n">
        <v>19</v>
      </c>
      <c r="P193" s="136" t="n">
        <v>34</v>
      </c>
      <c r="Q193" s="136" t="n">
        <v>19</v>
      </c>
      <c r="R193" s="128" t="n">
        <f aca="false">Q193*P193</f>
        <v>646</v>
      </c>
    </row>
    <row r="194" customFormat="false" ht="15" hidden="false" customHeight="false" outlineLevel="0" collapsed="false">
      <c r="A194" s="136" t="n">
        <v>7</v>
      </c>
      <c r="B194" s="179" t="s">
        <v>168</v>
      </c>
      <c r="C194" s="130" t="n">
        <v>18467</v>
      </c>
      <c r="D194" s="130" t="n">
        <v>22206</v>
      </c>
      <c r="E194" s="137" t="n">
        <f aca="false">C194/D194*100</f>
        <v>83.1622084121409</v>
      </c>
      <c r="F194" s="130" t="n">
        <v>12212</v>
      </c>
      <c r="G194" s="130" t="n">
        <v>7566</v>
      </c>
      <c r="H194" s="137" t="n">
        <f aca="false">F194/G194*100</f>
        <v>161.406291303199</v>
      </c>
      <c r="I194" s="130" t="n">
        <v>18767</v>
      </c>
      <c r="J194" s="130" t="n">
        <v>22206</v>
      </c>
      <c r="K194" s="135" t="n">
        <f aca="false">IF(OR(I194=0,J194=0),0,I194/J194*100)</f>
        <v>84.5131946320814</v>
      </c>
      <c r="L194" s="130" t="n">
        <v>0</v>
      </c>
      <c r="M194" s="130" t="n">
        <v>0</v>
      </c>
      <c r="N194" s="135" t="n">
        <f aca="false">IF(OR(L194=0,M194=0),0,L194/M194*100)</f>
        <v>0</v>
      </c>
      <c r="O194" s="136" t="n">
        <v>84</v>
      </c>
      <c r="P194" s="130" t="n">
        <v>53.7</v>
      </c>
      <c r="Q194" s="136" t="n">
        <v>84</v>
      </c>
      <c r="R194" s="128" t="n">
        <f aca="false">Q194*P194</f>
        <v>4510.8</v>
      </c>
    </row>
    <row r="195" customFormat="false" ht="15" hidden="false" customHeight="false" outlineLevel="0" collapsed="false">
      <c r="A195" s="136" t="n">
        <v>8</v>
      </c>
      <c r="B195" s="179" t="s">
        <v>169</v>
      </c>
      <c r="C195" s="130" t="n">
        <v>3094</v>
      </c>
      <c r="D195" s="130" t="n">
        <v>4044</v>
      </c>
      <c r="E195" s="137" t="n">
        <f aca="false">C195/D195*100</f>
        <v>76.5084075173096</v>
      </c>
      <c r="F195" s="130" t="n">
        <v>950</v>
      </c>
      <c r="G195" s="130" t="n">
        <v>6000</v>
      </c>
      <c r="H195" s="137" t="n">
        <f aca="false">F195/G195*100</f>
        <v>15.8333333333333</v>
      </c>
      <c r="I195" s="130" t="n">
        <v>0</v>
      </c>
      <c r="J195" s="130" t="n">
        <v>0</v>
      </c>
      <c r="K195" s="135" t="n">
        <f aca="false">IF(OR(I195=0,J195=0),0,I195/J195*100)</f>
        <v>0</v>
      </c>
      <c r="L195" s="130" t="n">
        <v>0</v>
      </c>
      <c r="M195" s="130" t="n">
        <v>0</v>
      </c>
      <c r="N195" s="135" t="n">
        <f aca="false">IF(OR(L195=0,M195=0),0,L195/M195*100)</f>
        <v>0</v>
      </c>
      <c r="O195" s="136" t="n">
        <v>13</v>
      </c>
      <c r="P195" s="130" t="n">
        <v>49.5</v>
      </c>
      <c r="Q195" s="136" t="n">
        <v>14</v>
      </c>
      <c r="R195" s="128" t="n">
        <f aca="false">Q195*P195</f>
        <v>693</v>
      </c>
    </row>
    <row r="196" customFormat="false" ht="15" hidden="false" customHeight="false" outlineLevel="0" collapsed="false">
      <c r="A196" s="136" t="n">
        <v>9</v>
      </c>
      <c r="B196" s="179" t="s">
        <v>170</v>
      </c>
      <c r="C196" s="130" t="n">
        <v>2727</v>
      </c>
      <c r="D196" s="130" t="n">
        <v>23827</v>
      </c>
      <c r="E196" s="137" t="n">
        <f aca="false">C196/D196*100</f>
        <v>11.4449993704621</v>
      </c>
      <c r="F196" s="130" t="n">
        <v>4028</v>
      </c>
      <c r="G196" s="130" t="n">
        <v>5987</v>
      </c>
      <c r="H196" s="137" t="n">
        <f aca="false">F196/G196*100</f>
        <v>67.2791047269083</v>
      </c>
      <c r="I196" s="130" t="n">
        <v>0</v>
      </c>
      <c r="J196" s="130" t="n">
        <v>0</v>
      </c>
      <c r="K196" s="135" t="n">
        <f aca="false">IF(OR(I196=0,J196=0),0,I196/J196*100)</f>
        <v>0</v>
      </c>
      <c r="L196" s="130" t="n">
        <v>0</v>
      </c>
      <c r="M196" s="130" t="n">
        <v>0</v>
      </c>
      <c r="N196" s="135" t="n">
        <v>0</v>
      </c>
      <c r="O196" s="136" t="n">
        <v>23</v>
      </c>
      <c r="P196" s="130" t="n">
        <v>90.6</v>
      </c>
      <c r="Q196" s="136" t="n">
        <v>24</v>
      </c>
      <c r="R196" s="128"/>
    </row>
    <row r="197" customFormat="false" ht="15" hidden="false" customHeight="false" outlineLevel="0" collapsed="false">
      <c r="A197" s="136" t="n">
        <v>10</v>
      </c>
      <c r="B197" s="179" t="s">
        <v>171</v>
      </c>
      <c r="C197" s="130" t="n">
        <v>4720</v>
      </c>
      <c r="D197" s="130" t="n">
        <v>3254</v>
      </c>
      <c r="E197" s="137" t="n">
        <f aca="false">C197/D197*100</f>
        <v>145.052243392747</v>
      </c>
      <c r="F197" s="130" t="n">
        <v>1542</v>
      </c>
      <c r="G197" s="130" t="n">
        <v>1446</v>
      </c>
      <c r="H197" s="137" t="n">
        <f aca="false">F197/G197*100</f>
        <v>106.639004149378</v>
      </c>
      <c r="I197" s="130" t="n">
        <v>4720</v>
      </c>
      <c r="J197" s="130" t="n">
        <v>3254</v>
      </c>
      <c r="K197" s="135" t="n">
        <f aca="false">IF(OR(I197=0,J197=0),0,I197/J197*100)</f>
        <v>145.052243392747</v>
      </c>
      <c r="L197" s="130" t="n">
        <v>0</v>
      </c>
      <c r="M197" s="130" t="n">
        <v>0</v>
      </c>
      <c r="N197" s="135" t="n">
        <f aca="false">IF(OR(L197=0,M197=0),0,L197/M197*100)</f>
        <v>0</v>
      </c>
      <c r="O197" s="136" t="n">
        <v>27</v>
      </c>
      <c r="P197" s="130" t="n">
        <v>56.2</v>
      </c>
      <c r="Q197" s="136" t="n">
        <v>27</v>
      </c>
      <c r="R197" s="128" t="n">
        <f aca="false">Q197*P197</f>
        <v>1517.4</v>
      </c>
    </row>
    <row r="198" customFormat="false" ht="15" hidden="false" customHeight="false" outlineLevel="0" collapsed="false">
      <c r="A198" s="136" t="n">
        <v>11</v>
      </c>
      <c r="B198" s="133" t="s">
        <v>172</v>
      </c>
      <c r="C198" s="130" t="n">
        <v>62055</v>
      </c>
      <c r="D198" s="130" t="n">
        <v>1755</v>
      </c>
      <c r="E198" s="137" t="n">
        <f aca="false">C198/D198*100</f>
        <v>3535.89743589744</v>
      </c>
      <c r="F198" s="130" t="n">
        <v>625</v>
      </c>
      <c r="G198" s="130" t="n">
        <v>1255</v>
      </c>
      <c r="H198" s="137" t="n">
        <f aca="false">F198/G198*100</f>
        <v>49.800796812749</v>
      </c>
      <c r="I198" s="130" t="n">
        <v>1728</v>
      </c>
      <c r="J198" s="130" t="n">
        <v>1467</v>
      </c>
      <c r="K198" s="135" t="n">
        <f aca="false">IF(OR(I198=0,J198=0),0,I198/J198*100)</f>
        <v>117.791411042945</v>
      </c>
      <c r="L198" s="130" t="n">
        <v>474.5</v>
      </c>
      <c r="M198" s="130" t="n">
        <v>290</v>
      </c>
      <c r="N198" s="135" t="n">
        <f aca="false">IF(OR(L198=0,M198=0),0,L198/M198*100)</f>
        <v>163.620689655172</v>
      </c>
      <c r="O198" s="136" t="n">
        <v>26</v>
      </c>
      <c r="P198" s="136" t="n">
        <v>50</v>
      </c>
      <c r="Q198" s="136" t="n">
        <v>26</v>
      </c>
      <c r="R198" s="128" t="n">
        <f aca="false">Q198*P198</f>
        <v>1300</v>
      </c>
    </row>
    <row r="199" s="142" customFormat="true" ht="15" hidden="false" customHeight="false" outlineLevel="0" collapsed="false">
      <c r="A199" s="140" t="s">
        <v>159</v>
      </c>
      <c r="B199" s="140" t="s">
        <v>147</v>
      </c>
      <c r="C199" s="152" t="n">
        <f aca="false">SUM(C188:C198)</f>
        <v>494916.7</v>
      </c>
      <c r="D199" s="152" t="n">
        <f aca="false">SUM(D188:D198)</f>
        <v>664628.2</v>
      </c>
      <c r="E199" s="141" t="n">
        <f aca="false">C199/D199*100</f>
        <v>74.4651972335811</v>
      </c>
      <c r="F199" s="152" t="n">
        <f aca="false">SUM(F188:F198)</f>
        <v>92765.7</v>
      </c>
      <c r="G199" s="152" t="n">
        <f aca="false">SUM(G188:G198)</f>
        <v>163299.9</v>
      </c>
      <c r="H199" s="141" t="n">
        <f aca="false">F199/G199*100</f>
        <v>56.8069545664143</v>
      </c>
      <c r="I199" s="152" t="n">
        <f aca="false">SUM(I188:I198)</f>
        <v>311697.9</v>
      </c>
      <c r="J199" s="152" t="n">
        <f aca="false">SUM(J188:J198)</f>
        <v>515455.7</v>
      </c>
      <c r="K199" s="141" t="n">
        <f aca="false">I199/J199*100</f>
        <v>60.4703566184252</v>
      </c>
      <c r="L199" s="152" t="n">
        <f aca="false">SUM(L188:L198)</f>
        <v>47506.5</v>
      </c>
      <c r="M199" s="152" t="n">
        <f aca="false">SUM(M188:M198)</f>
        <v>248794</v>
      </c>
      <c r="N199" s="141" t="n">
        <f aca="false">L199/M199*100</f>
        <v>19.0947128950055</v>
      </c>
      <c r="O199" s="152" t="n">
        <f aca="false">SUM(O188:O198)</f>
        <v>709</v>
      </c>
      <c r="P199" s="141" t="n">
        <f aca="false">R199/O199</f>
        <v>120.021579689704</v>
      </c>
      <c r="Q199" s="152" t="n">
        <f aca="false">SUM(Q188:Q198)</f>
        <v>699</v>
      </c>
      <c r="R199" s="149" t="n">
        <f aca="false">SUM(R188:R198)</f>
        <v>85095.3</v>
      </c>
    </row>
    <row r="200" customFormat="false" ht="15" hidden="false" customHeight="false" outlineLevel="0" collapsed="false">
      <c r="A200" s="182"/>
      <c r="B200" s="129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customFormat="false" ht="15" hidden="false" customHeight="false" outlineLevel="0" collapsed="false">
      <c r="A201" s="184" t="s">
        <v>24</v>
      </c>
      <c r="B201" s="184"/>
      <c r="C201" s="129" t="n">
        <v>3</v>
      </c>
      <c r="D201" s="129" t="n">
        <v>4</v>
      </c>
      <c r="E201" s="131" t="n">
        <v>5</v>
      </c>
      <c r="F201" s="129" t="n">
        <v>6</v>
      </c>
      <c r="G201" s="129" t="n">
        <v>7</v>
      </c>
      <c r="H201" s="129" t="n">
        <v>8</v>
      </c>
      <c r="I201" s="129" t="n">
        <v>9</v>
      </c>
      <c r="J201" s="129" t="n">
        <v>10</v>
      </c>
      <c r="K201" s="129" t="n">
        <v>11</v>
      </c>
      <c r="L201" s="129" t="n">
        <v>12</v>
      </c>
      <c r="M201" s="129" t="n">
        <v>13</v>
      </c>
      <c r="N201" s="129" t="n">
        <v>14</v>
      </c>
      <c r="O201" s="129" t="n">
        <v>15</v>
      </c>
      <c r="P201" s="131" t="n">
        <v>16</v>
      </c>
      <c r="Q201" s="129" t="n">
        <v>17</v>
      </c>
      <c r="R201" s="118"/>
    </row>
    <row r="202" customFormat="false" ht="15" hidden="false" customHeight="false" outlineLevel="0" collapsed="false">
      <c r="A202" s="136" t="n">
        <v>1</v>
      </c>
      <c r="B202" s="133" t="s">
        <v>173</v>
      </c>
      <c r="C202" s="134" t="n">
        <v>21648</v>
      </c>
      <c r="D202" s="134" t="n">
        <v>31299</v>
      </c>
      <c r="E202" s="137" t="n">
        <f aca="false">C202/D202*100</f>
        <v>69.1651490462954</v>
      </c>
      <c r="F202" s="134" t="n">
        <v>10087</v>
      </c>
      <c r="G202" s="134" t="n">
        <v>5704</v>
      </c>
      <c r="H202" s="137" t="n">
        <f aca="false">F202/G202*100</f>
        <v>176.840813464236</v>
      </c>
      <c r="I202" s="134" t="n">
        <v>21648</v>
      </c>
      <c r="J202" s="134" t="n">
        <v>31298</v>
      </c>
      <c r="K202" s="137" t="n">
        <f aca="false">I202/J202*100</f>
        <v>69.1673589366733</v>
      </c>
      <c r="L202" s="134" t="n">
        <v>21648</v>
      </c>
      <c r="M202" s="134" t="n">
        <f aca="false">9216+22083</f>
        <v>31299</v>
      </c>
      <c r="N202" s="137" t="n">
        <f aca="false">L202/M202*100</f>
        <v>69.1651490462954</v>
      </c>
      <c r="O202" s="130" t="n">
        <v>47</v>
      </c>
      <c r="P202" s="136" t="n">
        <v>48</v>
      </c>
      <c r="Q202" s="130" t="n">
        <v>51</v>
      </c>
      <c r="R202" s="128" t="n">
        <f aca="false">Q202*P202</f>
        <v>2448</v>
      </c>
    </row>
    <row r="203" customFormat="false" ht="15" hidden="false" customHeight="false" outlineLevel="0" collapsed="false">
      <c r="A203" s="136" t="n">
        <v>2</v>
      </c>
      <c r="B203" s="133" t="s">
        <v>174</v>
      </c>
      <c r="C203" s="134" t="n">
        <v>115</v>
      </c>
      <c r="D203" s="134" t="n">
        <v>45742</v>
      </c>
      <c r="E203" s="137" t="n">
        <v>0</v>
      </c>
      <c r="F203" s="134" t="n">
        <v>102</v>
      </c>
      <c r="G203" s="134" t="n">
        <v>45684</v>
      </c>
      <c r="H203" s="137" t="n">
        <f aca="false">F203/G203*100</f>
        <v>0.223272918308379</v>
      </c>
      <c r="I203" s="134" t="n">
        <v>115</v>
      </c>
      <c r="J203" s="134" t="n">
        <v>7445</v>
      </c>
      <c r="K203" s="137" t="n">
        <f aca="false">I203/J203*100</f>
        <v>1.54466084620551</v>
      </c>
      <c r="L203" s="134" t="n">
        <v>0</v>
      </c>
      <c r="M203" s="134" t="n">
        <v>7137</v>
      </c>
      <c r="N203" s="137" t="n">
        <v>0</v>
      </c>
      <c r="O203" s="130" t="n">
        <v>190</v>
      </c>
      <c r="P203" s="136" t="n">
        <v>65</v>
      </c>
      <c r="Q203" s="130" t="n">
        <v>190</v>
      </c>
      <c r="R203" s="128" t="n">
        <f aca="false">Q203*P203</f>
        <v>12350</v>
      </c>
    </row>
    <row r="204" s="142" customFormat="true" ht="15" hidden="false" customHeight="false" outlineLevel="0" collapsed="false">
      <c r="A204" s="140" t="s">
        <v>159</v>
      </c>
      <c r="B204" s="140" t="s">
        <v>147</v>
      </c>
      <c r="C204" s="140" t="n">
        <f aca="false">SUM(C202:C203)</f>
        <v>21763</v>
      </c>
      <c r="D204" s="140" t="n">
        <f aca="false">SUM(D202:D203)</f>
        <v>77041</v>
      </c>
      <c r="E204" s="141" t="n">
        <f aca="false">C204/D204*100</f>
        <v>28.2485949040121</v>
      </c>
      <c r="F204" s="140" t="n">
        <f aca="false">SUM(F202:F203)</f>
        <v>10189</v>
      </c>
      <c r="G204" s="140" t="n">
        <f aca="false">SUM(G202:G203)</f>
        <v>51388</v>
      </c>
      <c r="H204" s="141" t="n">
        <f aca="false">F204/G204*100</f>
        <v>19.8275862068966</v>
      </c>
      <c r="I204" s="141" t="n">
        <f aca="false">SUM(I202:I203)</f>
        <v>21763</v>
      </c>
      <c r="J204" s="140" t="n">
        <f aca="false">SUM(J202:J203)</f>
        <v>38743</v>
      </c>
      <c r="K204" s="141" t="n">
        <f aca="false">I204/J204*100</f>
        <v>56.1727279766668</v>
      </c>
      <c r="L204" s="152" t="n">
        <f aca="false">SUM(L202:L203)</f>
        <v>21648</v>
      </c>
      <c r="M204" s="140" t="n">
        <f aca="false">SUM(M202:M203)</f>
        <v>38436</v>
      </c>
      <c r="N204" s="141" t="n">
        <f aca="false">L204/M204*100</f>
        <v>56.3221979394318</v>
      </c>
      <c r="O204" s="152" t="n">
        <f aca="false">SUM(O202:O203)</f>
        <v>237</v>
      </c>
      <c r="P204" s="152" t="n">
        <f aca="false">R204/O204</f>
        <v>62.4388185654008</v>
      </c>
      <c r="Q204" s="140" t="n">
        <f aca="false">SUM(Q202:Q203)</f>
        <v>241</v>
      </c>
      <c r="R204" s="149" t="n">
        <f aca="false">SUM(R202:R203)</f>
        <v>14798</v>
      </c>
    </row>
  </sheetData>
  <mergeCells count="55"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7:Q39"/>
    <mergeCell ref="A40:A41"/>
    <mergeCell ref="B40:B41"/>
    <mergeCell ref="C40:G40"/>
    <mergeCell ref="H40:K40"/>
    <mergeCell ref="O40:O41"/>
    <mergeCell ref="P40:P41"/>
    <mergeCell ref="Q40:Q41"/>
    <mergeCell ref="A43:B43"/>
    <mergeCell ref="A61:B61"/>
    <mergeCell ref="A63:B63"/>
    <mergeCell ref="A73:B73"/>
    <mergeCell ref="A75:B75"/>
    <mergeCell ref="A84:B84"/>
    <mergeCell ref="A85:B85"/>
    <mergeCell ref="A87:B87"/>
    <mergeCell ref="A99:B99"/>
    <mergeCell ref="A101:B101"/>
    <mergeCell ref="A127:B127"/>
    <mergeCell ref="A129:B129"/>
    <mergeCell ref="A133:B133"/>
    <mergeCell ref="A143:B143"/>
    <mergeCell ref="A147:B147"/>
    <mergeCell ref="A163:B163"/>
    <mergeCell ref="A171:B171"/>
    <mergeCell ref="D173:F173"/>
    <mergeCell ref="J173:L173"/>
    <mergeCell ref="M173:O173"/>
    <mergeCell ref="A174:B174"/>
    <mergeCell ref="A185:B185"/>
    <mergeCell ref="A187:B187"/>
    <mergeCell ref="A199:B199"/>
    <mergeCell ref="A201:B201"/>
    <mergeCell ref="A204:B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04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C60" activeCellId="0" sqref="C60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7.85"/>
    <col collapsed="false" customWidth="false" hidden="false" outlineLevel="0" max="3" min="3" style="0" width="11.43"/>
    <col collapsed="false" customWidth="true" hidden="false" outlineLevel="0" max="4" min="4" style="0" width="11.57"/>
    <col collapsed="false" customWidth="true" hidden="false" outlineLevel="0" max="5" min="5" style="0" width="6.57"/>
    <col collapsed="false" customWidth="true" hidden="false" outlineLevel="0" max="6" min="6" style="0" width="10.14"/>
    <col collapsed="false" customWidth="true" hidden="false" outlineLevel="0" max="7" min="7" style="0" width="10.28"/>
    <col collapsed="false" customWidth="true" hidden="false" outlineLevel="0" max="8" min="8" style="0" width="7.14"/>
    <col collapsed="false" customWidth="true" hidden="false" outlineLevel="0" max="9" min="9" style="0" width="11.28"/>
    <col collapsed="false" customWidth="false" hidden="false" outlineLevel="0" max="10" min="10" style="0" width="11.43"/>
    <col collapsed="false" customWidth="true" hidden="false" outlineLevel="0" max="11" min="11" style="0" width="6.28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7"/>
    <col collapsed="false" customWidth="true" hidden="false" outlineLevel="0" max="15" min="15" style="0" width="7.28"/>
    <col collapsed="false" customWidth="true" hidden="false" outlineLevel="0" max="16" min="16" style="0" width="6.57"/>
    <col collapsed="false" customWidth="true" hidden="false" outlineLevel="0" max="17" min="17" style="0" width="6.7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3" customFormat="false" ht="15" hidden="false" customHeight="true" outlineLevel="0" collapsed="false">
      <c r="A3" s="93" t="s">
        <v>198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customFormat="false" ht="15" hidden="false" customHeight="false" outlineLevel="0" collapsed="false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</row>
    <row r="5" customFormat="false" ht="15" hidden="false" customHeight="true" outlineLevel="0" collapsed="false">
      <c r="A5" s="95" t="s">
        <v>1</v>
      </c>
      <c r="B5" s="96" t="s">
        <v>2</v>
      </c>
      <c r="C5" s="95" t="s">
        <v>3</v>
      </c>
      <c r="D5" s="95"/>
      <c r="E5" s="95"/>
      <c r="F5" s="95"/>
      <c r="G5" s="95"/>
      <c r="H5" s="95"/>
      <c r="I5" s="97" t="s">
        <v>4</v>
      </c>
      <c r="J5" s="97"/>
      <c r="K5" s="97"/>
      <c r="L5" s="95" t="s">
        <v>5</v>
      </c>
      <c r="M5" s="95"/>
      <c r="N5" s="95"/>
      <c r="O5" s="96" t="s">
        <v>6</v>
      </c>
      <c r="P5" s="98" t="s">
        <v>7</v>
      </c>
      <c r="Q5" s="96" t="s">
        <v>8</v>
      </c>
      <c r="R5" s="99"/>
    </row>
    <row r="6" customFormat="false" ht="15" hidden="false" customHeight="true" outlineLevel="0" collapsed="false">
      <c r="A6" s="95"/>
      <c r="B6" s="96"/>
      <c r="C6" s="96" t="s">
        <v>9</v>
      </c>
      <c r="D6" s="96" t="s">
        <v>10</v>
      </c>
      <c r="E6" s="100" t="s">
        <v>11</v>
      </c>
      <c r="F6" s="96" t="s">
        <v>12</v>
      </c>
      <c r="G6" s="96" t="s">
        <v>10</v>
      </c>
      <c r="H6" s="100" t="s">
        <v>11</v>
      </c>
      <c r="I6" s="96" t="s">
        <v>13</v>
      </c>
      <c r="J6" s="96" t="s">
        <v>10</v>
      </c>
      <c r="K6" s="100" t="s">
        <v>11</v>
      </c>
      <c r="L6" s="96" t="s">
        <v>13</v>
      </c>
      <c r="M6" s="96" t="s">
        <v>10</v>
      </c>
      <c r="N6" s="100" t="s">
        <v>11</v>
      </c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/>
      <c r="B9" s="96"/>
      <c r="C9" s="96"/>
      <c r="D9" s="96"/>
      <c r="E9" s="100"/>
      <c r="F9" s="96"/>
      <c r="G9" s="96"/>
      <c r="H9" s="100"/>
      <c r="I9" s="96"/>
      <c r="J9" s="96"/>
      <c r="K9" s="100"/>
      <c r="L9" s="96"/>
      <c r="M9" s="96"/>
      <c r="N9" s="100"/>
      <c r="O9" s="96"/>
      <c r="P9" s="98"/>
      <c r="Q9" s="96"/>
      <c r="R9" s="99"/>
    </row>
    <row r="10" customFormat="false" ht="15" hidden="false" customHeight="false" outlineLevel="0" collapsed="false">
      <c r="A10" s="95"/>
      <c r="B10" s="96"/>
      <c r="C10" s="96"/>
      <c r="D10" s="96"/>
      <c r="E10" s="100"/>
      <c r="F10" s="96"/>
      <c r="G10" s="96"/>
      <c r="H10" s="100"/>
      <c r="I10" s="96"/>
      <c r="J10" s="96"/>
      <c r="K10" s="100"/>
      <c r="L10" s="96"/>
      <c r="M10" s="96"/>
      <c r="N10" s="100"/>
      <c r="O10" s="96"/>
      <c r="P10" s="98"/>
      <c r="Q10" s="96"/>
      <c r="R10" s="99"/>
    </row>
    <row r="11" customFormat="false" ht="15" hidden="false" customHeight="false" outlineLevel="0" collapsed="false">
      <c r="A11" s="95" t="n">
        <v>1</v>
      </c>
      <c r="B11" s="95" t="n">
        <v>2</v>
      </c>
      <c r="C11" s="95" t="n">
        <v>3</v>
      </c>
      <c r="D11" s="95" t="n">
        <v>4</v>
      </c>
      <c r="E11" s="101" t="n">
        <v>5</v>
      </c>
      <c r="F11" s="95" t="n">
        <v>6</v>
      </c>
      <c r="G11" s="95" t="n">
        <v>7</v>
      </c>
      <c r="H11" s="95" t="n">
        <v>8</v>
      </c>
      <c r="I11" s="95" t="n">
        <v>11</v>
      </c>
      <c r="J11" s="95" t="n">
        <v>12</v>
      </c>
      <c r="K11" s="95" t="n">
        <v>13</v>
      </c>
      <c r="L11" s="95" t="n">
        <v>17</v>
      </c>
      <c r="M11" s="95" t="n">
        <v>18</v>
      </c>
      <c r="N11" s="95" t="n">
        <v>19</v>
      </c>
      <c r="O11" s="95" t="n">
        <v>20</v>
      </c>
      <c r="P11" s="101" t="n">
        <v>21</v>
      </c>
      <c r="Q11" s="95" t="n">
        <v>22</v>
      </c>
      <c r="R11" s="102"/>
    </row>
    <row r="12" customFormat="false" ht="33" hidden="false" customHeight="false" outlineLevel="0" collapsed="false">
      <c r="A12" s="103" t="n">
        <v>1</v>
      </c>
      <c r="B12" s="104" t="s">
        <v>176</v>
      </c>
      <c r="C12" s="101" t="n">
        <f aca="false">C163</f>
        <v>133282511</v>
      </c>
      <c r="D12" s="101" t="n">
        <f aca="false">D163</f>
        <v>129573875</v>
      </c>
      <c r="E12" s="105" t="n">
        <f aca="false">E163</f>
        <v>102.862178814981</v>
      </c>
      <c r="F12" s="101" t="n">
        <f aca="false">F163</f>
        <v>30039082</v>
      </c>
      <c r="G12" s="101" t="n">
        <f aca="false">G163</f>
        <v>27737791</v>
      </c>
      <c r="H12" s="105" t="n">
        <f aca="false">H163</f>
        <v>108.296590741491</v>
      </c>
      <c r="I12" s="101" t="n">
        <f aca="false">I163</f>
        <v>126844753</v>
      </c>
      <c r="J12" s="101" t="n">
        <f aca="false">J163</f>
        <v>127385117</v>
      </c>
      <c r="K12" s="105" t="n">
        <f aca="false">K163</f>
        <v>99.5758028781337</v>
      </c>
      <c r="L12" s="101" t="n">
        <f aca="false">L163</f>
        <v>99726909</v>
      </c>
      <c r="M12" s="101" t="n">
        <f aca="false">M163</f>
        <v>103488341</v>
      </c>
      <c r="N12" s="105" t="n">
        <f aca="false">N163</f>
        <v>96.3653567506701</v>
      </c>
      <c r="O12" s="101" t="n">
        <f aca="false">O163</f>
        <v>8817</v>
      </c>
      <c r="P12" s="105" t="n">
        <f aca="false">P163</f>
        <v>161.838720653283</v>
      </c>
      <c r="Q12" s="101" t="n">
        <f aca="false">Q163</f>
        <v>9113</v>
      </c>
      <c r="R12" s="102" t="n">
        <f aca="false">O12*P12</f>
        <v>1426932</v>
      </c>
    </row>
    <row r="13" customFormat="false" ht="33" hidden="false" customHeight="false" outlineLevel="0" collapsed="false">
      <c r="A13" s="103" t="n">
        <v>2</v>
      </c>
      <c r="B13" s="104" t="s">
        <v>177</v>
      </c>
      <c r="C13" s="101" t="n">
        <f aca="false">C171</f>
        <v>3898174</v>
      </c>
      <c r="D13" s="101" t="n">
        <f aca="false">D171</f>
        <v>4662183</v>
      </c>
      <c r="E13" s="105" t="n">
        <f aca="false">E171</f>
        <v>83.612633824112</v>
      </c>
      <c r="F13" s="101" t="n">
        <f aca="false">F171</f>
        <v>1125767</v>
      </c>
      <c r="G13" s="101" t="n">
        <f aca="false">G171</f>
        <v>1309068</v>
      </c>
      <c r="H13" s="105" t="n">
        <f aca="false">H171</f>
        <v>85.9975952356944</v>
      </c>
      <c r="I13" s="101" t="n">
        <f aca="false">I171</f>
        <v>4281586</v>
      </c>
      <c r="J13" s="101" t="n">
        <f aca="false">J171</f>
        <v>9185174</v>
      </c>
      <c r="K13" s="105" t="n">
        <f aca="false">K171</f>
        <v>46.6140978929741</v>
      </c>
      <c r="L13" s="101" t="n">
        <f aca="false">L171</f>
        <v>1284556</v>
      </c>
      <c r="M13" s="101" t="n">
        <f aca="false">M171</f>
        <v>983802</v>
      </c>
      <c r="N13" s="105" t="n">
        <f aca="false">N171</f>
        <v>130.570582291965</v>
      </c>
      <c r="O13" s="101" t="n">
        <f aca="false">O171</f>
        <v>869</v>
      </c>
      <c r="P13" s="105" t="n">
        <f aca="false">P171</f>
        <v>109.346375143844</v>
      </c>
      <c r="Q13" s="101" t="n">
        <f aca="false">Q171</f>
        <v>1368</v>
      </c>
      <c r="R13" s="102" t="n">
        <f aca="false">O13*P13</f>
        <v>95022</v>
      </c>
    </row>
    <row r="14" customFormat="false" ht="16.5" hidden="false" customHeight="false" outlineLevel="0" collapsed="false">
      <c r="A14" s="103" t="n">
        <v>3</v>
      </c>
      <c r="B14" s="104" t="s">
        <v>178</v>
      </c>
      <c r="C14" s="101" t="n">
        <f aca="false">C185</f>
        <v>3433114.2371868</v>
      </c>
      <c r="D14" s="101" t="n">
        <f aca="false">D185</f>
        <v>5614224.4490423</v>
      </c>
      <c r="E14" s="105" t="n">
        <f aca="false">E185</f>
        <v>61.1502847516621</v>
      </c>
      <c r="F14" s="101" t="n">
        <f aca="false">F185</f>
        <v>612640.3485196</v>
      </c>
      <c r="G14" s="101" t="n">
        <f aca="false">G185</f>
        <v>1488064.09825</v>
      </c>
      <c r="H14" s="105" t="n">
        <f aca="false">H185</f>
        <v>41.1702929490793</v>
      </c>
      <c r="I14" s="101" t="n">
        <f aca="false">I185</f>
        <v>3767231.2371868</v>
      </c>
      <c r="J14" s="101" t="n">
        <f aca="false">J185</f>
        <v>5193075.4490423</v>
      </c>
      <c r="K14" s="105" t="n">
        <f aca="false">K185</f>
        <v>72.5433565168314</v>
      </c>
      <c r="L14" s="101" t="n">
        <f aca="false">L185</f>
        <v>2841592.0931349</v>
      </c>
      <c r="M14" s="101" t="n">
        <f aca="false">M185</f>
        <v>3811290.807857</v>
      </c>
      <c r="N14" s="105" t="n">
        <f aca="false">N185</f>
        <v>74.5572100474973</v>
      </c>
      <c r="O14" s="101" t="n">
        <f aca="false">O185</f>
        <v>607</v>
      </c>
      <c r="P14" s="105" t="n">
        <f aca="false">P185</f>
        <v>80.1169686985173</v>
      </c>
      <c r="Q14" s="101" t="n">
        <f aca="false">Q185</f>
        <v>521</v>
      </c>
      <c r="R14" s="102" t="n">
        <f aca="false">O14*P14</f>
        <v>48631</v>
      </c>
    </row>
    <row r="15" customFormat="false" ht="16.5" hidden="false" customHeight="false" outlineLevel="0" collapsed="false">
      <c r="A15" s="103" t="n">
        <v>4</v>
      </c>
      <c r="B15" s="104" t="s">
        <v>179</v>
      </c>
      <c r="C15" s="101" t="n">
        <f aca="false">C61</f>
        <v>1368928</v>
      </c>
      <c r="D15" s="101" t="n">
        <f aca="false">D61</f>
        <v>952609</v>
      </c>
      <c r="E15" s="105" t="n">
        <f aca="false">E61</f>
        <v>143.703030309392</v>
      </c>
      <c r="F15" s="101" t="n">
        <f aca="false">F61</f>
        <v>278725</v>
      </c>
      <c r="G15" s="101" t="n">
        <f aca="false">G61</f>
        <v>263985</v>
      </c>
      <c r="H15" s="105" t="n">
        <f aca="false">H61</f>
        <v>105.583650586208</v>
      </c>
      <c r="I15" s="101" t="n">
        <f aca="false">I61</f>
        <v>1023537</v>
      </c>
      <c r="J15" s="101" t="n">
        <f aca="false">J61</f>
        <v>1014277</v>
      </c>
      <c r="K15" s="105" t="n">
        <f aca="false">K61</f>
        <v>100.912965590268</v>
      </c>
      <c r="L15" s="101" t="n">
        <f aca="false">L61</f>
        <v>517474</v>
      </c>
      <c r="M15" s="101" t="n">
        <f aca="false">M61</f>
        <v>539329</v>
      </c>
      <c r="N15" s="105" t="n">
        <f aca="false">N61</f>
        <v>95.9477424725909</v>
      </c>
      <c r="O15" s="101" t="n">
        <f aca="false">O61</f>
        <v>814</v>
      </c>
      <c r="P15" s="105" t="n">
        <f aca="false">P61</f>
        <v>85.4152334152334</v>
      </c>
      <c r="Q15" s="101" t="n">
        <f aca="false">Q61</f>
        <v>847</v>
      </c>
      <c r="R15" s="102" t="n">
        <f aca="false">O15*P15</f>
        <v>69528</v>
      </c>
    </row>
    <row r="16" customFormat="false" ht="16.5" hidden="false" customHeight="false" outlineLevel="0" collapsed="false">
      <c r="A16" s="103" t="n">
        <v>5</v>
      </c>
      <c r="B16" s="104" t="s">
        <v>180</v>
      </c>
      <c r="C16" s="101" t="n">
        <f aca="false">C73</f>
        <v>546073</v>
      </c>
      <c r="D16" s="101" t="n">
        <f aca="false">D73</f>
        <v>512151</v>
      </c>
      <c r="E16" s="105" t="n">
        <f aca="false">E73</f>
        <v>106.623437228474</v>
      </c>
      <c r="F16" s="101" t="n">
        <f aca="false">F73</f>
        <v>92674</v>
      </c>
      <c r="G16" s="101" t="n">
        <f aca="false">G73</f>
        <v>141615</v>
      </c>
      <c r="H16" s="105" t="n">
        <f aca="false">H73</f>
        <v>65.44080782403</v>
      </c>
      <c r="I16" s="101" t="n">
        <f aca="false">I73</f>
        <v>609647</v>
      </c>
      <c r="J16" s="101" t="n">
        <f aca="false">J73</f>
        <v>486049</v>
      </c>
      <c r="K16" s="105" t="n">
        <f aca="false">K73</f>
        <v>125.429123401139</v>
      </c>
      <c r="L16" s="101" t="n">
        <f aca="false">L73</f>
        <v>506446</v>
      </c>
      <c r="M16" s="101" t="n">
        <f aca="false">M73</f>
        <v>359154</v>
      </c>
      <c r="N16" s="105" t="n">
        <f aca="false">N73</f>
        <v>141.010819871142</v>
      </c>
      <c r="O16" s="101" t="n">
        <f aca="false">O73</f>
        <v>428</v>
      </c>
      <c r="P16" s="105" t="n">
        <f aca="false">P73</f>
        <v>98.7336448598131</v>
      </c>
      <c r="Q16" s="101" t="n">
        <f aca="false">Q73</f>
        <v>604</v>
      </c>
      <c r="R16" s="102" t="n">
        <f aca="false">O16*P16</f>
        <v>42258</v>
      </c>
    </row>
    <row r="17" customFormat="false" ht="16.5" hidden="false" customHeight="false" outlineLevel="0" collapsed="false">
      <c r="A17" s="103" t="n">
        <v>6</v>
      </c>
      <c r="B17" s="104" t="s">
        <v>181</v>
      </c>
      <c r="C17" s="101" t="n">
        <f aca="false">C84</f>
        <v>578585</v>
      </c>
      <c r="D17" s="101" t="n">
        <f aca="false">D84</f>
        <v>457164</v>
      </c>
      <c r="E17" s="105" t="n">
        <f aca="false">E84</f>
        <v>126.559615367789</v>
      </c>
      <c r="F17" s="101" t="n">
        <f aca="false">F84</f>
        <v>149768</v>
      </c>
      <c r="G17" s="101" t="n">
        <f aca="false">G84</f>
        <v>195592</v>
      </c>
      <c r="H17" s="105" t="n">
        <f aca="false">H84</f>
        <v>76.5716389218373</v>
      </c>
      <c r="I17" s="101" t="n">
        <f aca="false">I84</f>
        <v>632060</v>
      </c>
      <c r="J17" s="101" t="n">
        <f aca="false">J84</f>
        <v>474266</v>
      </c>
      <c r="K17" s="105" t="n">
        <f aca="false">K84</f>
        <v>133.271202236719</v>
      </c>
      <c r="L17" s="101" t="n">
        <f aca="false">L84</f>
        <v>303012</v>
      </c>
      <c r="M17" s="101" t="n">
        <f aca="false">M84</f>
        <v>104989</v>
      </c>
      <c r="N17" s="105" t="n">
        <f aca="false">N84</f>
        <v>288.613092800198</v>
      </c>
      <c r="O17" s="101" t="n">
        <f aca="false">O84</f>
        <v>546</v>
      </c>
      <c r="P17" s="105" t="n">
        <f aca="false">P84</f>
        <v>40.9413919413919</v>
      </c>
      <c r="Q17" s="101" t="n">
        <f aca="false">Q84</f>
        <v>575</v>
      </c>
      <c r="R17" s="102" t="n">
        <f aca="false">O17*P17</f>
        <v>22354</v>
      </c>
    </row>
    <row r="18" customFormat="false" ht="16.5" hidden="false" customHeight="false" outlineLevel="0" collapsed="false">
      <c r="A18" s="103" t="n">
        <v>7</v>
      </c>
      <c r="B18" s="104" t="s">
        <v>182</v>
      </c>
      <c r="C18" s="101" t="n">
        <f aca="false">C99</f>
        <v>2464282</v>
      </c>
      <c r="D18" s="101" t="n">
        <f aca="false">D99</f>
        <v>2656274</v>
      </c>
      <c r="E18" s="105" t="n">
        <f aca="false">E99</f>
        <v>92.7721311882735</v>
      </c>
      <c r="F18" s="101" t="n">
        <f aca="false">F99</f>
        <v>603591</v>
      </c>
      <c r="G18" s="101" t="n">
        <f aca="false">G99</f>
        <v>645024</v>
      </c>
      <c r="H18" s="105" t="n">
        <f aca="false">H99</f>
        <v>93.5765180830481</v>
      </c>
      <c r="I18" s="101" t="n">
        <f aca="false">I99</f>
        <v>4020703</v>
      </c>
      <c r="J18" s="101" t="n">
        <f aca="false">J99</f>
        <v>4013643</v>
      </c>
      <c r="K18" s="105" t="n">
        <f aca="false">K99</f>
        <v>100.175900048908</v>
      </c>
      <c r="L18" s="101" t="n">
        <f aca="false">L99</f>
        <v>837939</v>
      </c>
      <c r="M18" s="101" t="n">
        <f aca="false">M99</f>
        <v>747991</v>
      </c>
      <c r="N18" s="105" t="n">
        <f aca="false">N99</f>
        <v>112.025278379018</v>
      </c>
      <c r="O18" s="101" t="n">
        <f aca="false">O99</f>
        <v>1232</v>
      </c>
      <c r="P18" s="105" t="n">
        <f aca="false">P99</f>
        <v>360.861201298701</v>
      </c>
      <c r="Q18" s="101" t="n">
        <f aca="false">Q99</f>
        <v>4051</v>
      </c>
      <c r="R18" s="102" t="n">
        <f aca="false">O18*P18</f>
        <v>444581</v>
      </c>
    </row>
    <row r="19" customFormat="false" ht="33" hidden="false" customHeight="false" outlineLevel="0" collapsed="false">
      <c r="A19" s="103" t="n">
        <v>8</v>
      </c>
      <c r="B19" s="104" t="s">
        <v>183</v>
      </c>
      <c r="C19" s="101" t="n">
        <f aca="false">C133</f>
        <v>1471970</v>
      </c>
      <c r="D19" s="101" t="n">
        <f aca="false">D133</f>
        <v>952697</v>
      </c>
      <c r="E19" s="105" t="n">
        <f aca="false">E133</f>
        <v>154.505577324165</v>
      </c>
      <c r="F19" s="101" t="n">
        <f aca="false">F133</f>
        <v>394694</v>
      </c>
      <c r="G19" s="101" t="n">
        <f aca="false">G133</f>
        <v>210781</v>
      </c>
      <c r="H19" s="105" t="n">
        <f aca="false">H133</f>
        <v>187.25312053743</v>
      </c>
      <c r="I19" s="101" t="n">
        <f aca="false">I133</f>
        <v>1253505</v>
      </c>
      <c r="J19" s="101" t="n">
        <f aca="false">J133</f>
        <v>912592</v>
      </c>
      <c r="K19" s="105" t="n">
        <f aca="false">K133</f>
        <v>137.356562406859</v>
      </c>
      <c r="L19" s="101" t="n">
        <f aca="false">L133</f>
        <v>48168</v>
      </c>
      <c r="M19" s="101" t="n">
        <f aca="false">M133</f>
        <v>26407</v>
      </c>
      <c r="N19" s="105" t="n">
        <f aca="false">N133</f>
        <v>0</v>
      </c>
      <c r="O19" s="101" t="n">
        <f aca="false">O133</f>
        <v>447</v>
      </c>
      <c r="P19" s="105" t="n">
        <f aca="false">P133</f>
        <v>110.362416107383</v>
      </c>
      <c r="Q19" s="101" t="n">
        <f aca="false">Q133</f>
        <v>519</v>
      </c>
      <c r="R19" s="102"/>
    </row>
    <row r="20" customFormat="false" ht="33" hidden="false" customHeight="false" outlineLevel="0" collapsed="false">
      <c r="A20" s="103" t="n">
        <v>9</v>
      </c>
      <c r="B20" s="104" t="s">
        <v>184</v>
      </c>
      <c r="C20" s="101" t="n">
        <f aca="false">C127</f>
        <v>1317250</v>
      </c>
      <c r="D20" s="101" t="n">
        <f aca="false">D127</f>
        <v>1257380</v>
      </c>
      <c r="E20" s="105" t="n">
        <f aca="false">E127</f>
        <v>104.761488173822</v>
      </c>
      <c r="F20" s="101" t="n">
        <f aca="false">F127</f>
        <v>316244</v>
      </c>
      <c r="G20" s="101" t="n">
        <f aca="false">G127</f>
        <v>372757</v>
      </c>
      <c r="H20" s="105" t="n">
        <f aca="false">H127</f>
        <v>84.8391847772141</v>
      </c>
      <c r="I20" s="101" t="n">
        <f aca="false">I127</f>
        <v>1312323</v>
      </c>
      <c r="J20" s="101" t="n">
        <f aca="false">J127</f>
        <v>1256312</v>
      </c>
      <c r="K20" s="105" t="n">
        <f aca="false">K127</f>
        <v>104.458367029846</v>
      </c>
      <c r="L20" s="101" t="n">
        <f aca="false">L127</f>
        <v>671306</v>
      </c>
      <c r="M20" s="101" t="n">
        <f aca="false">M127</f>
        <v>531129</v>
      </c>
      <c r="N20" s="105" t="n">
        <f aca="false">N127</f>
        <v>126.392270051155</v>
      </c>
      <c r="O20" s="101" t="n">
        <f aca="false">O127</f>
        <v>1840</v>
      </c>
      <c r="P20" s="105" t="n">
        <f aca="false">P127</f>
        <v>59.4907608695652</v>
      </c>
      <c r="Q20" s="101" t="n">
        <f aca="false">Q127</f>
        <v>1826</v>
      </c>
      <c r="R20" s="102" t="n">
        <f aca="false">O20*P20</f>
        <v>109463</v>
      </c>
    </row>
    <row r="21" customFormat="false" ht="16.5" hidden="false" customHeight="false" outlineLevel="0" collapsed="false">
      <c r="A21" s="103" t="n">
        <v>10</v>
      </c>
      <c r="B21" s="104" t="s">
        <v>185</v>
      </c>
      <c r="C21" s="101" t="n">
        <f aca="false">C143</f>
        <v>135750</v>
      </c>
      <c r="D21" s="101" t="n">
        <f aca="false">D143</f>
        <v>36302</v>
      </c>
      <c r="E21" s="105" t="n">
        <f aca="false">E143</f>
        <v>373.946339044681</v>
      </c>
      <c r="F21" s="101" t="n">
        <f aca="false">F143</f>
        <v>34176</v>
      </c>
      <c r="G21" s="101" t="n">
        <f aca="false">G143</f>
        <v>3249</v>
      </c>
      <c r="H21" s="105" t="n">
        <f aca="false">H143</f>
        <v>1051.89289012004</v>
      </c>
      <c r="I21" s="101" t="n">
        <f aca="false">I143</f>
        <v>166693</v>
      </c>
      <c r="J21" s="101" t="n">
        <f aca="false">J143</f>
        <v>34994</v>
      </c>
      <c r="K21" s="105" t="n">
        <f aca="false">K143</f>
        <v>476.347373835515</v>
      </c>
      <c r="L21" s="101" t="n">
        <f aca="false">L143</f>
        <v>0</v>
      </c>
      <c r="M21" s="101" t="n">
        <f aca="false">M143</f>
        <v>0</v>
      </c>
      <c r="N21" s="105" t="n">
        <f aca="false">N143</f>
        <v>0</v>
      </c>
      <c r="O21" s="101" t="n">
        <f aca="false">O143</f>
        <v>105</v>
      </c>
      <c r="P21" s="105" t="n">
        <f aca="false">P143</f>
        <v>76.2380952380952</v>
      </c>
      <c r="Q21" s="101" t="n">
        <f aca="false">Q143</f>
        <v>109</v>
      </c>
      <c r="R21" s="102" t="n">
        <f aca="false">O21*P21</f>
        <v>8005</v>
      </c>
    </row>
    <row r="22" customFormat="false" ht="33" hidden="false" customHeight="false" outlineLevel="0" collapsed="false">
      <c r="A22" s="103" t="n">
        <v>11</v>
      </c>
      <c r="B22" s="104" t="s">
        <v>186</v>
      </c>
      <c r="C22" s="101" t="n">
        <f aca="false">C199</f>
        <v>556957.5</v>
      </c>
      <c r="D22" s="101" t="n">
        <f aca="false">D199</f>
        <v>815371.9</v>
      </c>
      <c r="E22" s="105" t="n">
        <f aca="false">E199</f>
        <v>68.3071736958313</v>
      </c>
      <c r="F22" s="101" t="n">
        <f aca="false">F199</f>
        <v>102319.3</v>
      </c>
      <c r="G22" s="101" t="n">
        <f aca="false">G199</f>
        <v>151543.7</v>
      </c>
      <c r="H22" s="105" t="n">
        <f aca="false">H199</f>
        <v>67.5180162553772</v>
      </c>
      <c r="I22" s="101" t="n">
        <f aca="false">I199</f>
        <v>379569.8</v>
      </c>
      <c r="J22" s="101" t="n">
        <f aca="false">J199</f>
        <v>693222</v>
      </c>
      <c r="K22" s="105" t="n">
        <f aca="false">K199</f>
        <v>54.754436529712</v>
      </c>
      <c r="L22" s="101" t="n">
        <f aca="false">L199</f>
        <v>62338</v>
      </c>
      <c r="M22" s="101" t="n">
        <f aca="false">M199</f>
        <v>345959</v>
      </c>
      <c r="N22" s="105" t="n">
        <f aca="false">N199</f>
        <v>18.0188981931385</v>
      </c>
      <c r="O22" s="101" t="n">
        <f aca="false">O199</f>
        <v>721</v>
      </c>
      <c r="P22" s="105" t="n">
        <f aca="false">P199</f>
        <v>146.539112343967</v>
      </c>
      <c r="Q22" s="101" t="n">
        <f aca="false">Q199</f>
        <v>713</v>
      </c>
      <c r="R22" s="102" t="n">
        <f aca="false">O22*P22</f>
        <v>105654.7</v>
      </c>
    </row>
    <row r="23" customFormat="false" ht="16.5" hidden="false" customHeight="false" outlineLevel="0" collapsed="false">
      <c r="A23" s="103" t="n">
        <v>12</v>
      </c>
      <c r="B23" s="104" t="s">
        <v>187</v>
      </c>
      <c r="C23" s="101" t="n">
        <f aca="false">C204</f>
        <v>43400</v>
      </c>
      <c r="D23" s="101" t="n">
        <f aca="false">D204</f>
        <v>110258</v>
      </c>
      <c r="E23" s="105" t="n">
        <f aca="false">E204</f>
        <v>39.3622231493406</v>
      </c>
      <c r="F23" s="101" t="n">
        <f aca="false">F204</f>
        <v>21597</v>
      </c>
      <c r="G23" s="101" t="n">
        <f aca="false">G204</f>
        <v>30217</v>
      </c>
      <c r="H23" s="105" t="n">
        <f aca="false">H204</f>
        <v>71.4730118807294</v>
      </c>
      <c r="I23" s="101" t="n">
        <f aca="false">I204</f>
        <v>43400</v>
      </c>
      <c r="J23" s="101" t="n">
        <f aca="false">J204</f>
        <v>104961</v>
      </c>
      <c r="K23" s="105" t="n">
        <f aca="false">K204</f>
        <v>41.3486914187174</v>
      </c>
      <c r="L23" s="101" t="n">
        <f aca="false">L204</f>
        <v>33844</v>
      </c>
      <c r="M23" s="101" t="n">
        <f aca="false">M204</f>
        <v>52460</v>
      </c>
      <c r="N23" s="105" t="n">
        <f aca="false">N204</f>
        <v>64.5139153640869</v>
      </c>
      <c r="O23" s="101" t="n">
        <f aca="false">O204</f>
        <v>239</v>
      </c>
      <c r="P23" s="105" t="n">
        <f aca="false">P204</f>
        <v>61.3096234309623</v>
      </c>
      <c r="Q23" s="101" t="n">
        <f aca="false">Q204</f>
        <v>237</v>
      </c>
      <c r="R23" s="102"/>
    </row>
    <row r="24" s="110" customFormat="true" ht="15" hidden="false" customHeight="false" outlineLevel="0" collapsed="false">
      <c r="A24" s="106"/>
      <c r="B24" s="106" t="s">
        <v>188</v>
      </c>
      <c r="C24" s="107" t="n">
        <f aca="false">SUM(C12:C23)</f>
        <v>149096994.737187</v>
      </c>
      <c r="D24" s="107" t="n">
        <f aca="false">SUM(D12:D23)</f>
        <v>147600489.349042</v>
      </c>
      <c r="E24" s="108" t="n">
        <f aca="false">C24/D24*100</f>
        <v>101.013889177973</v>
      </c>
      <c r="F24" s="107" t="n">
        <f aca="false">SUM(F12:F23)</f>
        <v>33771277.6485196</v>
      </c>
      <c r="G24" s="107" t="n">
        <f aca="false">SUM(G12:G23)</f>
        <v>32549686.79825</v>
      </c>
      <c r="H24" s="108" t="n">
        <f aca="false">F24/G24*100</f>
        <v>103.753003393984</v>
      </c>
      <c r="I24" s="107" t="n">
        <f aca="false">SUM(I12:I23)</f>
        <v>144335008.037187</v>
      </c>
      <c r="J24" s="107" t="n">
        <f aca="false">SUM(J12:J23)</f>
        <v>150753682.449042</v>
      </c>
      <c r="K24" s="108" t="n">
        <f aca="false">I24/J24*100</f>
        <v>95.7422768667524</v>
      </c>
      <c r="L24" s="107" t="n">
        <f aca="false">SUM(L12:L23)</f>
        <v>106833584.093135</v>
      </c>
      <c r="M24" s="107" t="n">
        <f aca="false">SUM(M12:M23)</f>
        <v>110990851.807857</v>
      </c>
      <c r="N24" s="108" t="n">
        <f aca="false">L24/M24*100</f>
        <v>96.2544050730244</v>
      </c>
      <c r="O24" s="107" t="n">
        <f aca="false">SUM(O12:O23)</f>
        <v>16665</v>
      </c>
      <c r="P24" s="108" t="n">
        <f aca="false">R24/O24</f>
        <v>142.3599579958</v>
      </c>
      <c r="Q24" s="107" t="n">
        <f aca="false">SUM(Q12:Q23)</f>
        <v>20483</v>
      </c>
      <c r="R24" s="109" t="n">
        <f aca="false">SUM(R12:R23)</f>
        <v>2372428.7</v>
      </c>
    </row>
    <row r="25" customFormat="false" ht="15" hidden="false" customHeight="false" outlineLevel="0" collapsed="false">
      <c r="A25" s="111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1"/>
      <c r="Q25" s="111"/>
      <c r="R25" s="112"/>
    </row>
    <row r="26" s="116" customFormat="true" ht="15" hidden="false" customHeight="false" outlineLevel="0" collapsed="false">
      <c r="A26" s="113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4"/>
      <c r="Q26" s="114"/>
      <c r="R26" s="115"/>
    </row>
    <row r="27" customFormat="false" ht="15" hidden="false" customHeight="fals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5" hidden="false" customHeight="fals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15" hidden="false" customHeight="fals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false" outlineLevel="0" collapsed="false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customFormat="false" ht="15" hidden="false" customHeight="false" outlineLevel="0" collapsed="false">
      <c r="A31" s="112"/>
      <c r="B31" s="112"/>
      <c r="C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</row>
    <row r="32" customFormat="false" ht="15" hidden="false" customHeight="false" outlineLevel="0" collapsed="false">
      <c r="A32" s="112"/>
      <c r="B32" s="112"/>
      <c r="C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</row>
    <row r="33" customFormat="false" ht="15" hidden="false" customHeight="false" outlineLevel="0" collapsed="false">
      <c r="A33" s="112"/>
      <c r="B33" s="112"/>
      <c r="C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</row>
    <row r="34" customFormat="false" ht="15" hidden="false" customHeight="false" outlineLevel="0" collapsed="false">
      <c r="A34" s="112"/>
      <c r="B34" s="112"/>
      <c r="C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</row>
    <row r="35" customFormat="false" ht="15" hidden="false" customHeight="false" outlineLevel="0" collapsed="false">
      <c r="A35" s="112"/>
      <c r="B35" s="112"/>
      <c r="C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</row>
    <row r="36" customFormat="false" ht="15" hidden="false" customHeight="false" outlineLevel="0" collapsed="false">
      <c r="A36" s="112"/>
      <c r="B36" s="112"/>
      <c r="C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</row>
    <row r="37" s="119" customFormat="true" ht="14.25" hidden="false" customHeight="true" outlineLevel="0" collapsed="false">
      <c r="A37" s="117" t="s">
        <v>199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8"/>
    </row>
    <row r="38" s="119" customFormat="true" ht="14.25" hidden="false" customHeight="false" outlineLevel="0" collapsed="false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8"/>
    </row>
    <row r="39" s="119" customFormat="true" ht="15" hidden="false" customHeight="false" outlineLevel="0" collapsed="false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20"/>
    </row>
    <row r="40" customFormat="false" ht="15" hidden="false" customHeight="true" outlineLevel="0" collapsed="false">
      <c r="A40" s="121" t="s">
        <v>1</v>
      </c>
      <c r="B40" s="122" t="s">
        <v>27</v>
      </c>
      <c r="C40" s="121" t="s">
        <v>3</v>
      </c>
      <c r="D40" s="121"/>
      <c r="E40" s="121"/>
      <c r="F40" s="121"/>
      <c r="G40" s="121"/>
      <c r="H40" s="121" t="s">
        <v>4</v>
      </c>
      <c r="I40" s="121"/>
      <c r="J40" s="121"/>
      <c r="K40" s="121"/>
      <c r="L40" s="121"/>
      <c r="M40" s="121" t="s">
        <v>5</v>
      </c>
      <c r="N40" s="123"/>
      <c r="O40" s="122" t="s">
        <v>28</v>
      </c>
      <c r="P40" s="124" t="s">
        <v>29</v>
      </c>
      <c r="Q40" s="122" t="s">
        <v>30</v>
      </c>
      <c r="R40" s="125"/>
    </row>
    <row r="41" customFormat="false" ht="60" hidden="false" customHeight="false" outlineLevel="0" collapsed="false">
      <c r="A41" s="121"/>
      <c r="B41" s="122"/>
      <c r="C41" s="126" t="s">
        <v>9</v>
      </c>
      <c r="D41" s="126" t="s">
        <v>31</v>
      </c>
      <c r="E41" s="127" t="s">
        <v>32</v>
      </c>
      <c r="F41" s="126" t="s">
        <v>12</v>
      </c>
      <c r="G41" s="126" t="s">
        <v>33</v>
      </c>
      <c r="H41" s="127" t="s">
        <v>32</v>
      </c>
      <c r="I41" s="126" t="s">
        <v>13</v>
      </c>
      <c r="J41" s="126" t="s">
        <v>31</v>
      </c>
      <c r="K41" s="127" t="s">
        <v>32</v>
      </c>
      <c r="L41" s="126" t="s">
        <v>13</v>
      </c>
      <c r="M41" s="126" t="s">
        <v>31</v>
      </c>
      <c r="N41" s="127" t="s">
        <v>32</v>
      </c>
      <c r="O41" s="122"/>
      <c r="P41" s="124"/>
      <c r="Q41" s="122"/>
      <c r="R41" s="128"/>
    </row>
    <row r="42" customFormat="false" ht="15" hidden="false" customHeight="false" outlineLevel="0" collapsed="false">
      <c r="A42" s="129"/>
      <c r="B42" s="36" t="s">
        <v>34</v>
      </c>
      <c r="C42" s="129"/>
      <c r="D42" s="129"/>
      <c r="E42" s="129"/>
      <c r="F42" s="129"/>
      <c r="G42" s="129"/>
      <c r="H42" s="129"/>
      <c r="I42" s="129"/>
      <c r="J42" s="129"/>
      <c r="K42" s="130"/>
      <c r="L42" s="129"/>
      <c r="M42" s="129"/>
      <c r="N42" s="129"/>
      <c r="O42" s="129"/>
      <c r="P42" s="131"/>
      <c r="Q42" s="131"/>
      <c r="R42" s="118"/>
    </row>
    <row r="43" customFormat="false" ht="15" hidden="false" customHeight="false" outlineLevel="0" collapsed="false">
      <c r="A43" s="129" t="s">
        <v>35</v>
      </c>
      <c r="B43" s="129"/>
      <c r="C43" s="129" t="n">
        <v>3</v>
      </c>
      <c r="D43" s="129" t="n">
        <v>4</v>
      </c>
      <c r="E43" s="131" t="n">
        <v>5</v>
      </c>
      <c r="F43" s="129" t="n">
        <v>6</v>
      </c>
      <c r="G43" s="129" t="n">
        <v>7</v>
      </c>
      <c r="H43" s="129" t="n">
        <v>8</v>
      </c>
      <c r="I43" s="129" t="n">
        <v>9</v>
      </c>
      <c r="J43" s="129" t="n">
        <v>10</v>
      </c>
      <c r="K43" s="129" t="n">
        <v>11</v>
      </c>
      <c r="L43" s="129" t="n">
        <v>12</v>
      </c>
      <c r="M43" s="129" t="n">
        <v>13</v>
      </c>
      <c r="N43" s="129" t="n">
        <v>14</v>
      </c>
      <c r="O43" s="129" t="n">
        <v>15</v>
      </c>
      <c r="P43" s="131" t="n">
        <v>16</v>
      </c>
      <c r="Q43" s="129" t="n">
        <v>17</v>
      </c>
      <c r="R43" s="128"/>
    </row>
    <row r="44" customFormat="false" ht="15" hidden="false" customHeight="false" outlineLevel="0" collapsed="false">
      <c r="A44" s="132" t="n">
        <v>1</v>
      </c>
      <c r="B44" s="133" t="s">
        <v>36</v>
      </c>
      <c r="C44" s="134" t="n">
        <v>69296</v>
      </c>
      <c r="D44" s="134" t="n">
        <v>65278</v>
      </c>
      <c r="E44" s="135" t="n">
        <f aca="false">C44/D44*100</f>
        <v>106.155213088636</v>
      </c>
      <c r="F44" s="134" t="n">
        <v>16707</v>
      </c>
      <c r="G44" s="134" t="n">
        <v>15200</v>
      </c>
      <c r="H44" s="135" t="n">
        <f aca="false">F44/G44*100</f>
        <v>109.914473684211</v>
      </c>
      <c r="I44" s="134" t="n">
        <v>61796</v>
      </c>
      <c r="J44" s="134" t="n">
        <v>57178</v>
      </c>
      <c r="K44" s="135" t="n">
        <f aca="false">I44/J44*100</f>
        <v>108.076532932247</v>
      </c>
      <c r="L44" s="134" t="n">
        <v>3649</v>
      </c>
      <c r="M44" s="134" t="n">
        <v>0</v>
      </c>
      <c r="N44" s="135" t="n">
        <v>0</v>
      </c>
      <c r="O44" s="136" t="n">
        <v>89</v>
      </c>
      <c r="P44" s="134" t="n">
        <v>75</v>
      </c>
      <c r="Q44" s="136" t="n">
        <v>91</v>
      </c>
      <c r="R44" s="128" t="n">
        <f aca="false">Q44*P44</f>
        <v>6825</v>
      </c>
    </row>
    <row r="45" customFormat="false" ht="15" hidden="false" customHeight="false" outlineLevel="0" collapsed="false">
      <c r="A45" s="132" t="n">
        <v>2</v>
      </c>
      <c r="B45" s="133" t="s">
        <v>37</v>
      </c>
      <c r="C45" s="134" t="n">
        <v>0</v>
      </c>
      <c r="D45" s="134" t="n">
        <v>0</v>
      </c>
      <c r="E45" s="135" t="n">
        <v>0</v>
      </c>
      <c r="F45" s="134" t="n">
        <v>0</v>
      </c>
      <c r="G45" s="134" t="n">
        <v>0</v>
      </c>
      <c r="H45" s="135" t="n">
        <v>0</v>
      </c>
      <c r="I45" s="134" t="n">
        <v>0</v>
      </c>
      <c r="J45" s="134" t="n">
        <v>0</v>
      </c>
      <c r="K45" s="135" t="n">
        <v>0</v>
      </c>
      <c r="L45" s="134" t="n">
        <v>0</v>
      </c>
      <c r="M45" s="134" t="n">
        <v>0</v>
      </c>
      <c r="N45" s="137" t="n">
        <v>0</v>
      </c>
      <c r="O45" s="136" t="n">
        <v>0</v>
      </c>
      <c r="P45" s="134" t="n">
        <v>0</v>
      </c>
      <c r="Q45" s="136" t="n">
        <v>0</v>
      </c>
      <c r="R45" s="128" t="n">
        <f aca="false">Q45*P45</f>
        <v>0</v>
      </c>
    </row>
    <row r="46" customFormat="false" ht="15" hidden="false" customHeight="false" outlineLevel="0" collapsed="false">
      <c r="A46" s="132" t="n">
        <v>3</v>
      </c>
      <c r="B46" s="133" t="s">
        <v>38</v>
      </c>
      <c r="C46" s="134" t="n">
        <v>24125</v>
      </c>
      <c r="D46" s="134" t="n">
        <v>31582</v>
      </c>
      <c r="E46" s="135" t="n">
        <f aca="false">C46/D46*100</f>
        <v>76.3884491165854</v>
      </c>
      <c r="F46" s="134" t="n">
        <v>5314</v>
      </c>
      <c r="G46" s="134" t="n">
        <v>4221</v>
      </c>
      <c r="H46" s="135" t="n">
        <f aca="false">F46/G46*100</f>
        <v>125.894337834636</v>
      </c>
      <c r="I46" s="134" t="n">
        <v>52079</v>
      </c>
      <c r="J46" s="134" t="n">
        <v>28516</v>
      </c>
      <c r="K46" s="135" t="n">
        <f aca="false">I46/J46*100</f>
        <v>182.630803759293</v>
      </c>
      <c r="L46" s="134" t="n">
        <v>0</v>
      </c>
      <c r="M46" s="134" t="n">
        <v>0</v>
      </c>
      <c r="N46" s="135" t="n">
        <v>0</v>
      </c>
      <c r="O46" s="136" t="n">
        <v>33</v>
      </c>
      <c r="P46" s="134" t="n">
        <v>80</v>
      </c>
      <c r="Q46" s="136" t="n">
        <v>33</v>
      </c>
      <c r="R46" s="128" t="n">
        <f aca="false">Q46*P46</f>
        <v>2640</v>
      </c>
    </row>
    <row r="47" customFormat="false" ht="15" hidden="false" customHeight="false" outlineLevel="0" collapsed="false">
      <c r="A47" s="132" t="n">
        <v>4</v>
      </c>
      <c r="B47" s="133" t="s">
        <v>39</v>
      </c>
      <c r="C47" s="134" t="n">
        <v>5180</v>
      </c>
      <c r="D47" s="134" t="n">
        <v>7290</v>
      </c>
      <c r="E47" s="135" t="n">
        <f aca="false">C47/D47*100</f>
        <v>71.0562414266118</v>
      </c>
      <c r="F47" s="134" t="n">
        <v>1600</v>
      </c>
      <c r="G47" s="134" t="n">
        <v>3210</v>
      </c>
      <c r="H47" s="135" t="n">
        <f aca="false">F47/G47*100</f>
        <v>49.8442367601246</v>
      </c>
      <c r="I47" s="134" t="n">
        <v>9180</v>
      </c>
      <c r="J47" s="134" t="n">
        <v>17839</v>
      </c>
      <c r="K47" s="135" t="n">
        <f aca="false">I47/J47*100</f>
        <v>51.4602836481866</v>
      </c>
      <c r="L47" s="134" t="n">
        <v>3180</v>
      </c>
      <c r="M47" s="134" t="n">
        <v>16830</v>
      </c>
      <c r="N47" s="135" t="n">
        <v>0</v>
      </c>
      <c r="O47" s="136" t="n">
        <v>20</v>
      </c>
      <c r="P47" s="134" t="n">
        <v>60</v>
      </c>
      <c r="Q47" s="136" t="n">
        <v>21</v>
      </c>
      <c r="R47" s="128" t="n">
        <f aca="false">Q47*P47</f>
        <v>1260</v>
      </c>
    </row>
    <row r="48" customFormat="false" ht="15" hidden="false" customHeight="false" outlineLevel="0" collapsed="false">
      <c r="A48" s="132" t="n">
        <v>5</v>
      </c>
      <c r="B48" s="133" t="s">
        <v>40</v>
      </c>
      <c r="C48" s="138" t="n">
        <v>22952</v>
      </c>
      <c r="D48" s="138" t="n">
        <v>46445</v>
      </c>
      <c r="E48" s="135" t="n">
        <f aca="false">C48/D48*100</f>
        <v>49.4175906986759</v>
      </c>
      <c r="F48" s="138" t="n">
        <v>5458</v>
      </c>
      <c r="G48" s="138" t="n">
        <v>10809</v>
      </c>
      <c r="H48" s="135" t="n">
        <f aca="false">F48/G48*100</f>
        <v>50.4949579054492</v>
      </c>
      <c r="I48" s="138" t="n">
        <v>26634</v>
      </c>
      <c r="J48" s="138" t="n">
        <v>48740</v>
      </c>
      <c r="K48" s="135" t="n">
        <f aca="false">I48/J48*100</f>
        <v>54.6450553959787</v>
      </c>
      <c r="L48" s="138" t="n">
        <v>3293</v>
      </c>
      <c r="M48" s="138" t="n">
        <v>3796</v>
      </c>
      <c r="N48" s="135" t="n">
        <f aca="false">L48/M48*100</f>
        <v>86.7492096944152</v>
      </c>
      <c r="O48" s="136" t="n">
        <v>53</v>
      </c>
      <c r="P48" s="134" t="n">
        <v>53</v>
      </c>
      <c r="Q48" s="136" t="n">
        <v>54</v>
      </c>
      <c r="R48" s="128" t="n">
        <f aca="false">Q48*P48</f>
        <v>2862</v>
      </c>
    </row>
    <row r="49" customFormat="false" ht="15" hidden="false" customHeight="false" outlineLevel="0" collapsed="false">
      <c r="A49" s="132" t="n">
        <v>6</v>
      </c>
      <c r="B49" s="133" t="s">
        <v>41</v>
      </c>
      <c r="C49" s="134" t="n">
        <v>27600</v>
      </c>
      <c r="D49" s="134" t="n">
        <v>40989</v>
      </c>
      <c r="E49" s="135" t="n">
        <f aca="false">C49/D49*100</f>
        <v>67.3351386957476</v>
      </c>
      <c r="F49" s="134" t="n">
        <v>9600</v>
      </c>
      <c r="G49" s="134" t="n">
        <v>17320</v>
      </c>
      <c r="H49" s="135" t="n">
        <f aca="false">F49/G49*100</f>
        <v>55.4272517321016</v>
      </c>
      <c r="I49" s="134" t="n">
        <v>2800</v>
      </c>
      <c r="J49" s="134" t="n">
        <v>41800</v>
      </c>
      <c r="K49" s="135" t="n">
        <f aca="false">I49/J49*100</f>
        <v>6.69856459330144</v>
      </c>
      <c r="L49" s="134" t="n">
        <v>0</v>
      </c>
      <c r="M49" s="134" t="n">
        <v>8484</v>
      </c>
      <c r="N49" s="135" t="n">
        <v>0</v>
      </c>
      <c r="O49" s="136" t="n">
        <v>60</v>
      </c>
      <c r="P49" s="134" t="n">
        <v>60</v>
      </c>
      <c r="Q49" s="136" t="n">
        <v>62</v>
      </c>
      <c r="R49" s="128" t="n">
        <f aca="false">Q49*P49</f>
        <v>3720</v>
      </c>
    </row>
    <row r="50" customFormat="false" ht="15" hidden="false" customHeight="false" outlineLevel="0" collapsed="false">
      <c r="A50" s="132" t="n">
        <v>7</v>
      </c>
      <c r="B50" s="133" t="s">
        <v>42</v>
      </c>
      <c r="C50" s="134" t="n">
        <v>0</v>
      </c>
      <c r="D50" s="134" t="n">
        <v>0</v>
      </c>
      <c r="E50" s="135" t="n">
        <v>0</v>
      </c>
      <c r="F50" s="134" t="n">
        <v>0</v>
      </c>
      <c r="G50" s="134" t="n">
        <v>0</v>
      </c>
      <c r="H50" s="135" t="n">
        <v>0</v>
      </c>
      <c r="I50" s="134" t="n">
        <v>0</v>
      </c>
      <c r="J50" s="134" t="n">
        <v>0</v>
      </c>
      <c r="K50" s="135" t="n">
        <v>0</v>
      </c>
      <c r="L50" s="134" t="n">
        <v>0</v>
      </c>
      <c r="M50" s="134" t="n">
        <v>0</v>
      </c>
      <c r="N50" s="135" t="n">
        <v>0</v>
      </c>
      <c r="O50" s="136" t="n">
        <v>22</v>
      </c>
      <c r="P50" s="134" t="n">
        <v>70</v>
      </c>
      <c r="Q50" s="136" t="n">
        <v>22</v>
      </c>
      <c r="R50" s="128" t="n">
        <f aca="false">Q50*P50</f>
        <v>1540</v>
      </c>
    </row>
    <row r="51" customFormat="false" ht="15" hidden="false" customHeight="false" outlineLevel="0" collapsed="false">
      <c r="A51" s="132" t="n">
        <v>8</v>
      </c>
      <c r="B51" s="133" t="s">
        <v>43</v>
      </c>
      <c r="C51" s="130" t="n">
        <v>33198</v>
      </c>
      <c r="D51" s="134" t="n">
        <v>42692</v>
      </c>
      <c r="E51" s="135" t="n">
        <f aca="false">C51/D51*100</f>
        <v>77.7616415253443</v>
      </c>
      <c r="F51" s="134" t="n">
        <v>7998</v>
      </c>
      <c r="G51" s="134" t="n">
        <v>8909</v>
      </c>
      <c r="H51" s="135" t="n">
        <f aca="false">F51/G51*100</f>
        <v>89.7743854529128</v>
      </c>
      <c r="I51" s="134" t="n">
        <v>35872</v>
      </c>
      <c r="J51" s="134" t="n">
        <v>42596</v>
      </c>
      <c r="K51" s="135" t="n">
        <f aca="false">I51/J51*100</f>
        <v>84.2144802328857</v>
      </c>
      <c r="L51" s="134" t="n">
        <v>0</v>
      </c>
      <c r="M51" s="134" t="n">
        <v>0</v>
      </c>
      <c r="N51" s="135" t="n">
        <v>0</v>
      </c>
      <c r="O51" s="136" t="n">
        <v>47</v>
      </c>
      <c r="P51" s="134" t="n">
        <v>74</v>
      </c>
      <c r="Q51" s="136" t="n">
        <v>47</v>
      </c>
      <c r="R51" s="128" t="n">
        <f aca="false">Q51*P51</f>
        <v>3478</v>
      </c>
    </row>
    <row r="52" customFormat="false" ht="15" hidden="false" customHeight="false" outlineLevel="0" collapsed="false">
      <c r="A52" s="132" t="n">
        <v>9</v>
      </c>
      <c r="B52" s="133" t="s">
        <v>44</v>
      </c>
      <c r="C52" s="130" t="n">
        <v>97174</v>
      </c>
      <c r="D52" s="134" t="n">
        <v>96369</v>
      </c>
      <c r="E52" s="135" t="n">
        <f aca="false">C52/D52*100</f>
        <v>100.835330863659</v>
      </c>
      <c r="F52" s="134" t="n">
        <v>18255</v>
      </c>
      <c r="G52" s="134" t="n">
        <v>31499</v>
      </c>
      <c r="H52" s="135" t="n">
        <f aca="false">F52/G52*100</f>
        <v>57.9542207689133</v>
      </c>
      <c r="I52" s="134" t="n">
        <v>91905</v>
      </c>
      <c r="J52" s="103" t="n">
        <v>91932</v>
      </c>
      <c r="K52" s="135" t="n">
        <f aca="false">I52/J52*100</f>
        <v>99.9706304659966</v>
      </c>
      <c r="L52" s="134" t="n">
        <v>0</v>
      </c>
      <c r="M52" s="134" t="n">
        <v>0</v>
      </c>
      <c r="N52" s="135" t="n">
        <v>0</v>
      </c>
      <c r="O52" s="136" t="n">
        <v>77</v>
      </c>
      <c r="P52" s="134" t="n">
        <v>95</v>
      </c>
      <c r="Q52" s="136" t="n">
        <v>80</v>
      </c>
      <c r="R52" s="128" t="n">
        <f aca="false">Q52*P52</f>
        <v>7600</v>
      </c>
    </row>
    <row r="53" customFormat="false" ht="15" hidden="false" customHeight="false" outlineLevel="0" collapsed="false">
      <c r="A53" s="132" t="n">
        <v>10</v>
      </c>
      <c r="B53" s="133" t="s">
        <v>45</v>
      </c>
      <c r="C53" s="130" t="n">
        <v>548554</v>
      </c>
      <c r="D53" s="134" t="n">
        <v>412697</v>
      </c>
      <c r="E53" s="135" t="n">
        <f aca="false">C53/D53*100</f>
        <v>132.919308839173</v>
      </c>
      <c r="F53" s="130" t="n">
        <v>0</v>
      </c>
      <c r="G53" s="134" t="n">
        <v>134157</v>
      </c>
      <c r="H53" s="135" t="n">
        <f aca="false">F53/G53*100</f>
        <v>0</v>
      </c>
      <c r="I53" s="134" t="n">
        <v>416926</v>
      </c>
      <c r="J53" s="134" t="n">
        <v>460835</v>
      </c>
      <c r="K53" s="135" t="n">
        <f aca="false">I53/J53*100</f>
        <v>90.4718608612627</v>
      </c>
      <c r="L53" s="134" t="n">
        <v>415199</v>
      </c>
      <c r="M53" s="134" t="n">
        <v>459599</v>
      </c>
      <c r="N53" s="135" t="n">
        <f aca="false">L53/M53*100</f>
        <v>90.3394045678951</v>
      </c>
      <c r="O53" s="136" t="n">
        <v>190</v>
      </c>
      <c r="P53" s="134" t="n">
        <v>84</v>
      </c>
      <c r="Q53" s="136" t="n">
        <v>230</v>
      </c>
      <c r="R53" s="128" t="n">
        <f aca="false">Q53*P53</f>
        <v>19320</v>
      </c>
    </row>
    <row r="54" customFormat="false" ht="15" hidden="false" customHeight="false" outlineLevel="0" collapsed="false">
      <c r="A54" s="132" t="n">
        <v>11</v>
      </c>
      <c r="B54" s="133" t="s">
        <v>46</v>
      </c>
      <c r="C54" s="130" t="n">
        <v>1190</v>
      </c>
      <c r="D54" s="134" t="n">
        <v>6789</v>
      </c>
      <c r="E54" s="135" t="n">
        <f aca="false">C54/D54*100</f>
        <v>17.5283546914126</v>
      </c>
      <c r="F54" s="134" t="n">
        <v>0</v>
      </c>
      <c r="G54" s="134" t="n">
        <v>0</v>
      </c>
      <c r="H54" s="135" t="n">
        <v>0</v>
      </c>
      <c r="I54" s="134" t="n">
        <v>29049</v>
      </c>
      <c r="J54" s="134" t="n">
        <v>15426</v>
      </c>
      <c r="K54" s="135" t="n">
        <f aca="false">I54/J54*100</f>
        <v>188.311940879035</v>
      </c>
      <c r="L54" s="134" t="n">
        <v>2452</v>
      </c>
      <c r="M54" s="134" t="n">
        <v>15426</v>
      </c>
      <c r="N54" s="135" t="n">
        <f aca="false">L54/M54*100</f>
        <v>15.8952417995592</v>
      </c>
      <c r="O54" s="136" t="n">
        <v>24</v>
      </c>
      <c r="P54" s="134" t="n">
        <v>65</v>
      </c>
      <c r="Q54" s="136" t="n">
        <v>24</v>
      </c>
      <c r="R54" s="128" t="n">
        <f aca="false">Q54*P54</f>
        <v>1560</v>
      </c>
    </row>
    <row r="55" customFormat="false" ht="15" hidden="false" customHeight="false" outlineLevel="0" collapsed="false">
      <c r="A55" s="132" t="n">
        <v>12</v>
      </c>
      <c r="B55" s="133" t="s">
        <v>47</v>
      </c>
      <c r="C55" s="134" t="n">
        <v>38756</v>
      </c>
      <c r="D55" s="134" t="n">
        <v>33422</v>
      </c>
      <c r="E55" s="135" t="n">
        <f aca="false">C55/D55*100</f>
        <v>115.959547603375</v>
      </c>
      <c r="F55" s="139" t="n">
        <v>6122</v>
      </c>
      <c r="G55" s="139" t="n">
        <v>2334</v>
      </c>
      <c r="H55" s="135" t="n">
        <f aca="false">F55/G55*100</f>
        <v>262.296486718081</v>
      </c>
      <c r="I55" s="139" t="n">
        <v>33178</v>
      </c>
      <c r="J55" s="139" t="n">
        <v>37305</v>
      </c>
      <c r="K55" s="135" t="n">
        <f aca="false">I55/J55*100</f>
        <v>88.9371397935934</v>
      </c>
      <c r="L55" s="138" t="n">
        <v>33178</v>
      </c>
      <c r="M55" s="139" t="n">
        <v>35194</v>
      </c>
      <c r="N55" s="135" t="n">
        <f aca="false">L55/M55*100</f>
        <v>94.271750866625</v>
      </c>
      <c r="O55" s="136" t="n">
        <v>26</v>
      </c>
      <c r="P55" s="134" t="n">
        <v>109</v>
      </c>
      <c r="Q55" s="136" t="n">
        <v>27</v>
      </c>
      <c r="R55" s="128" t="n">
        <f aca="false">Q55*P55</f>
        <v>2943</v>
      </c>
    </row>
    <row r="56" customFormat="false" ht="15" hidden="false" customHeight="false" outlineLevel="0" collapsed="false">
      <c r="A56" s="132" t="n">
        <v>13</v>
      </c>
      <c r="B56" s="133" t="s">
        <v>48</v>
      </c>
      <c r="C56" s="134" t="n">
        <v>161500</v>
      </c>
      <c r="D56" s="134" t="n">
        <v>150318</v>
      </c>
      <c r="E56" s="135" t="n">
        <f aca="false">C56/D56*100</f>
        <v>107.438896206708</v>
      </c>
      <c r="F56" s="134" t="n">
        <v>28559</v>
      </c>
      <c r="G56" s="134" t="n">
        <v>28358</v>
      </c>
      <c r="H56" s="135" t="n">
        <f aca="false">F56/G56*100</f>
        <v>100.708794696382</v>
      </c>
      <c r="I56" s="134" t="n">
        <v>150963</v>
      </c>
      <c r="J56" s="134" t="n">
        <v>158331</v>
      </c>
      <c r="K56" s="135" t="n">
        <f aca="false">I56/J56*100</f>
        <v>95.3464577372719</v>
      </c>
      <c r="L56" s="134" t="n">
        <v>0</v>
      </c>
      <c r="M56" s="134" t="n">
        <v>0</v>
      </c>
      <c r="N56" s="135" t="n">
        <v>0</v>
      </c>
      <c r="O56" s="136" t="n">
        <v>80</v>
      </c>
      <c r="P56" s="134" t="n">
        <v>110</v>
      </c>
      <c r="Q56" s="136" t="n">
        <v>75</v>
      </c>
      <c r="R56" s="128" t="n">
        <f aca="false">Q56*P56</f>
        <v>8250</v>
      </c>
    </row>
    <row r="57" customFormat="false" ht="15" hidden="false" customHeight="false" outlineLevel="0" collapsed="false">
      <c r="A57" s="132" t="n">
        <v>14</v>
      </c>
      <c r="B57" s="133" t="s">
        <v>49</v>
      </c>
      <c r="C57" s="136" t="n">
        <v>8115</v>
      </c>
      <c r="D57" s="136" t="n">
        <v>16688</v>
      </c>
      <c r="E57" s="137" t="n">
        <f aca="false">C57/D57*100</f>
        <v>48.6277564717162</v>
      </c>
      <c r="F57" s="136" t="n">
        <v>1449</v>
      </c>
      <c r="G57" s="136" t="n">
        <v>6368</v>
      </c>
      <c r="H57" s="137" t="n">
        <f aca="false">F57/G57*100</f>
        <v>22.7543969849246</v>
      </c>
      <c r="I57" s="136" t="n">
        <v>9504</v>
      </c>
      <c r="J57" s="136" t="n">
        <v>11699</v>
      </c>
      <c r="K57" s="137" t="n">
        <f aca="false">I57/J57*100</f>
        <v>81.2377126250107</v>
      </c>
      <c r="L57" s="136" t="n">
        <v>0</v>
      </c>
      <c r="M57" s="136" t="n">
        <v>0</v>
      </c>
      <c r="N57" s="135" t="n">
        <v>0</v>
      </c>
      <c r="O57" s="136" t="n">
        <v>13</v>
      </c>
      <c r="P57" s="134" t="n">
        <v>80</v>
      </c>
      <c r="Q57" s="136" t="n">
        <v>13</v>
      </c>
      <c r="R57" s="128" t="n">
        <f aca="false">Q57*P57</f>
        <v>1040</v>
      </c>
    </row>
    <row r="58" customFormat="false" ht="15" hidden="false" customHeight="false" outlineLevel="0" collapsed="false">
      <c r="A58" s="132" t="n">
        <v>15</v>
      </c>
      <c r="B58" s="133" t="s">
        <v>50</v>
      </c>
      <c r="C58" s="134" t="n">
        <v>48268</v>
      </c>
      <c r="D58" s="103" t="n">
        <v>2050</v>
      </c>
      <c r="E58" s="137" t="n">
        <f aca="false">C58/D58*100</f>
        <v>2354.53658536585</v>
      </c>
      <c r="F58" s="134" t="n">
        <v>27443</v>
      </c>
      <c r="G58" s="134" t="n">
        <v>1600</v>
      </c>
      <c r="H58" s="137" t="n">
        <f aca="false">F58/G58*100</f>
        <v>1715.1875</v>
      </c>
      <c r="I58" s="134" t="n">
        <v>57011</v>
      </c>
      <c r="J58" s="134" t="n">
        <v>2080</v>
      </c>
      <c r="K58" s="137" t="n">
        <f aca="false">I58/J58*100</f>
        <v>2740.91346153846</v>
      </c>
      <c r="L58" s="134" t="n">
        <v>56523</v>
      </c>
      <c r="M58" s="134" t="n">
        <v>0</v>
      </c>
      <c r="N58" s="135" t="n">
        <v>0</v>
      </c>
      <c r="O58" s="136" t="n">
        <v>64</v>
      </c>
      <c r="P58" s="134" t="n">
        <v>105</v>
      </c>
      <c r="Q58" s="136" t="n">
        <v>52</v>
      </c>
      <c r="R58" s="128" t="n">
        <f aca="false">Q58*P58</f>
        <v>5460</v>
      </c>
    </row>
    <row r="59" customFormat="false" ht="15" hidden="false" customHeight="false" outlineLevel="0" collapsed="false">
      <c r="A59" s="132" t="n">
        <v>16</v>
      </c>
      <c r="B59" s="133" t="s">
        <v>51</v>
      </c>
      <c r="C59" s="134" t="n">
        <v>1020</v>
      </c>
      <c r="D59" s="103" t="n">
        <v>0</v>
      </c>
      <c r="E59" s="137" t="n">
        <v>0</v>
      </c>
      <c r="F59" s="134" t="n">
        <v>220</v>
      </c>
      <c r="G59" s="134" t="n">
        <v>0</v>
      </c>
      <c r="H59" s="137" t="n">
        <v>0</v>
      </c>
      <c r="I59" s="134" t="n">
        <v>1020</v>
      </c>
      <c r="J59" s="134" t="n">
        <v>0</v>
      </c>
      <c r="K59" s="135" t="n">
        <v>0</v>
      </c>
      <c r="L59" s="134" t="n">
        <v>0</v>
      </c>
      <c r="M59" s="134" t="n">
        <v>0</v>
      </c>
      <c r="N59" s="135" t="n">
        <v>0</v>
      </c>
      <c r="O59" s="136" t="n">
        <v>3</v>
      </c>
      <c r="P59" s="134" t="n">
        <v>40</v>
      </c>
      <c r="Q59" s="136" t="n">
        <v>3</v>
      </c>
      <c r="R59" s="128" t="n">
        <f aca="false">Q59*P59</f>
        <v>120</v>
      </c>
    </row>
    <row r="60" customFormat="false" ht="15" hidden="false" customHeight="false" outlineLevel="0" collapsed="false">
      <c r="A60" s="132" t="n">
        <v>17</v>
      </c>
      <c r="B60" s="133" t="s">
        <v>52</v>
      </c>
      <c r="C60" s="136" t="n">
        <v>282000</v>
      </c>
      <c r="D60" s="136" t="n">
        <v>0</v>
      </c>
      <c r="E60" s="137" t="n">
        <v>0</v>
      </c>
      <c r="F60" s="136" t="n">
        <v>150000</v>
      </c>
      <c r="G60" s="136" t="n">
        <v>0</v>
      </c>
      <c r="H60" s="137" t="n">
        <v>0</v>
      </c>
      <c r="I60" s="136" t="n">
        <v>45620</v>
      </c>
      <c r="J60" s="136" t="n">
        <v>0</v>
      </c>
      <c r="K60" s="135" t="n">
        <v>0</v>
      </c>
      <c r="L60" s="136" t="n">
        <v>0</v>
      </c>
      <c r="M60" s="136" t="n">
        <v>0</v>
      </c>
      <c r="N60" s="137" t="n">
        <v>0</v>
      </c>
      <c r="O60" s="136" t="n">
        <v>13</v>
      </c>
      <c r="P60" s="134" t="n">
        <v>70</v>
      </c>
      <c r="Q60" s="136" t="n">
        <v>13</v>
      </c>
      <c r="R60" s="128" t="n">
        <f aca="false">Q60*P60</f>
        <v>910</v>
      </c>
    </row>
    <row r="61" s="142" customFormat="true" ht="15" hidden="false" customHeight="false" outlineLevel="0" collapsed="false">
      <c r="A61" s="140" t="s">
        <v>53</v>
      </c>
      <c r="B61" s="140"/>
      <c r="C61" s="140" t="n">
        <f aca="false">SUM(C44:C60)</f>
        <v>1368928</v>
      </c>
      <c r="D61" s="140" t="n">
        <f aca="false">SUM(D44:D60)</f>
        <v>952609</v>
      </c>
      <c r="E61" s="141" t="n">
        <f aca="false">C61/D61*100</f>
        <v>143.703030309392</v>
      </c>
      <c r="F61" s="140" t="n">
        <f aca="false">SUM(F44:F60)</f>
        <v>278725</v>
      </c>
      <c r="G61" s="140" t="n">
        <f aca="false">SUM(G44:G59)</f>
        <v>263985</v>
      </c>
      <c r="H61" s="141" t="n">
        <f aca="false">F61/G61*100</f>
        <v>105.583650586208</v>
      </c>
      <c r="I61" s="140" t="n">
        <f aca="false">SUM(I44:I60)</f>
        <v>1023537</v>
      </c>
      <c r="J61" s="140" t="n">
        <f aca="false">SUM(J44:J60)</f>
        <v>1014277</v>
      </c>
      <c r="K61" s="141" t="n">
        <f aca="false">I61/J61*100</f>
        <v>100.912965590268</v>
      </c>
      <c r="L61" s="140" t="n">
        <f aca="false">SUM(L44:L60)</f>
        <v>517474</v>
      </c>
      <c r="M61" s="140" t="n">
        <f aca="false">SUM(M44:M60)</f>
        <v>539329</v>
      </c>
      <c r="N61" s="141" t="n">
        <f aca="false">L61/M61*100</f>
        <v>95.9477424725909</v>
      </c>
      <c r="O61" s="140" t="n">
        <f aca="false">SUM(O44:O60)</f>
        <v>814</v>
      </c>
      <c r="P61" s="141" t="n">
        <f aca="false">R61/O61</f>
        <v>85.4152334152334</v>
      </c>
      <c r="Q61" s="140" t="n">
        <f aca="false">SUM(Q44:Q60)</f>
        <v>847</v>
      </c>
      <c r="R61" s="140" t="n">
        <f aca="false">SUM(R44:R60)</f>
        <v>69528</v>
      </c>
    </row>
    <row r="62" customFormat="false" ht="15" hidden="false" customHeight="false" outlineLevel="0" collapsed="false">
      <c r="A62" s="136"/>
      <c r="B62" s="133"/>
      <c r="C62" s="136"/>
      <c r="D62" s="136"/>
      <c r="E62" s="136"/>
      <c r="F62" s="136"/>
      <c r="G62" s="136"/>
      <c r="H62" s="136"/>
      <c r="I62" s="136"/>
      <c r="J62" s="136"/>
      <c r="K62" s="130"/>
      <c r="L62" s="136"/>
      <c r="M62" s="136"/>
      <c r="N62" s="136"/>
      <c r="O62" s="136"/>
      <c r="P62" s="130"/>
      <c r="Q62" s="136"/>
      <c r="R62" s="128"/>
    </row>
    <row r="63" customFormat="false" ht="15" hidden="false" customHeight="false" outlineLevel="0" collapsed="false">
      <c r="A63" s="129" t="s">
        <v>54</v>
      </c>
      <c r="B63" s="129"/>
      <c r="C63" s="129" t="n">
        <v>3</v>
      </c>
      <c r="D63" s="129" t="n">
        <v>4</v>
      </c>
      <c r="E63" s="131" t="n">
        <v>5</v>
      </c>
      <c r="F63" s="129" t="n">
        <v>6</v>
      </c>
      <c r="G63" s="129" t="n">
        <v>7</v>
      </c>
      <c r="H63" s="129" t="n">
        <v>8</v>
      </c>
      <c r="I63" s="129" t="n">
        <v>9</v>
      </c>
      <c r="J63" s="129" t="n">
        <v>10</v>
      </c>
      <c r="K63" s="129" t="n">
        <v>11</v>
      </c>
      <c r="L63" s="129" t="n">
        <v>12</v>
      </c>
      <c r="M63" s="129" t="n">
        <v>13</v>
      </c>
      <c r="N63" s="129" t="n">
        <v>14</v>
      </c>
      <c r="O63" s="129" t="n">
        <v>15</v>
      </c>
      <c r="P63" s="131" t="n">
        <v>16</v>
      </c>
      <c r="Q63" s="129" t="n">
        <v>15</v>
      </c>
      <c r="R63" s="128"/>
    </row>
    <row r="64" s="144" customFormat="true" ht="15" hidden="false" customHeight="false" outlineLevel="0" collapsed="false">
      <c r="A64" s="134" t="n">
        <v>1</v>
      </c>
      <c r="B64" s="143" t="s">
        <v>55</v>
      </c>
      <c r="C64" s="134" t="n">
        <v>225724</v>
      </c>
      <c r="D64" s="138" t="n">
        <v>167112</v>
      </c>
      <c r="E64" s="135" t="n">
        <f aca="false">C64/D64*100</f>
        <v>135.073483651683</v>
      </c>
      <c r="F64" s="138" t="n">
        <v>30861</v>
      </c>
      <c r="G64" s="138" t="n">
        <v>49641</v>
      </c>
      <c r="H64" s="135" t="n">
        <f aca="false">F64/G64*100</f>
        <v>62.1683688886203</v>
      </c>
      <c r="I64" s="138" t="n">
        <v>204597</v>
      </c>
      <c r="J64" s="138" t="n">
        <v>108640</v>
      </c>
      <c r="K64" s="135" t="n">
        <f aca="false">I64/J64*100</f>
        <v>188.325662739323</v>
      </c>
      <c r="L64" s="138" t="n">
        <v>214979</v>
      </c>
      <c r="M64" s="138" t="n">
        <v>81513</v>
      </c>
      <c r="N64" s="135" t="n">
        <f aca="false">L64/M64*100</f>
        <v>263.735845816005</v>
      </c>
      <c r="O64" s="138" t="n">
        <v>158</v>
      </c>
      <c r="P64" s="138" t="n">
        <v>69</v>
      </c>
      <c r="Q64" s="138" t="n">
        <v>156</v>
      </c>
      <c r="R64" s="128" t="n">
        <f aca="false">Q64*P64</f>
        <v>10764</v>
      </c>
    </row>
    <row r="65" customFormat="false" ht="15" hidden="false" customHeight="false" outlineLevel="0" collapsed="false">
      <c r="A65" s="139" t="n">
        <v>2</v>
      </c>
      <c r="B65" s="143" t="s">
        <v>56</v>
      </c>
      <c r="C65" s="134" t="n">
        <v>33609</v>
      </c>
      <c r="D65" s="134" t="n">
        <v>44835</v>
      </c>
      <c r="E65" s="135" t="n">
        <f aca="false">C65/D65*100</f>
        <v>74.9615255938441</v>
      </c>
      <c r="F65" s="138" t="n">
        <v>1063</v>
      </c>
      <c r="G65" s="138" t="n">
        <v>11759</v>
      </c>
      <c r="H65" s="135" t="n">
        <f aca="false">F65/G65*100</f>
        <v>9.03988434390679</v>
      </c>
      <c r="I65" s="138" t="n">
        <v>45186</v>
      </c>
      <c r="J65" s="138" t="n">
        <v>36311</v>
      </c>
      <c r="K65" s="135" t="n">
        <f aca="false">I65/J65*100</f>
        <v>124.441629258351</v>
      </c>
      <c r="L65" s="138" t="n">
        <v>0</v>
      </c>
      <c r="M65" s="138" t="n">
        <v>3908</v>
      </c>
      <c r="N65" s="135" t="n">
        <v>0</v>
      </c>
      <c r="O65" s="138" t="n">
        <v>133</v>
      </c>
      <c r="P65" s="138" t="n">
        <v>105</v>
      </c>
      <c r="Q65" s="138" t="n">
        <v>135</v>
      </c>
      <c r="R65" s="128" t="n">
        <f aca="false">Q65*P65</f>
        <v>14175</v>
      </c>
    </row>
    <row r="66" customFormat="false" ht="15" hidden="false" customHeight="false" outlineLevel="0" collapsed="false">
      <c r="A66" s="139" t="n">
        <v>3</v>
      </c>
      <c r="B66" s="143" t="s">
        <v>57</v>
      </c>
      <c r="C66" s="138" t="n">
        <v>119</v>
      </c>
      <c r="D66" s="138" t="n">
        <v>0</v>
      </c>
      <c r="E66" s="135" t="n">
        <v>0</v>
      </c>
      <c r="F66" s="138" t="n">
        <v>105</v>
      </c>
      <c r="G66" s="138" t="n">
        <v>0</v>
      </c>
      <c r="H66" s="135" t="n">
        <v>0</v>
      </c>
      <c r="I66" s="138" t="n">
        <v>7473</v>
      </c>
      <c r="J66" s="138" t="n">
        <v>0</v>
      </c>
      <c r="K66" s="135" t="n">
        <v>0</v>
      </c>
      <c r="L66" s="138" t="n">
        <v>0</v>
      </c>
      <c r="M66" s="138" t="n">
        <v>0</v>
      </c>
      <c r="N66" s="135" t="n">
        <v>0</v>
      </c>
      <c r="O66" s="138"/>
      <c r="P66" s="138" t="n">
        <v>50</v>
      </c>
      <c r="Q66" s="138" t="n">
        <v>117</v>
      </c>
      <c r="R66" s="128" t="n">
        <f aca="false">Q66*P66</f>
        <v>5850</v>
      </c>
    </row>
    <row r="67" customFormat="false" ht="15" hidden="false" customHeight="false" outlineLevel="0" collapsed="false">
      <c r="A67" s="134" t="n">
        <v>4</v>
      </c>
      <c r="B67" s="143" t="s">
        <v>58</v>
      </c>
      <c r="C67" s="138" t="n">
        <v>147573</v>
      </c>
      <c r="D67" s="138" t="n">
        <v>127028</v>
      </c>
      <c r="E67" s="135" t="n">
        <f aca="false">C67/D67*100</f>
        <v>116.173599521365</v>
      </c>
      <c r="F67" s="138" t="n">
        <v>26071</v>
      </c>
      <c r="G67" s="138" t="n">
        <v>13996</v>
      </c>
      <c r="H67" s="135" t="n">
        <f aca="false">F67/G67*100</f>
        <v>186.274649899971</v>
      </c>
      <c r="I67" s="138" t="n">
        <v>157353</v>
      </c>
      <c r="J67" s="138" t="n">
        <v>124912</v>
      </c>
      <c r="K67" s="135" t="n">
        <f aca="false">I67/J67*100</f>
        <v>125.971083642885</v>
      </c>
      <c r="L67" s="138" t="n">
        <v>96603</v>
      </c>
      <c r="M67" s="138" t="n">
        <v>57568</v>
      </c>
      <c r="N67" s="135" t="n">
        <f aca="false">L67/M67*100</f>
        <v>167.806767648694</v>
      </c>
      <c r="O67" s="138" t="n">
        <v>65</v>
      </c>
      <c r="P67" s="138" t="n">
        <v>57</v>
      </c>
      <c r="Q67" s="138" t="n">
        <v>63</v>
      </c>
      <c r="R67" s="128" t="n">
        <f aca="false">Q67*P67</f>
        <v>3591</v>
      </c>
    </row>
    <row r="68" customFormat="false" ht="15" hidden="false" customHeight="false" outlineLevel="0" collapsed="false">
      <c r="A68" s="139" t="n">
        <v>5</v>
      </c>
      <c r="B68" s="143" t="s">
        <v>59</v>
      </c>
      <c r="C68" s="136" t="n">
        <v>0</v>
      </c>
      <c r="D68" s="136" t="n">
        <v>0</v>
      </c>
      <c r="E68" s="135" t="n">
        <v>0</v>
      </c>
      <c r="F68" s="136" t="n">
        <v>0</v>
      </c>
      <c r="G68" s="136" t="n">
        <v>0</v>
      </c>
      <c r="H68" s="135" t="n">
        <v>0</v>
      </c>
      <c r="I68" s="136" t="n">
        <v>0</v>
      </c>
      <c r="J68" s="136" t="n">
        <v>0</v>
      </c>
      <c r="K68" s="135" t="n">
        <v>0</v>
      </c>
      <c r="L68" s="136" t="n">
        <v>0</v>
      </c>
      <c r="M68" s="136" t="n">
        <v>0</v>
      </c>
      <c r="N68" s="135" t="n">
        <v>0</v>
      </c>
      <c r="O68" s="138"/>
      <c r="P68" s="134" t="n">
        <v>80</v>
      </c>
      <c r="Q68" s="138" t="n">
        <v>35</v>
      </c>
      <c r="R68" s="128" t="n">
        <f aca="false">Q68*P68</f>
        <v>2800</v>
      </c>
    </row>
    <row r="69" customFormat="false" ht="15" hidden="false" customHeight="false" outlineLevel="0" collapsed="false">
      <c r="A69" s="139" t="n">
        <v>6</v>
      </c>
      <c r="B69" s="143" t="s">
        <v>60</v>
      </c>
      <c r="C69" s="138" t="n">
        <v>21492</v>
      </c>
      <c r="D69" s="138" t="n">
        <v>30116</v>
      </c>
      <c r="E69" s="135" t="n">
        <f aca="false">C69/D69*100</f>
        <v>71.364058971975</v>
      </c>
      <c r="F69" s="138" t="n">
        <v>4574</v>
      </c>
      <c r="G69" s="138" t="n">
        <v>7561</v>
      </c>
      <c r="H69" s="135" t="n">
        <f aca="false">F69/G69*100</f>
        <v>60.4946435656659</v>
      </c>
      <c r="I69" s="138" t="n">
        <v>23851</v>
      </c>
      <c r="J69" s="138" t="n">
        <v>32068</v>
      </c>
      <c r="K69" s="135" t="n">
        <f aca="false">I69/J69*100</f>
        <v>74.376325308719</v>
      </c>
      <c r="L69" s="138" t="n">
        <v>23716</v>
      </c>
      <c r="M69" s="138" t="n">
        <v>32068</v>
      </c>
      <c r="N69" s="135" t="n">
        <f aca="false">L69/M69*100</f>
        <v>73.9553448921043</v>
      </c>
      <c r="O69" s="138" t="n">
        <v>37</v>
      </c>
      <c r="P69" s="138" t="n">
        <v>43</v>
      </c>
      <c r="Q69" s="138" t="n">
        <v>46</v>
      </c>
      <c r="R69" s="128" t="n">
        <f aca="false">Q69*P69</f>
        <v>1978</v>
      </c>
    </row>
    <row r="70" customFormat="false" ht="15" hidden="false" customHeight="false" outlineLevel="0" collapsed="false">
      <c r="A70" s="134" t="n">
        <v>7</v>
      </c>
      <c r="B70" s="143" t="s">
        <v>61</v>
      </c>
      <c r="C70" s="134" t="n">
        <v>18656</v>
      </c>
      <c r="D70" s="134" t="n">
        <v>41260</v>
      </c>
      <c r="E70" s="135" t="n">
        <f aca="false">C70/D70*100</f>
        <v>45.2157052835676</v>
      </c>
      <c r="F70" s="134" t="n">
        <v>0</v>
      </c>
      <c r="G70" s="134" t="n">
        <v>10858</v>
      </c>
      <c r="H70" s="135" t="n">
        <f aca="false">F70/G70*100</f>
        <v>0</v>
      </c>
      <c r="I70" s="134" t="n">
        <v>27976</v>
      </c>
      <c r="J70" s="134" t="n">
        <v>52851</v>
      </c>
      <c r="K70" s="135" t="n">
        <f aca="false">I70/J70*100</f>
        <v>52.9337193241377</v>
      </c>
      <c r="L70" s="145" t="n">
        <v>27937</v>
      </c>
      <c r="M70" s="134" t="n">
        <v>52830</v>
      </c>
      <c r="N70" s="135" t="n">
        <f aca="false">L70/M70*100</f>
        <v>52.8809388604959</v>
      </c>
      <c r="O70" s="138"/>
      <c r="P70" s="138" t="n">
        <v>55</v>
      </c>
      <c r="Q70" s="138" t="n">
        <v>40</v>
      </c>
      <c r="R70" s="128" t="n">
        <f aca="false">Q70*P70</f>
        <v>2200</v>
      </c>
    </row>
    <row r="71" s="144" customFormat="true" ht="15" hidden="false" customHeight="false" outlineLevel="0" collapsed="false">
      <c r="A71" s="139" t="n">
        <v>8</v>
      </c>
      <c r="B71" s="143" t="s">
        <v>62</v>
      </c>
      <c r="C71" s="134" t="n">
        <v>98900</v>
      </c>
      <c r="D71" s="134" t="n">
        <v>101800</v>
      </c>
      <c r="E71" s="135" t="n">
        <v>0</v>
      </c>
      <c r="F71" s="134" t="n">
        <v>30000</v>
      </c>
      <c r="G71" s="134" t="n">
        <v>47800</v>
      </c>
      <c r="H71" s="135" t="n">
        <v>0</v>
      </c>
      <c r="I71" s="134" t="n">
        <v>143211</v>
      </c>
      <c r="J71" s="134" t="n">
        <v>131267</v>
      </c>
      <c r="K71" s="135" t="n">
        <v>0</v>
      </c>
      <c r="L71" s="134" t="n">
        <v>143211</v>
      </c>
      <c r="M71" s="134" t="n">
        <v>131267</v>
      </c>
      <c r="N71" s="135" t="n">
        <v>0</v>
      </c>
      <c r="O71" s="138" t="n">
        <v>35</v>
      </c>
      <c r="P71" s="138" t="n">
        <v>75</v>
      </c>
      <c r="Q71" s="138" t="n">
        <v>12</v>
      </c>
      <c r="R71" s="128" t="n">
        <f aca="false">Q71*P71</f>
        <v>900</v>
      </c>
    </row>
    <row r="72" s="144" customFormat="true" ht="15" hidden="false" customHeight="false" outlineLevel="0" collapsed="false">
      <c r="A72" s="139" t="n">
        <v>9</v>
      </c>
      <c r="B72" s="143" t="s">
        <v>63</v>
      </c>
      <c r="C72" s="136" t="n">
        <v>0</v>
      </c>
      <c r="D72" s="136" t="n">
        <v>0</v>
      </c>
      <c r="E72" s="136" t="n">
        <v>0</v>
      </c>
      <c r="F72" s="136" t="n">
        <v>0</v>
      </c>
      <c r="G72" s="136" t="n">
        <v>0</v>
      </c>
      <c r="H72" s="136" t="n">
        <v>0</v>
      </c>
      <c r="I72" s="136" t="n">
        <v>0</v>
      </c>
      <c r="J72" s="136" t="n">
        <v>0</v>
      </c>
      <c r="K72" s="136" t="n">
        <v>0</v>
      </c>
      <c r="L72" s="136" t="n">
        <v>0</v>
      </c>
      <c r="M72" s="136" t="n">
        <v>0</v>
      </c>
      <c r="N72" s="137" t="n">
        <v>0</v>
      </c>
      <c r="O72" s="138" t="n">
        <v>0</v>
      </c>
      <c r="P72" s="134" t="n">
        <v>0</v>
      </c>
      <c r="Q72" s="138" t="n">
        <v>0</v>
      </c>
      <c r="R72" s="128" t="n">
        <f aca="false">Q72*P72</f>
        <v>0</v>
      </c>
    </row>
    <row r="73" s="142" customFormat="true" ht="15" hidden="false" customHeight="false" outlineLevel="0" collapsed="false">
      <c r="A73" s="146" t="s">
        <v>64</v>
      </c>
      <c r="B73" s="146"/>
      <c r="C73" s="146" t="n">
        <f aca="false">SUM(C64:C72)</f>
        <v>546073</v>
      </c>
      <c r="D73" s="146" t="n">
        <f aca="false">SUM(D64:D72)</f>
        <v>512151</v>
      </c>
      <c r="E73" s="147" t="n">
        <f aca="false">C73/D73*100</f>
        <v>106.623437228474</v>
      </c>
      <c r="F73" s="146" t="n">
        <f aca="false">SUM(F64:F72)</f>
        <v>92674</v>
      </c>
      <c r="G73" s="146" t="n">
        <f aca="false">SUM(G64:G72)</f>
        <v>141615</v>
      </c>
      <c r="H73" s="147" t="n">
        <f aca="false">F73/G73*100</f>
        <v>65.44080782403</v>
      </c>
      <c r="I73" s="148" t="n">
        <f aca="false">SUM(I64:I72)</f>
        <v>609647</v>
      </c>
      <c r="J73" s="146" t="n">
        <f aca="false">SUM(J64:J72)</f>
        <v>486049</v>
      </c>
      <c r="K73" s="147" t="n">
        <f aca="false">I73/J73*100</f>
        <v>125.429123401139</v>
      </c>
      <c r="L73" s="146" t="n">
        <f aca="false">SUM(L64:L72)</f>
        <v>506446</v>
      </c>
      <c r="M73" s="146" t="n">
        <f aca="false">SUM(M64:M72)</f>
        <v>359154</v>
      </c>
      <c r="N73" s="147" t="n">
        <f aca="false">L73/M73*100</f>
        <v>141.010819871142</v>
      </c>
      <c r="O73" s="148" t="n">
        <f aca="false">SUM(O64:O72)</f>
        <v>428</v>
      </c>
      <c r="P73" s="147" t="n">
        <f aca="false">R73/O73</f>
        <v>98.7336448598131</v>
      </c>
      <c r="Q73" s="148" t="n">
        <f aca="false">SUM(Q64:Q72)</f>
        <v>604</v>
      </c>
      <c r="R73" s="149" t="n">
        <f aca="false">SUM(R64:R72)</f>
        <v>42258</v>
      </c>
    </row>
    <row r="74" customFormat="false" ht="15" hidden="false" customHeight="false" outlineLevel="0" collapsed="false">
      <c r="A74" s="128"/>
      <c r="B74" s="150"/>
      <c r="C74" s="128"/>
      <c r="D74" s="128"/>
      <c r="E74" s="128"/>
      <c r="F74" s="128"/>
      <c r="G74" s="128"/>
      <c r="H74" s="128"/>
      <c r="I74" s="128"/>
      <c r="J74" s="128"/>
      <c r="K74" s="151"/>
      <c r="L74" s="128"/>
      <c r="M74" s="128"/>
      <c r="N74" s="128"/>
      <c r="O74" s="128"/>
      <c r="P74" s="151"/>
      <c r="Q74" s="128"/>
      <c r="R74" s="128"/>
    </row>
    <row r="75" customFormat="false" ht="15" hidden="false" customHeight="false" outlineLevel="0" collapsed="false">
      <c r="A75" s="129" t="s">
        <v>65</v>
      </c>
      <c r="B75" s="129"/>
      <c r="C75" s="129" t="n">
        <v>3</v>
      </c>
      <c r="D75" s="129" t="n">
        <v>4</v>
      </c>
      <c r="E75" s="131" t="n">
        <v>5</v>
      </c>
      <c r="F75" s="129" t="n">
        <v>6</v>
      </c>
      <c r="G75" s="129" t="n">
        <v>7</v>
      </c>
      <c r="H75" s="129" t="n">
        <v>8</v>
      </c>
      <c r="I75" s="129" t="n">
        <v>9</v>
      </c>
      <c r="J75" s="129" t="n">
        <v>10</v>
      </c>
      <c r="K75" s="129" t="n">
        <v>11</v>
      </c>
      <c r="L75" s="129" t="n">
        <v>12</v>
      </c>
      <c r="M75" s="129" t="n">
        <v>13</v>
      </c>
      <c r="N75" s="129" t="n">
        <v>14</v>
      </c>
      <c r="O75" s="129" t="n">
        <v>15</v>
      </c>
      <c r="P75" s="131" t="n">
        <v>16</v>
      </c>
      <c r="Q75" s="129" t="n">
        <v>15</v>
      </c>
      <c r="R75" s="128"/>
    </row>
    <row r="76" customFormat="false" ht="15" hidden="false" customHeight="false" outlineLevel="0" collapsed="false">
      <c r="A76" s="132" t="n">
        <v>1</v>
      </c>
      <c r="B76" s="133" t="s">
        <v>66</v>
      </c>
      <c r="C76" s="136" t="n">
        <v>48987</v>
      </c>
      <c r="D76" s="136" t="n">
        <v>1698</v>
      </c>
      <c r="E76" s="137" t="n">
        <f aca="false">C76/D76*100</f>
        <v>2884.98233215548</v>
      </c>
      <c r="F76" s="136" t="n">
        <v>272</v>
      </c>
      <c r="G76" s="136" t="n">
        <v>1083</v>
      </c>
      <c r="H76" s="137" t="n">
        <f aca="false">F76/G76*100</f>
        <v>25.1154201292705</v>
      </c>
      <c r="I76" s="136" t="n">
        <v>104548</v>
      </c>
      <c r="J76" s="136" t="n">
        <v>72492</v>
      </c>
      <c r="K76" s="137" t="n">
        <f aca="false">I76/J76*100</f>
        <v>144.220051867792</v>
      </c>
      <c r="L76" s="136" t="n">
        <v>53172</v>
      </c>
      <c r="M76" s="136" t="n">
        <v>0</v>
      </c>
      <c r="N76" s="137" t="n">
        <v>0</v>
      </c>
      <c r="O76" s="136" t="n">
        <v>175</v>
      </c>
      <c r="P76" s="130" t="n">
        <v>55</v>
      </c>
      <c r="Q76" s="136" t="n">
        <v>175</v>
      </c>
      <c r="R76" s="128" t="n">
        <f aca="false">Q76*P76</f>
        <v>9625</v>
      </c>
    </row>
    <row r="77" customFormat="false" ht="15" hidden="false" customHeight="false" outlineLevel="0" collapsed="false">
      <c r="A77" s="132" t="n">
        <v>2</v>
      </c>
      <c r="B77" s="133" t="s">
        <v>67</v>
      </c>
      <c r="C77" s="130" t="n">
        <v>204344</v>
      </c>
      <c r="D77" s="130" t="n">
        <v>141606</v>
      </c>
      <c r="E77" s="137" t="n">
        <f aca="false">C77/D77*100</f>
        <v>144.30461986074</v>
      </c>
      <c r="F77" s="130" t="n">
        <v>48860</v>
      </c>
      <c r="G77" s="130" t="n">
        <v>37530</v>
      </c>
      <c r="H77" s="137" t="n">
        <f aca="false">F77/G77*100</f>
        <v>130.189181987743</v>
      </c>
      <c r="I77" s="130" t="n">
        <v>204163</v>
      </c>
      <c r="J77" s="130" t="n">
        <v>104989</v>
      </c>
      <c r="K77" s="137" t="n">
        <f aca="false">I77/J77*100</f>
        <v>194.461324519712</v>
      </c>
      <c r="L77" s="130" t="n">
        <v>204163</v>
      </c>
      <c r="M77" s="130" t="n">
        <v>104989</v>
      </c>
      <c r="N77" s="137" t="n">
        <f aca="false">L77/M77*100</f>
        <v>194.461324519712</v>
      </c>
      <c r="O77" s="136" t="n">
        <v>23</v>
      </c>
      <c r="P77" s="134" t="n">
        <v>65</v>
      </c>
      <c r="Q77" s="136" t="n">
        <v>23</v>
      </c>
      <c r="R77" s="128" t="n">
        <f aca="false">Q77*P77</f>
        <v>1495</v>
      </c>
    </row>
    <row r="78" customFormat="false" ht="15" hidden="false" customHeight="false" outlineLevel="0" collapsed="false">
      <c r="A78" s="132" t="n">
        <v>3</v>
      </c>
      <c r="B78" s="133" t="s">
        <v>68</v>
      </c>
      <c r="C78" s="136" t="n">
        <v>23785</v>
      </c>
      <c r="D78" s="136" t="n">
        <v>3844</v>
      </c>
      <c r="E78" s="137" t="n">
        <f aca="false">C78/D78*100</f>
        <v>618.75650364204</v>
      </c>
      <c r="F78" s="136" t="n">
        <v>1623</v>
      </c>
      <c r="G78" s="136" t="n">
        <v>1504</v>
      </c>
      <c r="H78" s="137" t="n">
        <f aca="false">F78/G78*100</f>
        <v>107.912234042553</v>
      </c>
      <c r="I78" s="136" t="n">
        <v>22895</v>
      </c>
      <c r="J78" s="136" t="n">
        <v>2867</v>
      </c>
      <c r="K78" s="137" t="n">
        <f aca="false">I78/J78*100</f>
        <v>798.569933728636</v>
      </c>
      <c r="L78" s="136" t="n">
        <v>3417</v>
      </c>
      <c r="M78" s="136" t="n">
        <v>0</v>
      </c>
      <c r="N78" s="137" t="n">
        <v>0</v>
      </c>
      <c r="O78" s="136" t="n">
        <v>33</v>
      </c>
      <c r="P78" s="130" t="n">
        <v>59</v>
      </c>
      <c r="Q78" s="136" t="n">
        <v>58</v>
      </c>
      <c r="R78" s="128" t="n">
        <f aca="false">Q78*P78</f>
        <v>3422</v>
      </c>
    </row>
    <row r="79" customFormat="false" ht="15" hidden="false" customHeight="false" outlineLevel="0" collapsed="false">
      <c r="A79" s="132" t="n">
        <v>4</v>
      </c>
      <c r="B79" s="133" t="s">
        <v>69</v>
      </c>
      <c r="C79" s="136" t="n">
        <v>8735</v>
      </c>
      <c r="D79" s="136" t="n">
        <v>10331</v>
      </c>
      <c r="E79" s="137" t="n">
        <f aca="false">C79/D79*100</f>
        <v>84.5513503049076</v>
      </c>
      <c r="F79" s="136" t="n">
        <v>1127</v>
      </c>
      <c r="G79" s="136" t="n">
        <v>3258</v>
      </c>
      <c r="H79" s="137" t="n">
        <f aca="false">F79/G79*100</f>
        <v>34.5917740945365</v>
      </c>
      <c r="I79" s="136" t="n">
        <v>10192</v>
      </c>
      <c r="J79" s="136" t="n">
        <v>5845</v>
      </c>
      <c r="K79" s="137" t="n">
        <f aca="false">I79/J79*100</f>
        <v>174.37125748503</v>
      </c>
      <c r="L79" s="136" t="n">
        <v>0</v>
      </c>
      <c r="M79" s="136" t="n">
        <v>0</v>
      </c>
      <c r="N79" s="137" t="n">
        <v>0</v>
      </c>
      <c r="O79" s="136" t="n">
        <v>71</v>
      </c>
      <c r="P79" s="130" t="n">
        <v>50</v>
      </c>
      <c r="Q79" s="136" t="n">
        <v>71</v>
      </c>
      <c r="R79" s="128" t="n">
        <f aca="false">Q79*P79</f>
        <v>3550</v>
      </c>
    </row>
    <row r="80" customFormat="false" ht="15" hidden="false" customHeight="false" outlineLevel="0" collapsed="false">
      <c r="A80" s="132" t="n">
        <v>5</v>
      </c>
      <c r="B80" s="133" t="s">
        <v>70</v>
      </c>
      <c r="C80" s="136" t="n">
        <v>7899</v>
      </c>
      <c r="D80" s="136" t="n">
        <v>25203</v>
      </c>
      <c r="E80" s="137" t="n">
        <f aca="false">C80/D80*100</f>
        <v>31.3415069634567</v>
      </c>
      <c r="F80" s="136" t="n">
        <v>2050</v>
      </c>
      <c r="G80" s="136" t="n">
        <v>2825</v>
      </c>
      <c r="H80" s="137" t="n">
        <f aca="false">F80/G80*100</f>
        <v>72.5663716814159</v>
      </c>
      <c r="I80" s="136" t="n">
        <v>8354</v>
      </c>
      <c r="J80" s="136" t="n">
        <v>26429</v>
      </c>
      <c r="K80" s="137" t="n">
        <f aca="false">I80/J80*100</f>
        <v>31.60921714783</v>
      </c>
      <c r="L80" s="136" t="n">
        <v>0</v>
      </c>
      <c r="M80" s="136" t="n">
        <v>0</v>
      </c>
      <c r="N80" s="137" t="n">
        <v>0</v>
      </c>
      <c r="O80" s="136" t="n">
        <v>61</v>
      </c>
      <c r="P80" s="130" t="n">
        <v>48</v>
      </c>
      <c r="Q80" s="136" t="n">
        <v>65</v>
      </c>
      <c r="R80" s="128" t="n">
        <f aca="false">Q80*P80</f>
        <v>3120</v>
      </c>
    </row>
    <row r="81" customFormat="false" ht="15" hidden="false" customHeight="false" outlineLevel="0" collapsed="false">
      <c r="A81" s="132" t="n">
        <v>6</v>
      </c>
      <c r="B81" s="133" t="s">
        <v>71</v>
      </c>
      <c r="C81" s="136" t="n">
        <v>1241</v>
      </c>
      <c r="D81" s="136" t="n">
        <v>1050</v>
      </c>
      <c r="E81" s="137" t="n">
        <f aca="false">C81/D81*100</f>
        <v>118.190476190476</v>
      </c>
      <c r="F81" s="136" t="n">
        <v>668</v>
      </c>
      <c r="G81" s="136" t="n">
        <v>137</v>
      </c>
      <c r="H81" s="137" t="n">
        <f aca="false">F81/G81*100</f>
        <v>487.591240875912</v>
      </c>
      <c r="I81" s="136" t="n">
        <v>1134</v>
      </c>
      <c r="J81" s="136" t="n">
        <v>1998</v>
      </c>
      <c r="K81" s="137" t="n">
        <f aca="false">I81/J81*100</f>
        <v>56.7567567567568</v>
      </c>
      <c r="L81" s="136" t="n">
        <v>0</v>
      </c>
      <c r="M81" s="136" t="n">
        <v>0</v>
      </c>
      <c r="N81" s="137" t="e">
        <f aca="false">L81/M81*100</f>
        <v>#DIV/0!</v>
      </c>
      <c r="O81" s="136" t="n">
        <v>9</v>
      </c>
      <c r="P81" s="130" t="n">
        <v>38</v>
      </c>
      <c r="Q81" s="136" t="n">
        <v>9</v>
      </c>
      <c r="R81" s="128" t="n">
        <f aca="false">Q81*P81</f>
        <v>342</v>
      </c>
    </row>
    <row r="82" customFormat="false" ht="15" hidden="false" customHeight="false" outlineLevel="0" collapsed="false">
      <c r="A82" s="132" t="n">
        <v>7</v>
      </c>
      <c r="B82" s="133" t="s">
        <v>72</v>
      </c>
      <c r="C82" s="136" t="n">
        <v>280878</v>
      </c>
      <c r="D82" s="136" t="n">
        <v>270174</v>
      </c>
      <c r="E82" s="137" t="n">
        <f aca="false">C82/D82*100</f>
        <v>103.961891225655</v>
      </c>
      <c r="F82" s="136" t="n">
        <v>93850</v>
      </c>
      <c r="G82" s="136" t="n">
        <v>149255</v>
      </c>
      <c r="H82" s="137" t="n">
        <f aca="false">F82/G82*100</f>
        <v>62.878965528793</v>
      </c>
      <c r="I82" s="136" t="n">
        <v>277786</v>
      </c>
      <c r="J82" s="136" t="n">
        <v>256063</v>
      </c>
      <c r="K82" s="137" t="n">
        <f aca="false">I82/J82*100</f>
        <v>108.483459148725</v>
      </c>
      <c r="L82" s="136" t="n">
        <v>42260</v>
      </c>
      <c r="M82" s="136" t="n">
        <v>0</v>
      </c>
      <c r="N82" s="137" t="n">
        <v>0</v>
      </c>
      <c r="O82" s="136" t="n">
        <v>154</v>
      </c>
      <c r="P82" s="134"/>
      <c r="Q82" s="136" t="n">
        <v>154</v>
      </c>
      <c r="R82" s="128" t="n">
        <f aca="false">Q82*P82</f>
        <v>0</v>
      </c>
    </row>
    <row r="83" customFormat="false" ht="15" hidden="false" customHeight="false" outlineLevel="0" collapsed="false">
      <c r="A83" s="132" t="n">
        <v>8</v>
      </c>
      <c r="B83" s="133" t="s">
        <v>73</v>
      </c>
      <c r="C83" s="136" t="n">
        <v>2716</v>
      </c>
      <c r="D83" s="136" t="n">
        <v>3258</v>
      </c>
      <c r="E83" s="137" t="n">
        <f aca="false">C83/D83*100</f>
        <v>83.3640270104359</v>
      </c>
      <c r="F83" s="136" t="n">
        <v>1318</v>
      </c>
      <c r="G83" s="136" t="n">
        <v>0</v>
      </c>
      <c r="H83" s="137" t="e">
        <f aca="false">F83/G83*100</f>
        <v>#DIV/0!</v>
      </c>
      <c r="I83" s="136" t="n">
        <v>2988</v>
      </c>
      <c r="J83" s="136" t="n">
        <v>3583</v>
      </c>
      <c r="K83" s="137" t="n">
        <f aca="false">I83/J83*100</f>
        <v>83.3938040747977</v>
      </c>
      <c r="L83" s="136" t="n">
        <v>0</v>
      </c>
      <c r="M83" s="136" t="n">
        <v>0</v>
      </c>
      <c r="N83" s="137" t="n">
        <v>0</v>
      </c>
      <c r="O83" s="136" t="n">
        <v>20</v>
      </c>
      <c r="P83" s="130" t="n">
        <v>40</v>
      </c>
      <c r="Q83" s="136" t="n">
        <v>20</v>
      </c>
      <c r="R83" s="128" t="n">
        <f aca="false">Q83*P83</f>
        <v>800</v>
      </c>
    </row>
    <row r="84" s="142" customFormat="true" ht="15" hidden="false" customHeight="false" outlineLevel="0" collapsed="false">
      <c r="A84" s="140" t="s">
        <v>74</v>
      </c>
      <c r="B84" s="140" t="s">
        <v>74</v>
      </c>
      <c r="C84" s="140" t="n">
        <f aca="false">SUM(C76:C83)</f>
        <v>578585</v>
      </c>
      <c r="D84" s="140" t="n">
        <f aca="false">SUM(D76:D83)</f>
        <v>457164</v>
      </c>
      <c r="E84" s="141" t="n">
        <f aca="false">C84/D84*100</f>
        <v>126.559615367789</v>
      </c>
      <c r="F84" s="140" t="n">
        <f aca="false">SUM(F76:F83)</f>
        <v>149768</v>
      </c>
      <c r="G84" s="140" t="n">
        <f aca="false">SUM(G76:G83)</f>
        <v>195592</v>
      </c>
      <c r="H84" s="141" t="n">
        <f aca="false">F84/G84*100</f>
        <v>76.5716389218373</v>
      </c>
      <c r="I84" s="140" t="n">
        <f aca="false">SUM(I76:I83)</f>
        <v>632060</v>
      </c>
      <c r="J84" s="140" t="n">
        <f aca="false">SUM(J76:J83)</f>
        <v>474266</v>
      </c>
      <c r="K84" s="141" t="n">
        <f aca="false">I84/J84*100</f>
        <v>133.271202236719</v>
      </c>
      <c r="L84" s="140" t="n">
        <f aca="false">SUM(L76:L83)</f>
        <v>303012</v>
      </c>
      <c r="M84" s="140" t="n">
        <f aca="false">SUM(M76:M83)</f>
        <v>104989</v>
      </c>
      <c r="N84" s="152" t="n">
        <f aca="false">L84/M84*100</f>
        <v>288.613092800198</v>
      </c>
      <c r="O84" s="140" t="n">
        <f aca="false">SUM(O76:O83)</f>
        <v>546</v>
      </c>
      <c r="P84" s="141" t="n">
        <f aca="false">R84/O84</f>
        <v>40.9413919413919</v>
      </c>
      <c r="Q84" s="140" t="n">
        <f aca="false">SUM(Q76:Q83)</f>
        <v>575</v>
      </c>
      <c r="R84" s="149" t="n">
        <f aca="false">SUM(R76:R83)</f>
        <v>22354</v>
      </c>
    </row>
    <row r="85" s="142" customFormat="true" ht="15" hidden="false" customHeight="false" outlineLevel="0" collapsed="false">
      <c r="A85" s="140" t="s">
        <v>75</v>
      </c>
      <c r="B85" s="140" t="s">
        <v>75</v>
      </c>
      <c r="C85" s="140" t="n">
        <f aca="false">C61+C73+C84</f>
        <v>2493586</v>
      </c>
      <c r="D85" s="140" t="n">
        <f aca="false">D61+D73+D84</f>
        <v>1921924</v>
      </c>
      <c r="E85" s="141" t="n">
        <f aca="false">C85/D85*100</f>
        <v>129.744256276523</v>
      </c>
      <c r="F85" s="140" t="n">
        <f aca="false">F61+F73+F84</f>
        <v>521167</v>
      </c>
      <c r="G85" s="140" t="n">
        <f aca="false">G61+G73+G84</f>
        <v>601192</v>
      </c>
      <c r="H85" s="141" t="n">
        <f aca="false">F85/G85*100</f>
        <v>86.6889446300017</v>
      </c>
      <c r="I85" s="140" t="n">
        <f aca="false">I61+I73+I84</f>
        <v>2265244</v>
      </c>
      <c r="J85" s="140" t="n">
        <f aca="false">J61+J73+J84</f>
        <v>1974592</v>
      </c>
      <c r="K85" s="141" t="n">
        <f aca="false">I85/J85*100</f>
        <v>114.719597770071</v>
      </c>
      <c r="L85" s="140" t="n">
        <f aca="false">L61+L73+L84</f>
        <v>1326932</v>
      </c>
      <c r="M85" s="140" t="n">
        <f aca="false">M61+M73+M84</f>
        <v>1003472</v>
      </c>
      <c r="N85" s="141" t="n">
        <f aca="false">L85/M85*100</f>
        <v>132.234083262911</v>
      </c>
      <c r="O85" s="140" t="n">
        <f aca="false">O61+O73+O84</f>
        <v>1788</v>
      </c>
      <c r="P85" s="141" t="n">
        <f aca="false">R85/O85</f>
        <v>75.0223713646532</v>
      </c>
      <c r="Q85" s="140" t="n">
        <f aca="false">Q61+Q73+Q84</f>
        <v>2026</v>
      </c>
      <c r="R85" s="149" t="n">
        <f aca="false">R61+R73+R84</f>
        <v>134140</v>
      </c>
    </row>
    <row r="86" customFormat="false" ht="15" hidden="false" customHeight="false" outlineLevel="0" collapsed="false">
      <c r="A86" s="136"/>
      <c r="B86" s="133"/>
      <c r="C86" s="136"/>
      <c r="D86" s="136"/>
      <c r="E86" s="136"/>
      <c r="F86" s="136"/>
      <c r="G86" s="136"/>
      <c r="H86" s="136"/>
      <c r="I86" s="136"/>
      <c r="J86" s="136"/>
      <c r="K86" s="130"/>
      <c r="L86" s="136"/>
      <c r="M86" s="136"/>
      <c r="N86" s="136"/>
      <c r="O86" s="136"/>
      <c r="P86" s="130"/>
      <c r="Q86" s="136"/>
      <c r="R86" s="128"/>
    </row>
    <row r="87" customFormat="false" ht="15" hidden="false" customHeight="false" outlineLevel="0" collapsed="false">
      <c r="A87" s="129" t="s">
        <v>20</v>
      </c>
      <c r="B87" s="129"/>
      <c r="C87" s="129" t="n">
        <v>3</v>
      </c>
      <c r="D87" s="129" t="n">
        <v>4</v>
      </c>
      <c r="E87" s="131" t="n">
        <v>5</v>
      </c>
      <c r="F87" s="129" t="n">
        <v>6</v>
      </c>
      <c r="G87" s="129" t="n">
        <v>7</v>
      </c>
      <c r="H87" s="129" t="n">
        <v>8</v>
      </c>
      <c r="I87" s="129" t="n">
        <v>9</v>
      </c>
      <c r="J87" s="129" t="n">
        <v>10</v>
      </c>
      <c r="K87" s="129" t="n">
        <v>11</v>
      </c>
      <c r="L87" s="129" t="n">
        <v>12</v>
      </c>
      <c r="M87" s="129" t="n">
        <v>13</v>
      </c>
      <c r="N87" s="129" t="n">
        <v>14</v>
      </c>
      <c r="O87" s="129" t="n">
        <v>15</v>
      </c>
      <c r="P87" s="131" t="n">
        <v>16</v>
      </c>
      <c r="Q87" s="129" t="n">
        <v>15</v>
      </c>
      <c r="R87" s="128"/>
    </row>
    <row r="88" customFormat="false" ht="15" hidden="false" customHeight="false" outlineLevel="0" collapsed="false">
      <c r="A88" s="153" t="n">
        <v>1</v>
      </c>
      <c r="B88" s="154" t="s">
        <v>76</v>
      </c>
      <c r="C88" s="130" t="n">
        <v>10525</v>
      </c>
      <c r="D88" s="130" t="n">
        <v>22009</v>
      </c>
      <c r="E88" s="137" t="n">
        <f aca="false">C88/D88*100</f>
        <v>47.8213458130765</v>
      </c>
      <c r="F88" s="130" t="n">
        <v>243</v>
      </c>
      <c r="G88" s="130" t="n">
        <v>19221</v>
      </c>
      <c r="H88" s="137" t="n">
        <f aca="false">F88/G88*100</f>
        <v>1.26424223505541</v>
      </c>
      <c r="I88" s="130" t="n">
        <v>989</v>
      </c>
      <c r="J88" s="130" t="n">
        <v>22042</v>
      </c>
      <c r="K88" s="137" t="n">
        <f aca="false">I88/J88*100</f>
        <v>4.4868886670901</v>
      </c>
      <c r="L88" s="136" t="n">
        <v>0</v>
      </c>
      <c r="M88" s="130" t="n">
        <v>0</v>
      </c>
      <c r="N88" s="137" t="n">
        <v>0</v>
      </c>
      <c r="O88" s="136"/>
      <c r="P88" s="130" t="n">
        <v>113</v>
      </c>
      <c r="Q88" s="136" t="n">
        <v>2832</v>
      </c>
      <c r="R88" s="128" t="n">
        <f aca="false">Q88*P88</f>
        <v>320016</v>
      </c>
    </row>
    <row r="89" s="156" customFormat="true" ht="15" hidden="false" customHeight="false" outlineLevel="0" collapsed="false">
      <c r="A89" s="155" t="n">
        <v>2</v>
      </c>
      <c r="B89" s="154" t="s">
        <v>77</v>
      </c>
      <c r="C89" s="130" t="n">
        <v>214443</v>
      </c>
      <c r="D89" s="130" t="n">
        <v>282475</v>
      </c>
      <c r="E89" s="137" t="n">
        <f aca="false">C89/D89*100</f>
        <v>75.9157447561731</v>
      </c>
      <c r="F89" s="130" t="n">
        <v>44645</v>
      </c>
      <c r="G89" s="130" t="n">
        <v>54989</v>
      </c>
      <c r="H89" s="137" t="n">
        <f aca="false">F89/G89*100</f>
        <v>81.1889650657404</v>
      </c>
      <c r="I89" s="130" t="n">
        <v>255269</v>
      </c>
      <c r="J89" s="130" t="n">
        <v>261270</v>
      </c>
      <c r="K89" s="137" t="n">
        <f aca="false">I89/J89*100</f>
        <v>97.7031423431699</v>
      </c>
      <c r="L89" s="130" t="n">
        <v>252515</v>
      </c>
      <c r="M89" s="130" t="n">
        <v>257441</v>
      </c>
      <c r="N89" s="137" t="n">
        <f aca="false">L89/M89*100</f>
        <v>98.0865518701372</v>
      </c>
      <c r="O89" s="136" t="n">
        <v>562</v>
      </c>
      <c r="P89" s="130" t="n">
        <v>94</v>
      </c>
      <c r="Q89" s="136" t="n">
        <v>562</v>
      </c>
      <c r="R89" s="128" t="n">
        <f aca="false">Q89*P89</f>
        <v>52828</v>
      </c>
    </row>
    <row r="90" customFormat="false" ht="15" hidden="false" customHeight="false" outlineLevel="0" collapsed="false">
      <c r="A90" s="153" t="n">
        <v>3</v>
      </c>
      <c r="B90" s="154" t="s">
        <v>78</v>
      </c>
      <c r="C90" s="130" t="n">
        <v>159808</v>
      </c>
      <c r="D90" s="130" t="n">
        <v>293498</v>
      </c>
      <c r="E90" s="137" t="n">
        <f aca="false">C90/D90*100</f>
        <v>54.4494340676938</v>
      </c>
      <c r="F90" s="130" t="n">
        <v>21864</v>
      </c>
      <c r="G90" s="130" t="n">
        <v>84283</v>
      </c>
      <c r="H90" s="137" t="n">
        <f aca="false">F90/G90*100</f>
        <v>25.941174376802</v>
      </c>
      <c r="I90" s="130" t="n">
        <v>474577</v>
      </c>
      <c r="J90" s="130" t="n">
        <v>410409</v>
      </c>
      <c r="K90" s="137" t="n">
        <f aca="false">I90/J90*100</f>
        <v>115.635134707085</v>
      </c>
      <c r="L90" s="130" t="n">
        <v>82143</v>
      </c>
      <c r="M90" s="130" t="n">
        <v>80093</v>
      </c>
      <c r="N90" s="137" t="n">
        <f aca="false">L90/M90*100</f>
        <v>102.559524552707</v>
      </c>
      <c r="O90" s="136" t="n">
        <v>21</v>
      </c>
      <c r="P90" s="130" t="n">
        <v>176</v>
      </c>
      <c r="Q90" s="136" t="n">
        <v>21</v>
      </c>
      <c r="R90" s="128" t="n">
        <f aca="false">Q90*P90</f>
        <v>3696</v>
      </c>
    </row>
    <row r="91" customFormat="false" ht="15" hidden="false" customHeight="false" outlineLevel="0" collapsed="false">
      <c r="A91" s="155" t="n">
        <v>4</v>
      </c>
      <c r="B91" s="154" t="s">
        <v>79</v>
      </c>
      <c r="C91" s="130" t="n">
        <v>334629</v>
      </c>
      <c r="D91" s="130" t="n">
        <v>330502</v>
      </c>
      <c r="E91" s="137" t="n">
        <f aca="false">C91/D91*100</f>
        <v>101.248706513122</v>
      </c>
      <c r="F91" s="130" t="n">
        <v>79019</v>
      </c>
      <c r="G91" s="130" t="n">
        <v>83130</v>
      </c>
      <c r="H91" s="137" t="n">
        <f aca="false">F91/G91*100</f>
        <v>95.0547335498617</v>
      </c>
      <c r="I91" s="130" t="n">
        <v>314598</v>
      </c>
      <c r="J91" s="130" t="n">
        <v>287932</v>
      </c>
      <c r="K91" s="137" t="n">
        <f aca="false">I91/J91*100</f>
        <v>109.261214453413</v>
      </c>
      <c r="L91" s="136" t="n">
        <v>209265</v>
      </c>
      <c r="M91" s="130" t="n">
        <v>147237</v>
      </c>
      <c r="N91" s="137" t="n">
        <f aca="false">L91/M91*100</f>
        <v>142.127997717965</v>
      </c>
      <c r="O91" s="136" t="n">
        <v>173</v>
      </c>
      <c r="P91" s="130" t="n">
        <v>35</v>
      </c>
      <c r="Q91" s="136" t="n">
        <v>173</v>
      </c>
      <c r="R91" s="128" t="n">
        <f aca="false">Q91*P91</f>
        <v>6055</v>
      </c>
    </row>
    <row r="92" customFormat="false" ht="15" hidden="false" customHeight="false" outlineLevel="0" collapsed="false">
      <c r="A92" s="153" t="n">
        <v>5</v>
      </c>
      <c r="B92" s="154" t="s">
        <v>80</v>
      </c>
      <c r="C92" s="130" t="n">
        <v>118678</v>
      </c>
      <c r="D92" s="130" t="n">
        <v>96151</v>
      </c>
      <c r="E92" s="137" t="n">
        <f aca="false">C92/D92*100</f>
        <v>123.428773491695</v>
      </c>
      <c r="F92" s="130" t="n">
        <v>27617</v>
      </c>
      <c r="G92" s="130" t="n">
        <v>16216</v>
      </c>
      <c r="H92" s="137" t="n">
        <f aca="false">F92/G92*100</f>
        <v>170.307104094721</v>
      </c>
      <c r="I92" s="130" t="n">
        <v>114703</v>
      </c>
      <c r="J92" s="130" t="n">
        <v>99234</v>
      </c>
      <c r="K92" s="137" t="n">
        <f aca="false">I92/J92*100</f>
        <v>115.588407199145</v>
      </c>
      <c r="L92" s="136" t="n">
        <v>47737</v>
      </c>
      <c r="M92" s="130" t="n">
        <v>0</v>
      </c>
      <c r="N92" s="137" t="n">
        <v>0</v>
      </c>
      <c r="O92" s="136" t="n">
        <v>89</v>
      </c>
      <c r="P92" s="130" t="n">
        <v>44</v>
      </c>
      <c r="Q92" s="136" t="n">
        <v>89</v>
      </c>
      <c r="R92" s="128" t="n">
        <f aca="false">Q92*P92</f>
        <v>3916</v>
      </c>
    </row>
    <row r="93" customFormat="false" ht="15" hidden="false" customHeight="false" outlineLevel="0" collapsed="false">
      <c r="A93" s="155" t="n">
        <v>6</v>
      </c>
      <c r="B93" s="154" t="s">
        <v>81</v>
      </c>
      <c r="C93" s="136" t="n">
        <v>0</v>
      </c>
      <c r="D93" s="136" t="n">
        <v>0</v>
      </c>
      <c r="E93" s="136" t="n">
        <v>0</v>
      </c>
      <c r="F93" s="136" t="n">
        <v>0</v>
      </c>
      <c r="G93" s="136" t="n">
        <v>0</v>
      </c>
      <c r="H93" s="136" t="n">
        <v>0</v>
      </c>
      <c r="I93" s="136" t="n">
        <v>0</v>
      </c>
      <c r="J93" s="136" t="n">
        <v>0</v>
      </c>
      <c r="K93" s="136" t="n">
        <v>0</v>
      </c>
      <c r="L93" s="136" t="n">
        <v>0</v>
      </c>
      <c r="M93" s="136" t="n">
        <v>0</v>
      </c>
      <c r="N93" s="137" t="n">
        <v>0</v>
      </c>
      <c r="O93" s="136" t="n">
        <v>0</v>
      </c>
      <c r="P93" s="134" t="n">
        <v>0</v>
      </c>
      <c r="Q93" s="136" t="n">
        <v>0</v>
      </c>
      <c r="R93" s="128" t="n">
        <f aca="false">Q93*P93</f>
        <v>0</v>
      </c>
    </row>
    <row r="94" customFormat="false" ht="15" hidden="false" customHeight="false" outlineLevel="0" collapsed="false">
      <c r="A94" s="153" t="n">
        <v>7</v>
      </c>
      <c r="B94" s="154" t="s">
        <v>82</v>
      </c>
      <c r="C94" s="130" t="n">
        <v>305</v>
      </c>
      <c r="D94" s="130" t="n">
        <v>410</v>
      </c>
      <c r="E94" s="137" t="n">
        <f aca="false">C94/D94*100</f>
        <v>74.390243902439</v>
      </c>
      <c r="F94" s="130" t="n">
        <v>305</v>
      </c>
      <c r="G94" s="130" t="n">
        <v>410</v>
      </c>
      <c r="H94" s="137" t="n">
        <v>0</v>
      </c>
      <c r="I94" s="130" t="n">
        <v>305</v>
      </c>
      <c r="J94" s="130" t="n">
        <v>410</v>
      </c>
      <c r="K94" s="137" t="n">
        <f aca="false">I94/J94*100</f>
        <v>74.390243902439</v>
      </c>
      <c r="L94" s="136" t="n">
        <v>0</v>
      </c>
      <c r="M94" s="130" t="n">
        <v>0</v>
      </c>
      <c r="N94" s="137" t="n">
        <v>0</v>
      </c>
      <c r="O94" s="136" t="n">
        <v>12</v>
      </c>
      <c r="P94" s="130" t="n">
        <v>73</v>
      </c>
      <c r="Q94" s="136" t="n">
        <v>12</v>
      </c>
      <c r="R94" s="128" t="n">
        <f aca="false">Q94*P94</f>
        <v>876</v>
      </c>
    </row>
    <row r="95" customFormat="false" ht="15" hidden="false" customHeight="false" outlineLevel="0" collapsed="false">
      <c r="A95" s="155" t="n">
        <v>8</v>
      </c>
      <c r="B95" s="157" t="s">
        <v>83</v>
      </c>
      <c r="C95" s="130" t="n">
        <v>270617</v>
      </c>
      <c r="D95" s="130" t="n">
        <v>312993</v>
      </c>
      <c r="E95" s="137" t="n">
        <f aca="false">C95/D95*100</f>
        <v>86.4610390647714</v>
      </c>
      <c r="F95" s="130" t="n">
        <v>84444</v>
      </c>
      <c r="G95" s="130" t="n">
        <v>81524</v>
      </c>
      <c r="H95" s="137" t="n">
        <f aca="false">F95/G95*100</f>
        <v>103.581767332319</v>
      </c>
      <c r="I95" s="130" t="n">
        <v>333172</v>
      </c>
      <c r="J95" s="130" t="n">
        <v>347484</v>
      </c>
      <c r="K95" s="137" t="n">
        <f aca="false">I95/J95*100</f>
        <v>95.8812492085967</v>
      </c>
      <c r="L95" s="136" t="n">
        <v>61653</v>
      </c>
      <c r="M95" s="130" t="n">
        <v>52840</v>
      </c>
      <c r="N95" s="137" t="n">
        <f aca="false">L95/M95*100</f>
        <v>116.678652535958</v>
      </c>
      <c r="O95" s="136" t="n">
        <v>80</v>
      </c>
      <c r="P95" s="130" t="n">
        <v>85</v>
      </c>
      <c r="Q95" s="136" t="n">
        <v>80</v>
      </c>
      <c r="R95" s="128" t="n">
        <f aca="false">Q95*P95</f>
        <v>6800</v>
      </c>
    </row>
    <row r="96" customFormat="false" ht="15" hidden="false" customHeight="false" outlineLevel="0" collapsed="false">
      <c r="A96" s="153" t="n">
        <v>9</v>
      </c>
      <c r="B96" s="157" t="s">
        <v>84</v>
      </c>
      <c r="C96" s="130" t="n">
        <v>698266</v>
      </c>
      <c r="D96" s="130" t="n">
        <v>740231</v>
      </c>
      <c r="E96" s="137" t="n">
        <f aca="false">C96/D96*100</f>
        <v>94.330823756368</v>
      </c>
      <c r="F96" s="130" t="n">
        <v>205964</v>
      </c>
      <c r="G96" s="130" t="n">
        <v>181954</v>
      </c>
      <c r="H96" s="137" t="n">
        <f aca="false">F96/G96*100</f>
        <v>113.195642854787</v>
      </c>
      <c r="I96" s="130" t="n">
        <v>664805</v>
      </c>
      <c r="J96" s="130" t="n">
        <v>890640</v>
      </c>
      <c r="K96" s="137" t="n">
        <f aca="false">I96/J96*100</f>
        <v>74.6435147758915</v>
      </c>
      <c r="L96" s="136" t="n">
        <v>0</v>
      </c>
      <c r="M96" s="130" t="n">
        <v>0</v>
      </c>
      <c r="N96" s="137" t="n">
        <v>0</v>
      </c>
      <c r="O96" s="136" t="n">
        <v>128</v>
      </c>
      <c r="P96" s="130" t="n">
        <v>145</v>
      </c>
      <c r="Q96" s="136" t="n">
        <v>128</v>
      </c>
      <c r="R96" s="128" t="n">
        <f aca="false">Q96*P96</f>
        <v>18560</v>
      </c>
    </row>
    <row r="97" customFormat="false" ht="15" hidden="false" customHeight="false" outlineLevel="0" collapsed="false">
      <c r="A97" s="155" t="n">
        <v>10</v>
      </c>
      <c r="B97" s="154" t="s">
        <v>85</v>
      </c>
      <c r="C97" s="130" t="n">
        <v>549073</v>
      </c>
      <c r="D97" s="130" t="n">
        <v>495665</v>
      </c>
      <c r="E97" s="137" t="n">
        <f aca="false">C97/D97*100</f>
        <v>110.775019418357</v>
      </c>
      <c r="F97" s="130" t="n">
        <v>114080</v>
      </c>
      <c r="G97" s="130" t="n">
        <v>102937</v>
      </c>
      <c r="H97" s="137" t="n">
        <f aca="false">F97/G97*100</f>
        <v>110.825067759892</v>
      </c>
      <c r="I97" s="130" t="n">
        <v>509701</v>
      </c>
      <c r="J97" s="130" t="n">
        <v>406596</v>
      </c>
      <c r="K97" s="137" t="n">
        <f aca="false">I97/J97*100</f>
        <v>125.358095013232</v>
      </c>
      <c r="L97" s="136" t="n">
        <v>131271</v>
      </c>
      <c r="M97" s="130" t="n">
        <v>171090</v>
      </c>
      <c r="N97" s="137" t="n">
        <f aca="false">L97/M97*100</f>
        <v>76.7262844117131</v>
      </c>
      <c r="O97" s="136" t="n">
        <v>114</v>
      </c>
      <c r="P97" s="130" t="n">
        <v>184</v>
      </c>
      <c r="Q97" s="136" t="n">
        <v>101</v>
      </c>
      <c r="R97" s="128" t="n">
        <f aca="false">Q97*P97</f>
        <v>18584</v>
      </c>
    </row>
    <row r="98" customFormat="false" ht="15" hidden="false" customHeight="false" outlineLevel="0" collapsed="false">
      <c r="A98" s="153" t="n">
        <v>11</v>
      </c>
      <c r="B98" s="154" t="s">
        <v>86</v>
      </c>
      <c r="C98" s="153" t="n">
        <v>107938</v>
      </c>
      <c r="D98" s="187" t="n">
        <v>82340</v>
      </c>
      <c r="E98" s="137" t="n">
        <f aca="false">F98/G98*100</f>
        <v>124.803536345776</v>
      </c>
      <c r="F98" s="130" t="n">
        <v>25410</v>
      </c>
      <c r="G98" s="130" t="n">
        <v>20360</v>
      </c>
      <c r="H98" s="137" t="n">
        <f aca="false">F98/G98*100</f>
        <v>124.803536345776</v>
      </c>
      <c r="I98" s="158" t="n">
        <v>1352584</v>
      </c>
      <c r="J98" s="159" t="n">
        <v>1287626</v>
      </c>
      <c r="K98" s="137" t="n">
        <f aca="false">I98/J98*100</f>
        <v>105.044787849888</v>
      </c>
      <c r="L98" s="158" t="n">
        <v>53355</v>
      </c>
      <c r="M98" s="159" t="n">
        <v>39290</v>
      </c>
      <c r="N98" s="137" t="n">
        <f aca="false">L98/M98*100</f>
        <v>135.79791295495</v>
      </c>
      <c r="O98" s="136" t="n">
        <v>53</v>
      </c>
      <c r="P98" s="130" t="n">
        <v>250</v>
      </c>
      <c r="Q98" s="136" t="n">
        <v>53</v>
      </c>
      <c r="R98" s="128" t="n">
        <f aca="false">Q98*P98</f>
        <v>13250</v>
      </c>
    </row>
    <row r="99" s="142" customFormat="true" ht="15" hidden="false" customHeight="false" outlineLevel="0" collapsed="false">
      <c r="A99" s="140" t="s">
        <v>87</v>
      </c>
      <c r="B99" s="140" t="s">
        <v>88</v>
      </c>
      <c r="C99" s="152" t="n">
        <f aca="false">SUM(C88:C98)</f>
        <v>2464282</v>
      </c>
      <c r="D99" s="152" t="n">
        <f aca="false">SUM(D88:D98)</f>
        <v>2656274</v>
      </c>
      <c r="E99" s="141" t="n">
        <f aca="false">C99/D99*100</f>
        <v>92.7721311882735</v>
      </c>
      <c r="F99" s="152" t="n">
        <f aca="false">SUM(F88:F98)</f>
        <v>603591</v>
      </c>
      <c r="G99" s="152" t="n">
        <f aca="false">SUM(G88:G98)</f>
        <v>645024</v>
      </c>
      <c r="H99" s="141" t="n">
        <f aca="false">F99/G99*100</f>
        <v>93.5765180830481</v>
      </c>
      <c r="I99" s="152" t="n">
        <f aca="false">SUM(I88:I98)</f>
        <v>4020703</v>
      </c>
      <c r="J99" s="152" t="n">
        <f aca="false">SUM(J88:J98)</f>
        <v>4013643</v>
      </c>
      <c r="K99" s="141" t="n">
        <f aca="false">I99/J99*100</f>
        <v>100.175900048908</v>
      </c>
      <c r="L99" s="152" t="n">
        <f aca="false">SUM(L88:L98)</f>
        <v>837939</v>
      </c>
      <c r="M99" s="152" t="n">
        <f aca="false">SUM(M88:M98)</f>
        <v>747991</v>
      </c>
      <c r="N99" s="141" t="n">
        <f aca="false">L99/M99*100</f>
        <v>112.025278379018</v>
      </c>
      <c r="O99" s="140" t="n">
        <f aca="false">SUM(O88:O98)</f>
        <v>1232</v>
      </c>
      <c r="P99" s="141" t="n">
        <f aca="false">R99/O99</f>
        <v>360.861201298701</v>
      </c>
      <c r="Q99" s="140" t="n">
        <f aca="false">SUM(Q88:Q98)</f>
        <v>4051</v>
      </c>
      <c r="R99" s="149" t="n">
        <f aca="false">SUM(R88:R98)</f>
        <v>444581</v>
      </c>
    </row>
    <row r="100" customFormat="false" ht="15" hidden="false" customHeight="false" outlineLevel="0" collapsed="false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0"/>
      <c r="L100" s="136"/>
      <c r="M100" s="136"/>
      <c r="N100" s="136"/>
      <c r="O100" s="136"/>
      <c r="P100" s="130"/>
      <c r="Q100" s="136"/>
      <c r="R100" s="128"/>
    </row>
    <row r="101" customFormat="false" ht="15" hidden="false" customHeight="false" outlineLevel="0" collapsed="false">
      <c r="A101" s="129" t="s">
        <v>21</v>
      </c>
      <c r="B101" s="129"/>
      <c r="C101" s="129" t="n">
        <v>3</v>
      </c>
      <c r="D101" s="129" t="n">
        <v>4</v>
      </c>
      <c r="E101" s="131" t="n">
        <v>5</v>
      </c>
      <c r="F101" s="129" t="n">
        <v>6</v>
      </c>
      <c r="G101" s="129" t="n">
        <v>7</v>
      </c>
      <c r="H101" s="129" t="n">
        <v>8</v>
      </c>
      <c r="I101" s="129" t="n">
        <v>9</v>
      </c>
      <c r="J101" s="129" t="n">
        <v>10</v>
      </c>
      <c r="K101" s="129" t="n">
        <v>11</v>
      </c>
      <c r="L101" s="129" t="n">
        <v>12</v>
      </c>
      <c r="M101" s="129" t="n">
        <v>13</v>
      </c>
      <c r="N101" s="129" t="n">
        <v>14</v>
      </c>
      <c r="O101" s="129" t="n">
        <v>15</v>
      </c>
      <c r="P101" s="131" t="n">
        <v>16</v>
      </c>
      <c r="Q101" s="129" t="n">
        <v>15</v>
      </c>
      <c r="R101" s="128"/>
    </row>
    <row r="102" customFormat="false" ht="15" hidden="false" customHeight="false" outlineLevel="0" collapsed="false">
      <c r="A102" s="132" t="n">
        <v>1</v>
      </c>
      <c r="B102" s="157" t="s">
        <v>89</v>
      </c>
      <c r="C102" s="162" t="n">
        <v>98993</v>
      </c>
      <c r="D102" s="162" t="n">
        <v>117630</v>
      </c>
      <c r="E102" s="137" t="n">
        <f aca="false">C102/D102*100</f>
        <v>84.1562526566352</v>
      </c>
      <c r="F102" s="162" t="n">
        <v>35807</v>
      </c>
      <c r="G102" s="162" t="n">
        <v>39569</v>
      </c>
      <c r="H102" s="137" t="n">
        <f aca="false">F102/G102*100</f>
        <v>90.492557304961</v>
      </c>
      <c r="I102" s="162" t="n">
        <v>85073</v>
      </c>
      <c r="J102" s="161" t="n">
        <v>104135</v>
      </c>
      <c r="K102" s="137" t="n">
        <f aca="false">I102/J102*100</f>
        <v>81.6949152542373</v>
      </c>
      <c r="L102" s="162" t="n">
        <v>85028</v>
      </c>
      <c r="M102" s="162" t="n">
        <v>100472</v>
      </c>
      <c r="N102" s="137" t="n">
        <v>0</v>
      </c>
      <c r="O102" s="160" t="n">
        <v>313</v>
      </c>
      <c r="P102" s="130" t="n">
        <v>70</v>
      </c>
      <c r="Q102" s="160" t="n">
        <v>305</v>
      </c>
      <c r="R102" s="128" t="n">
        <f aca="false">Q102*P102</f>
        <v>21350</v>
      </c>
    </row>
    <row r="103" customFormat="false" ht="15" hidden="false" customHeight="false" outlineLevel="0" collapsed="false">
      <c r="A103" s="132" t="n">
        <v>2</v>
      </c>
      <c r="B103" s="157" t="s">
        <v>90</v>
      </c>
      <c r="C103" s="136" t="n">
        <v>0</v>
      </c>
      <c r="D103" s="136" t="n">
        <v>0</v>
      </c>
      <c r="E103" s="136" t="n">
        <v>0</v>
      </c>
      <c r="F103" s="136" t="n">
        <v>0</v>
      </c>
      <c r="G103" s="136" t="n">
        <v>0</v>
      </c>
      <c r="H103" s="136" t="n">
        <v>0</v>
      </c>
      <c r="I103" s="136" t="n">
        <v>0</v>
      </c>
      <c r="J103" s="136" t="n">
        <v>0</v>
      </c>
      <c r="K103" s="136" t="n">
        <v>0</v>
      </c>
      <c r="L103" s="136" t="n">
        <v>0</v>
      </c>
      <c r="M103" s="136" t="n">
        <v>0</v>
      </c>
      <c r="N103" s="161" t="n">
        <v>0</v>
      </c>
      <c r="O103" s="136" t="n">
        <v>0</v>
      </c>
      <c r="P103" s="134" t="n">
        <v>0</v>
      </c>
      <c r="Q103" s="136" t="n">
        <v>0</v>
      </c>
      <c r="R103" s="128" t="n">
        <f aca="false">Q103*P103</f>
        <v>0</v>
      </c>
    </row>
    <row r="104" customFormat="false" ht="15" hidden="false" customHeight="false" outlineLevel="0" collapsed="false">
      <c r="A104" s="132" t="n">
        <v>3</v>
      </c>
      <c r="B104" s="154" t="s">
        <v>91</v>
      </c>
      <c r="C104" s="136" t="n">
        <v>0</v>
      </c>
      <c r="D104" s="136" t="n">
        <v>0</v>
      </c>
      <c r="E104" s="136" t="n">
        <v>0</v>
      </c>
      <c r="F104" s="136" t="n">
        <v>0</v>
      </c>
      <c r="G104" s="136" t="n">
        <v>0</v>
      </c>
      <c r="H104" s="136" t="n">
        <v>0</v>
      </c>
      <c r="I104" s="136" t="n">
        <v>0</v>
      </c>
      <c r="J104" s="136" t="n">
        <v>0</v>
      </c>
      <c r="K104" s="136" t="n">
        <v>0</v>
      </c>
      <c r="L104" s="136" t="n">
        <v>0</v>
      </c>
      <c r="M104" s="136" t="n">
        <v>0</v>
      </c>
      <c r="N104" s="161" t="n">
        <v>0</v>
      </c>
      <c r="O104" s="136" t="n">
        <v>0</v>
      </c>
      <c r="P104" s="134" t="n">
        <v>0</v>
      </c>
      <c r="Q104" s="136" t="n">
        <v>0</v>
      </c>
      <c r="R104" s="128" t="n">
        <f aca="false">Q104*P104</f>
        <v>0</v>
      </c>
    </row>
    <row r="105" customFormat="false" ht="15" hidden="false" customHeight="false" outlineLevel="0" collapsed="false">
      <c r="A105" s="132" t="n">
        <v>4</v>
      </c>
      <c r="B105" s="157" t="s">
        <v>92</v>
      </c>
      <c r="C105" s="161" t="n">
        <v>0</v>
      </c>
      <c r="D105" s="162" t="n">
        <v>26223</v>
      </c>
      <c r="E105" s="137" t="n">
        <f aca="false">C105/D105*100</f>
        <v>0</v>
      </c>
      <c r="F105" s="161" t="n">
        <v>0</v>
      </c>
      <c r="G105" s="162" t="n">
        <v>4099</v>
      </c>
      <c r="H105" s="137" t="n">
        <f aca="false">F105/G105*100</f>
        <v>0</v>
      </c>
      <c r="I105" s="161" t="n">
        <v>9664</v>
      </c>
      <c r="J105" s="161" t="n">
        <v>13600</v>
      </c>
      <c r="K105" s="137" t="n">
        <f aca="false">I105/J105*100</f>
        <v>71.0588235294118</v>
      </c>
      <c r="L105" s="162" t="n">
        <v>0</v>
      </c>
      <c r="M105" s="162" t="n">
        <v>0</v>
      </c>
      <c r="N105" s="137" t="n">
        <v>0</v>
      </c>
      <c r="O105" s="160" t="n">
        <v>7</v>
      </c>
      <c r="P105" s="162" t="n">
        <v>68</v>
      </c>
      <c r="Q105" s="160" t="n">
        <v>7</v>
      </c>
      <c r="R105" s="128" t="n">
        <f aca="false">Q105*P105</f>
        <v>476</v>
      </c>
    </row>
    <row r="106" customFormat="false" ht="15" hidden="false" customHeight="false" outlineLevel="0" collapsed="false">
      <c r="A106" s="132" t="n">
        <v>5</v>
      </c>
      <c r="B106" s="157" t="s">
        <v>93</v>
      </c>
      <c r="C106" s="162" t="n">
        <v>262031</v>
      </c>
      <c r="D106" s="162" t="n">
        <v>265389</v>
      </c>
      <c r="E106" s="137" t="n">
        <f aca="false">C106/D106*100</f>
        <v>98.7346875718285</v>
      </c>
      <c r="F106" s="162" t="n">
        <v>57027</v>
      </c>
      <c r="G106" s="162" t="n">
        <v>79456</v>
      </c>
      <c r="H106" s="137" t="n">
        <f aca="false">F106/G106*100</f>
        <v>71.7717982279501</v>
      </c>
      <c r="I106" s="162" t="n">
        <v>295210</v>
      </c>
      <c r="J106" s="162" t="n">
        <v>269617</v>
      </c>
      <c r="K106" s="137" t="n">
        <f aca="false">I106/J106*100</f>
        <v>109.492353968778</v>
      </c>
      <c r="L106" s="162" t="n">
        <v>295210</v>
      </c>
      <c r="M106" s="162" t="n">
        <v>269617</v>
      </c>
      <c r="N106" s="137" t="n">
        <f aca="false">L106/M106*100</f>
        <v>109.492353968778</v>
      </c>
      <c r="O106" s="160" t="n">
        <v>474</v>
      </c>
      <c r="P106" s="162" t="n">
        <v>52</v>
      </c>
      <c r="Q106" s="160" t="n">
        <v>474</v>
      </c>
      <c r="R106" s="128" t="n">
        <f aca="false">Q106*P106</f>
        <v>24648</v>
      </c>
    </row>
    <row r="107" customFormat="false" ht="15" hidden="false" customHeight="false" outlineLevel="0" collapsed="false">
      <c r="A107" s="132" t="n">
        <v>6</v>
      </c>
      <c r="B107" s="157" t="s">
        <v>94</v>
      </c>
      <c r="C107" s="136" t="n">
        <v>0</v>
      </c>
      <c r="D107" s="136" t="n">
        <v>0</v>
      </c>
      <c r="E107" s="137" t="n">
        <v>0</v>
      </c>
      <c r="F107" s="136" t="n">
        <v>0</v>
      </c>
      <c r="G107" s="136" t="n">
        <v>0</v>
      </c>
      <c r="H107" s="136" t="n">
        <v>0</v>
      </c>
      <c r="I107" s="136" t="n">
        <v>0</v>
      </c>
      <c r="J107" s="136" t="n">
        <v>0</v>
      </c>
      <c r="K107" s="136" t="n">
        <v>0</v>
      </c>
      <c r="L107" s="136" t="n">
        <v>0</v>
      </c>
      <c r="M107" s="136" t="n">
        <v>0</v>
      </c>
      <c r="N107" s="161" t="n">
        <v>0</v>
      </c>
      <c r="O107" s="136" t="n">
        <v>0</v>
      </c>
      <c r="P107" s="134" t="n">
        <v>0</v>
      </c>
      <c r="Q107" s="136" t="n">
        <v>0</v>
      </c>
      <c r="R107" s="128" t="n">
        <f aca="false">Q107*P107</f>
        <v>0</v>
      </c>
    </row>
    <row r="108" customFormat="false" ht="15" hidden="false" customHeight="false" outlineLevel="0" collapsed="false">
      <c r="A108" s="132" t="n">
        <v>7</v>
      </c>
      <c r="B108" s="154" t="s">
        <v>95</v>
      </c>
      <c r="C108" s="136" t="n">
        <v>0</v>
      </c>
      <c r="D108" s="136" t="n">
        <v>0</v>
      </c>
      <c r="E108" s="137" t="n">
        <v>0</v>
      </c>
      <c r="F108" s="136" t="n">
        <v>0</v>
      </c>
      <c r="G108" s="136" t="n">
        <v>0</v>
      </c>
      <c r="H108" s="136" t="n">
        <v>0</v>
      </c>
      <c r="I108" s="136" t="n">
        <v>0</v>
      </c>
      <c r="J108" s="136" t="n">
        <v>0</v>
      </c>
      <c r="K108" s="137" t="n">
        <v>0</v>
      </c>
      <c r="L108" s="136" t="n">
        <v>0</v>
      </c>
      <c r="M108" s="136" t="n">
        <v>0</v>
      </c>
      <c r="N108" s="137" t="n">
        <v>0</v>
      </c>
      <c r="O108" s="136" t="n">
        <v>0</v>
      </c>
      <c r="P108" s="134" t="n">
        <v>0</v>
      </c>
      <c r="Q108" s="136" t="n">
        <v>0</v>
      </c>
      <c r="R108" s="128" t="n">
        <f aca="false">Q108*P108</f>
        <v>0</v>
      </c>
    </row>
    <row r="109" customFormat="false" ht="15" hidden="false" customHeight="false" outlineLevel="0" collapsed="false">
      <c r="A109" s="132" t="n">
        <v>8</v>
      </c>
      <c r="B109" s="157" t="s">
        <v>96</v>
      </c>
      <c r="C109" s="130" t="n">
        <v>99635</v>
      </c>
      <c r="D109" s="130" t="n">
        <v>125326</v>
      </c>
      <c r="E109" s="130" t="n">
        <f aca="false">C109/D109*100</f>
        <v>79.5006622727926</v>
      </c>
      <c r="F109" s="130" t="n">
        <v>20915</v>
      </c>
      <c r="G109" s="130" t="n">
        <v>35036</v>
      </c>
      <c r="H109" s="130" t="n">
        <f aca="false">F109/G109*100</f>
        <v>59.6957415230049</v>
      </c>
      <c r="I109" s="130" t="n">
        <v>69072</v>
      </c>
      <c r="J109" s="130" t="n">
        <v>88511</v>
      </c>
      <c r="K109" s="130" t="n">
        <f aca="false">I109/J109*100</f>
        <v>78.0377580187773</v>
      </c>
      <c r="L109" s="130" t="n">
        <v>0</v>
      </c>
      <c r="M109" s="130" t="n">
        <v>33480</v>
      </c>
      <c r="N109" s="130" t="n">
        <f aca="false">L109/M109*100</f>
        <v>0</v>
      </c>
      <c r="O109" s="130" t="n">
        <v>139</v>
      </c>
      <c r="P109" s="130" t="n">
        <v>66</v>
      </c>
      <c r="Q109" s="130" t="n">
        <v>139</v>
      </c>
      <c r="R109" s="128" t="n">
        <f aca="false">Q109*P109</f>
        <v>9174</v>
      </c>
    </row>
    <row r="110" customFormat="false" ht="15" hidden="false" customHeight="false" outlineLevel="0" collapsed="false">
      <c r="A110" s="132" t="n">
        <v>9</v>
      </c>
      <c r="B110" s="157" t="s">
        <v>97</v>
      </c>
      <c r="C110" s="136" t="n">
        <v>0</v>
      </c>
      <c r="D110" s="136" t="n">
        <v>0</v>
      </c>
      <c r="E110" s="136" t="n">
        <v>0</v>
      </c>
      <c r="F110" s="136" t="n">
        <v>0</v>
      </c>
      <c r="G110" s="136" t="n">
        <v>0</v>
      </c>
      <c r="H110" s="137" t="n">
        <v>0</v>
      </c>
      <c r="I110" s="136" t="n">
        <v>0</v>
      </c>
      <c r="J110" s="136" t="n">
        <v>0</v>
      </c>
      <c r="K110" s="137" t="n">
        <v>0</v>
      </c>
      <c r="L110" s="136" t="n">
        <v>0</v>
      </c>
      <c r="M110" s="136" t="n">
        <v>0</v>
      </c>
      <c r="N110" s="137" t="n">
        <v>0</v>
      </c>
      <c r="O110" s="136" t="n">
        <v>0</v>
      </c>
      <c r="P110" s="134" t="n">
        <v>0</v>
      </c>
      <c r="Q110" s="136" t="n">
        <v>0</v>
      </c>
      <c r="R110" s="128" t="n">
        <f aca="false">Q110*P110</f>
        <v>0</v>
      </c>
    </row>
    <row r="111" customFormat="false" ht="15" hidden="false" customHeight="false" outlineLevel="0" collapsed="false">
      <c r="A111" s="132" t="n">
        <v>10</v>
      </c>
      <c r="B111" s="154" t="s">
        <v>98</v>
      </c>
      <c r="C111" s="162" t="n">
        <v>36066</v>
      </c>
      <c r="D111" s="162" t="n">
        <v>61916</v>
      </c>
      <c r="E111" s="137" t="n">
        <f aca="false">C111/D111*100</f>
        <v>58.249886943601</v>
      </c>
      <c r="F111" s="162" t="n">
        <v>13057</v>
      </c>
      <c r="G111" s="162" t="n">
        <v>0</v>
      </c>
      <c r="H111" s="137" t="n">
        <v>0</v>
      </c>
      <c r="I111" s="162" t="n">
        <v>36066</v>
      </c>
      <c r="J111" s="162" t="n">
        <v>61916</v>
      </c>
      <c r="K111" s="137" t="n">
        <f aca="false">I111/J111*100</f>
        <v>58.249886943601</v>
      </c>
      <c r="L111" s="162" t="n">
        <v>36066</v>
      </c>
      <c r="M111" s="162" t="n">
        <v>61916</v>
      </c>
      <c r="N111" s="137" t="n">
        <f aca="false">L111/M111*100</f>
        <v>58.249886943601</v>
      </c>
      <c r="O111" s="160" t="n">
        <v>58</v>
      </c>
      <c r="P111" s="162" t="n">
        <v>38</v>
      </c>
      <c r="Q111" s="160" t="n">
        <v>22</v>
      </c>
      <c r="R111" s="128" t="n">
        <f aca="false">Q111*P111</f>
        <v>836</v>
      </c>
    </row>
    <row r="112" customFormat="false" ht="15" hidden="false" customHeight="false" outlineLevel="0" collapsed="false">
      <c r="A112" s="132" t="n">
        <v>11</v>
      </c>
      <c r="B112" s="157" t="s">
        <v>99</v>
      </c>
      <c r="C112" s="136" t="n">
        <v>0</v>
      </c>
      <c r="D112" s="136" t="n">
        <v>0</v>
      </c>
      <c r="E112" s="136" t="n">
        <v>0</v>
      </c>
      <c r="F112" s="136" t="n">
        <v>0</v>
      </c>
      <c r="G112" s="136" t="n">
        <v>0</v>
      </c>
      <c r="H112" s="136" t="n">
        <v>0</v>
      </c>
      <c r="I112" s="136" t="n">
        <v>0</v>
      </c>
      <c r="J112" s="136" t="n">
        <v>0</v>
      </c>
      <c r="K112" s="136" t="n">
        <v>0</v>
      </c>
      <c r="L112" s="136" t="n">
        <v>0</v>
      </c>
      <c r="M112" s="136" t="n">
        <v>0</v>
      </c>
      <c r="N112" s="161" t="n">
        <v>0</v>
      </c>
      <c r="O112" s="136" t="n">
        <v>0</v>
      </c>
      <c r="P112" s="134" t="n">
        <v>0</v>
      </c>
      <c r="Q112" s="136" t="n">
        <v>0</v>
      </c>
      <c r="R112" s="128" t="n">
        <f aca="false">Q112*P112</f>
        <v>0</v>
      </c>
    </row>
    <row r="113" customFormat="false" ht="15" hidden="false" customHeight="false" outlineLevel="0" collapsed="false">
      <c r="A113" s="132" t="n">
        <v>12</v>
      </c>
      <c r="B113" s="157" t="s">
        <v>100</v>
      </c>
      <c r="C113" s="161" t="n">
        <v>34166</v>
      </c>
      <c r="D113" s="162" t="n">
        <v>35874</v>
      </c>
      <c r="E113" s="137" t="n">
        <f aca="false">C113/D113*100</f>
        <v>95.238891676423</v>
      </c>
      <c r="F113" s="161" t="n">
        <v>10250</v>
      </c>
      <c r="G113" s="162" t="n">
        <v>11958</v>
      </c>
      <c r="H113" s="137" t="n">
        <f aca="false">F113/G113*100</f>
        <v>85.7166750292691</v>
      </c>
      <c r="I113" s="161" t="n">
        <v>27500</v>
      </c>
      <c r="J113" s="161" t="n">
        <v>22650</v>
      </c>
      <c r="K113" s="137" t="n">
        <f aca="false">I113/J113*100</f>
        <v>121.412803532009</v>
      </c>
      <c r="L113" s="162" t="n">
        <v>0</v>
      </c>
      <c r="M113" s="162" t="n">
        <v>0</v>
      </c>
      <c r="N113" s="137" t="n">
        <v>0</v>
      </c>
      <c r="O113" s="160" t="n">
        <v>22</v>
      </c>
      <c r="P113" s="162" t="n">
        <v>50</v>
      </c>
      <c r="Q113" s="160" t="n">
        <v>22</v>
      </c>
      <c r="R113" s="128" t="n">
        <f aca="false">Q113*P113</f>
        <v>1100</v>
      </c>
    </row>
    <row r="114" customFormat="false" ht="15" hidden="false" customHeight="false" outlineLevel="0" collapsed="false">
      <c r="A114" s="132" t="n">
        <v>13</v>
      </c>
      <c r="B114" s="157" t="s">
        <v>101</v>
      </c>
      <c r="C114" s="161" t="n">
        <v>32876</v>
      </c>
      <c r="D114" s="162" t="n">
        <v>45582</v>
      </c>
      <c r="E114" s="137" t="n">
        <f aca="false">C114/D114*100</f>
        <v>72.1249616076521</v>
      </c>
      <c r="F114" s="161" t="n">
        <v>7276</v>
      </c>
      <c r="G114" s="161" t="n">
        <v>13997</v>
      </c>
      <c r="H114" s="137" t="n">
        <f aca="false">F114/G114*100</f>
        <v>51.9825676930771</v>
      </c>
      <c r="I114" s="161" t="n">
        <v>71783</v>
      </c>
      <c r="J114" s="161" t="n">
        <v>32964</v>
      </c>
      <c r="K114" s="137" t="n">
        <f aca="false">I114/J114*100</f>
        <v>217.761800752336</v>
      </c>
      <c r="L114" s="162" t="n">
        <v>68191</v>
      </c>
      <c r="M114" s="162" t="n">
        <v>31261</v>
      </c>
      <c r="N114" s="137" t="n">
        <f aca="false">L114/M114*100</f>
        <v>218.134416685327</v>
      </c>
      <c r="O114" s="160" t="n">
        <v>115</v>
      </c>
      <c r="P114" s="162" t="n">
        <v>47</v>
      </c>
      <c r="Q114" s="160" t="n">
        <v>38</v>
      </c>
      <c r="R114" s="128" t="n">
        <f aca="false">Q114*P114</f>
        <v>1786</v>
      </c>
    </row>
    <row r="115" customFormat="false" ht="15" hidden="false" customHeight="false" outlineLevel="0" collapsed="false">
      <c r="A115" s="132" t="n">
        <v>14</v>
      </c>
      <c r="B115" s="157" t="s">
        <v>102</v>
      </c>
      <c r="C115" s="136" t="n">
        <v>0</v>
      </c>
      <c r="D115" s="136" t="n">
        <v>0</v>
      </c>
      <c r="E115" s="136" t="n">
        <v>0</v>
      </c>
      <c r="F115" s="136" t="n">
        <v>0</v>
      </c>
      <c r="G115" s="136" t="n">
        <v>0</v>
      </c>
      <c r="H115" s="136" t="n">
        <v>0</v>
      </c>
      <c r="I115" s="136" t="n">
        <v>0</v>
      </c>
      <c r="J115" s="136" t="n">
        <v>0</v>
      </c>
      <c r="K115" s="136" t="n">
        <v>0</v>
      </c>
      <c r="L115" s="136" t="n">
        <v>0</v>
      </c>
      <c r="M115" s="136" t="n">
        <v>0</v>
      </c>
      <c r="N115" s="161" t="n">
        <v>0</v>
      </c>
      <c r="O115" s="136" t="n">
        <v>0</v>
      </c>
      <c r="P115" s="134" t="n">
        <v>0</v>
      </c>
      <c r="Q115" s="136" t="n">
        <v>0</v>
      </c>
      <c r="R115" s="128" t="n">
        <f aca="false">Q115*P115</f>
        <v>0</v>
      </c>
    </row>
    <row r="116" customFormat="false" ht="15" hidden="false" customHeight="false" outlineLevel="0" collapsed="false">
      <c r="A116" s="132" t="n">
        <v>15</v>
      </c>
      <c r="B116" s="157" t="s">
        <v>103</v>
      </c>
      <c r="C116" s="136" t="n">
        <v>0</v>
      </c>
      <c r="D116" s="136" t="n">
        <v>0</v>
      </c>
      <c r="E116" s="136" t="n">
        <v>0</v>
      </c>
      <c r="F116" s="136" t="n">
        <v>0</v>
      </c>
      <c r="G116" s="136" t="n">
        <v>0</v>
      </c>
      <c r="H116" s="136" t="n">
        <v>0</v>
      </c>
      <c r="I116" s="136" t="n">
        <v>0</v>
      </c>
      <c r="J116" s="136" t="n">
        <v>0</v>
      </c>
      <c r="K116" s="136" t="n">
        <v>0</v>
      </c>
      <c r="L116" s="136" t="n">
        <v>0</v>
      </c>
      <c r="M116" s="136" t="n">
        <v>0</v>
      </c>
      <c r="N116" s="161" t="n">
        <v>0</v>
      </c>
      <c r="O116" s="136" t="n">
        <v>0</v>
      </c>
      <c r="P116" s="134" t="n">
        <v>0</v>
      </c>
      <c r="Q116" s="136" t="n">
        <v>0</v>
      </c>
      <c r="R116" s="128" t="n">
        <f aca="false">Q116*P116</f>
        <v>0</v>
      </c>
    </row>
    <row r="117" customFormat="false" ht="15" hidden="false" customHeight="false" outlineLevel="0" collapsed="false">
      <c r="A117" s="132" t="n">
        <v>16</v>
      </c>
      <c r="B117" s="157" t="s">
        <v>104</v>
      </c>
      <c r="C117" s="130" t="n">
        <v>187177</v>
      </c>
      <c r="D117" s="130" t="n">
        <v>258338</v>
      </c>
      <c r="E117" s="137" t="n">
        <f aca="false">C117/D117*100</f>
        <v>72.4543040512817</v>
      </c>
      <c r="F117" s="130" t="n">
        <v>16701</v>
      </c>
      <c r="G117" s="130" t="n">
        <v>96458</v>
      </c>
      <c r="H117" s="137" t="n">
        <f aca="false">F117/G117*100</f>
        <v>17.3142714964026</v>
      </c>
      <c r="I117" s="130" t="n">
        <v>173051</v>
      </c>
      <c r="J117" s="130" t="n">
        <v>255225</v>
      </c>
      <c r="K117" s="137" t="n">
        <f aca="false">I117/J117*100</f>
        <v>67.8033108041924</v>
      </c>
      <c r="L117" s="130" t="n">
        <v>0</v>
      </c>
      <c r="M117" s="130" t="n">
        <v>0</v>
      </c>
      <c r="N117" s="137" t="n">
        <v>0</v>
      </c>
      <c r="O117" s="160" t="n">
        <v>102</v>
      </c>
      <c r="P117" s="134" t="n">
        <v>65</v>
      </c>
      <c r="Q117" s="160" t="n">
        <v>82</v>
      </c>
      <c r="R117" s="128" t="n">
        <f aca="false">Q117*P117</f>
        <v>5330</v>
      </c>
    </row>
    <row r="118" customFormat="false" ht="15" hidden="false" customHeight="false" outlineLevel="0" collapsed="false">
      <c r="A118" s="132" t="n">
        <v>17</v>
      </c>
      <c r="B118" s="157" t="s">
        <v>105</v>
      </c>
      <c r="C118" s="161" t="n">
        <v>304945</v>
      </c>
      <c r="D118" s="162" t="n">
        <v>200187</v>
      </c>
      <c r="E118" s="137" t="n">
        <f aca="false">C118/D118*100</f>
        <v>152.330071383257</v>
      </c>
      <c r="F118" s="161" t="n">
        <v>78880</v>
      </c>
      <c r="G118" s="161" t="n">
        <v>63232</v>
      </c>
      <c r="H118" s="137" t="n">
        <f aca="false">F118/G118*100</f>
        <v>124.746963562753</v>
      </c>
      <c r="I118" s="161" t="n">
        <v>238128</v>
      </c>
      <c r="J118" s="161" t="n">
        <v>201048</v>
      </c>
      <c r="K118" s="137" t="n">
        <f aca="false">I118/J118*100</f>
        <v>118.443356810314</v>
      </c>
      <c r="L118" s="162" t="n">
        <v>0</v>
      </c>
      <c r="M118" s="162" t="n">
        <v>0</v>
      </c>
      <c r="N118" s="137" t="n">
        <v>0</v>
      </c>
      <c r="O118" s="160" t="n">
        <v>196</v>
      </c>
      <c r="P118" s="162" t="n">
        <v>60</v>
      </c>
      <c r="Q118" s="160" t="n">
        <v>188</v>
      </c>
      <c r="R118" s="128" t="n">
        <f aca="false">Q118*P118</f>
        <v>11280</v>
      </c>
    </row>
    <row r="119" customFormat="false" ht="15" hidden="false" customHeight="false" outlineLevel="0" collapsed="false">
      <c r="A119" s="132" t="n">
        <v>18</v>
      </c>
      <c r="B119" s="154" t="s">
        <v>106</v>
      </c>
      <c r="C119" s="130" t="n">
        <v>171301</v>
      </c>
      <c r="D119" s="130" t="n">
        <v>0</v>
      </c>
      <c r="E119" s="137" t="n">
        <v>0</v>
      </c>
      <c r="F119" s="130" t="n">
        <v>50914</v>
      </c>
      <c r="G119" s="130" t="n">
        <v>0</v>
      </c>
      <c r="H119" s="137" t="n">
        <v>0</v>
      </c>
      <c r="I119" s="130" t="n">
        <v>174301</v>
      </c>
      <c r="J119" s="130" t="n">
        <v>0</v>
      </c>
      <c r="K119" s="137" t="n">
        <v>0</v>
      </c>
      <c r="L119" s="130" t="n">
        <v>174301</v>
      </c>
      <c r="M119" s="130" t="n">
        <v>0</v>
      </c>
      <c r="N119" s="137" t="n">
        <v>0</v>
      </c>
      <c r="O119" s="160" t="n">
        <v>300</v>
      </c>
      <c r="P119" s="162" t="n">
        <v>65</v>
      </c>
      <c r="Q119" s="160" t="n">
        <v>410</v>
      </c>
      <c r="R119" s="128" t="n">
        <f aca="false">Q119*P119</f>
        <v>26650</v>
      </c>
    </row>
    <row r="120" customFormat="false" ht="15" hidden="false" customHeight="false" outlineLevel="0" collapsed="false">
      <c r="A120" s="132" t="n">
        <v>19</v>
      </c>
      <c r="B120" s="157" t="s">
        <v>107</v>
      </c>
      <c r="C120" s="136" t="n">
        <v>0</v>
      </c>
      <c r="D120" s="136" t="n">
        <v>0</v>
      </c>
      <c r="E120" s="136" t="n">
        <v>0</v>
      </c>
      <c r="F120" s="136" t="n">
        <v>0</v>
      </c>
      <c r="G120" s="136" t="n">
        <v>0</v>
      </c>
      <c r="H120" s="136" t="n">
        <v>0</v>
      </c>
      <c r="I120" s="136" t="n">
        <v>0</v>
      </c>
      <c r="J120" s="136" t="n">
        <v>0</v>
      </c>
      <c r="K120" s="136" t="n">
        <v>0</v>
      </c>
      <c r="L120" s="136" t="n">
        <v>0</v>
      </c>
      <c r="M120" s="136" t="n">
        <v>0</v>
      </c>
      <c r="N120" s="161" t="n">
        <v>0</v>
      </c>
      <c r="O120" s="136" t="n">
        <v>0</v>
      </c>
      <c r="P120" s="134" t="n">
        <v>0</v>
      </c>
      <c r="Q120" s="136" t="n">
        <v>0</v>
      </c>
      <c r="R120" s="128" t="n">
        <f aca="false">Q120*P120</f>
        <v>0</v>
      </c>
    </row>
    <row r="121" customFormat="false" ht="15" hidden="false" customHeight="false" outlineLevel="0" collapsed="false">
      <c r="A121" s="132" t="n">
        <v>20</v>
      </c>
      <c r="B121" s="157" t="s">
        <v>108</v>
      </c>
      <c r="C121" s="136" t="n">
        <v>0</v>
      </c>
      <c r="D121" s="136" t="n">
        <v>0</v>
      </c>
      <c r="E121" s="136" t="n">
        <v>0</v>
      </c>
      <c r="F121" s="136" t="n">
        <v>0</v>
      </c>
      <c r="G121" s="136" t="n">
        <v>0</v>
      </c>
      <c r="H121" s="136" t="n">
        <v>0</v>
      </c>
      <c r="I121" s="136" t="n">
        <v>0</v>
      </c>
      <c r="J121" s="136" t="n">
        <v>0</v>
      </c>
      <c r="K121" s="136" t="n">
        <v>0</v>
      </c>
      <c r="L121" s="136" t="n">
        <v>0</v>
      </c>
      <c r="M121" s="136" t="n">
        <v>0</v>
      </c>
      <c r="N121" s="161" t="n">
        <v>0</v>
      </c>
      <c r="O121" s="136" t="n">
        <v>0</v>
      </c>
      <c r="P121" s="134" t="n">
        <v>0</v>
      </c>
      <c r="Q121" s="136" t="n">
        <v>0</v>
      </c>
      <c r="R121" s="128" t="n">
        <f aca="false">Q121*P121</f>
        <v>0</v>
      </c>
    </row>
    <row r="122" customFormat="false" ht="15" hidden="false" customHeight="false" outlineLevel="0" collapsed="false">
      <c r="A122" s="132" t="n">
        <v>21</v>
      </c>
      <c r="B122" s="157" t="s">
        <v>109</v>
      </c>
      <c r="C122" s="162" t="n">
        <v>12518</v>
      </c>
      <c r="D122" s="162" t="n">
        <v>40395</v>
      </c>
      <c r="E122" s="137" t="n">
        <f aca="false">C122/D122*100</f>
        <v>30.9889837851219</v>
      </c>
      <c r="F122" s="162" t="n">
        <v>3483</v>
      </c>
      <c r="G122" s="162" t="n">
        <v>12066</v>
      </c>
      <c r="H122" s="137" t="n">
        <f aca="false">F122/G122*100</f>
        <v>28.86623570363</v>
      </c>
      <c r="I122" s="162" t="n">
        <v>12518</v>
      </c>
      <c r="J122" s="162" t="n">
        <v>40395</v>
      </c>
      <c r="K122" s="137" t="n">
        <f aca="false">I122/J122*100</f>
        <v>30.9889837851219</v>
      </c>
      <c r="L122" s="162" t="n">
        <v>12510</v>
      </c>
      <c r="M122" s="162" t="n">
        <v>32955</v>
      </c>
      <c r="N122" s="137" t="n">
        <f aca="false">L122/M122*100</f>
        <v>37.960855712335</v>
      </c>
      <c r="O122" s="160" t="n">
        <v>14</v>
      </c>
      <c r="P122" s="162" t="n">
        <v>46</v>
      </c>
      <c r="Q122" s="160" t="n">
        <v>14</v>
      </c>
      <c r="R122" s="128" t="n">
        <f aca="false">Q122*P122</f>
        <v>644</v>
      </c>
    </row>
    <row r="123" customFormat="false" ht="15" hidden="false" customHeight="false" outlineLevel="0" collapsed="false">
      <c r="A123" s="132" t="n">
        <v>22</v>
      </c>
      <c r="B123" s="154" t="s">
        <v>110</v>
      </c>
      <c r="C123" s="161" t="n">
        <v>8050</v>
      </c>
      <c r="D123" s="161" t="n">
        <v>9140</v>
      </c>
      <c r="E123" s="137" t="n">
        <f aca="false">C123/D123*100</f>
        <v>88.074398249453</v>
      </c>
      <c r="F123" s="161" t="n">
        <v>2520</v>
      </c>
      <c r="G123" s="161" t="n">
        <v>2460</v>
      </c>
      <c r="H123" s="137" t="n">
        <f aca="false">F123/G123*100</f>
        <v>102.439024390244</v>
      </c>
      <c r="I123" s="161" t="n">
        <v>15383</v>
      </c>
      <c r="J123" s="161" t="n">
        <v>16412</v>
      </c>
      <c r="K123" s="137" t="n">
        <f aca="false">I123/J123*100</f>
        <v>93.7301974165245</v>
      </c>
      <c r="L123" s="162" t="n">
        <v>0</v>
      </c>
      <c r="M123" s="161" t="n">
        <v>0</v>
      </c>
      <c r="N123" s="137" t="n">
        <v>0</v>
      </c>
      <c r="O123" s="160" t="n">
        <v>13</v>
      </c>
      <c r="P123" s="162" t="n">
        <v>63</v>
      </c>
      <c r="Q123" s="160" t="n">
        <v>13</v>
      </c>
      <c r="R123" s="128" t="n">
        <f aca="false">Q123*P123</f>
        <v>819</v>
      </c>
    </row>
    <row r="124" customFormat="false" ht="15" hidden="false" customHeight="false" outlineLevel="0" collapsed="false">
      <c r="A124" s="132" t="n">
        <v>23</v>
      </c>
      <c r="B124" s="154" t="s">
        <v>111</v>
      </c>
      <c r="C124" s="161" t="n">
        <v>43847</v>
      </c>
      <c r="D124" s="162" t="n">
        <v>50877</v>
      </c>
      <c r="E124" s="137" t="n">
        <f aca="false">C124/D124*100</f>
        <v>86.1823613813708</v>
      </c>
      <c r="F124" s="161" t="n">
        <v>16435</v>
      </c>
      <c r="G124" s="161" t="n">
        <v>10283</v>
      </c>
      <c r="H124" s="137" t="n">
        <f aca="false">F124/G124*100</f>
        <v>159.826898764952</v>
      </c>
      <c r="I124" s="161" t="n">
        <v>45186</v>
      </c>
      <c r="J124" s="161" t="n">
        <v>52839</v>
      </c>
      <c r="K124" s="137" t="n">
        <f aca="false">I124/J124*100</f>
        <v>85.5163799466303</v>
      </c>
      <c r="L124" s="162" t="n">
        <v>0</v>
      </c>
      <c r="M124" s="162" t="n">
        <v>0</v>
      </c>
      <c r="N124" s="137" t="n">
        <v>0</v>
      </c>
      <c r="O124" s="160" t="n">
        <v>45</v>
      </c>
      <c r="P124" s="162" t="n">
        <v>45</v>
      </c>
      <c r="Q124" s="160" t="n">
        <v>41</v>
      </c>
      <c r="R124" s="128" t="n">
        <f aca="false">Q124*P124</f>
        <v>1845</v>
      </c>
    </row>
    <row r="125" customFormat="false" ht="15" hidden="false" customHeight="false" outlineLevel="0" collapsed="false">
      <c r="A125" s="132" t="n">
        <v>24</v>
      </c>
      <c r="B125" s="157" t="s">
        <v>112</v>
      </c>
      <c r="C125" s="162" t="n">
        <v>10535</v>
      </c>
      <c r="D125" s="162" t="n">
        <v>3345</v>
      </c>
      <c r="E125" s="137" t="n">
        <f aca="false">C125/D125*100</f>
        <v>314.947683109118</v>
      </c>
      <c r="F125" s="162" t="n">
        <v>0</v>
      </c>
      <c r="G125" s="161" t="n">
        <v>0</v>
      </c>
      <c r="H125" s="137" t="e">
        <f aca="false">F125/G125*100</f>
        <v>#DIV/0!</v>
      </c>
      <c r="I125" s="162" t="n">
        <v>45040</v>
      </c>
      <c r="J125" s="162" t="n">
        <v>79487</v>
      </c>
      <c r="K125" s="137" t="n">
        <f aca="false">I125/J125*100</f>
        <v>56.6633537559601</v>
      </c>
      <c r="L125" s="163" t="n">
        <v>0</v>
      </c>
      <c r="M125" s="162" t="n">
        <v>1428</v>
      </c>
      <c r="N125" s="137" t="n">
        <v>0</v>
      </c>
      <c r="O125" s="160" t="n">
        <v>17</v>
      </c>
      <c r="P125" s="162" t="n">
        <v>55</v>
      </c>
      <c r="Q125" s="160" t="n">
        <v>52</v>
      </c>
      <c r="R125" s="128" t="n">
        <f aca="false">Q125*P125</f>
        <v>2860</v>
      </c>
    </row>
    <row r="126" customFormat="false" ht="15" hidden="false" customHeight="false" outlineLevel="0" collapsed="false">
      <c r="A126" s="132" t="n">
        <v>25</v>
      </c>
      <c r="B126" s="157" t="s">
        <v>113</v>
      </c>
      <c r="C126" s="162" t="n">
        <v>15110</v>
      </c>
      <c r="D126" s="162" t="n">
        <v>17158</v>
      </c>
      <c r="E126" s="137" t="n">
        <f aca="false">C126/D126*100</f>
        <v>88.0638769087306</v>
      </c>
      <c r="F126" s="162" t="n">
        <v>2979</v>
      </c>
      <c r="G126" s="162" t="n">
        <v>4143</v>
      </c>
      <c r="H126" s="137" t="n">
        <f aca="false">F126/G126*100</f>
        <v>71.9044170890659</v>
      </c>
      <c r="I126" s="162" t="n">
        <v>14348</v>
      </c>
      <c r="J126" s="162" t="n">
        <v>17513</v>
      </c>
      <c r="K126" s="137" t="n">
        <f aca="false">I126/J126*100</f>
        <v>81.9277108433735</v>
      </c>
      <c r="L126" s="162" t="n">
        <v>0</v>
      </c>
      <c r="M126" s="162" t="n">
        <v>0</v>
      </c>
      <c r="N126" s="137" t="n">
        <v>0</v>
      </c>
      <c r="O126" s="160" t="n">
        <v>25</v>
      </c>
      <c r="P126" s="162" t="n">
        <v>35</v>
      </c>
      <c r="Q126" s="160" t="n">
        <v>19</v>
      </c>
      <c r="R126" s="128" t="n">
        <f aca="false">Q126*P126</f>
        <v>665</v>
      </c>
    </row>
    <row r="127" s="142" customFormat="true" ht="15" hidden="false" customHeight="false" outlineLevel="0" collapsed="false">
      <c r="A127" s="140" t="s">
        <v>114</v>
      </c>
      <c r="B127" s="140" t="s">
        <v>114</v>
      </c>
      <c r="C127" s="140" t="n">
        <f aca="false">SUM(C102:C126)</f>
        <v>1317250</v>
      </c>
      <c r="D127" s="140" t="n">
        <f aca="false">SUM(D102:D126)</f>
        <v>1257380</v>
      </c>
      <c r="E127" s="141" t="n">
        <f aca="false">C127/D127*100</f>
        <v>104.761488173822</v>
      </c>
      <c r="F127" s="140" t="n">
        <f aca="false">SUM(F102:F126)</f>
        <v>316244</v>
      </c>
      <c r="G127" s="140" t="n">
        <f aca="false">SUM(G102:G126)</f>
        <v>372757</v>
      </c>
      <c r="H127" s="141" t="n">
        <f aca="false">F127/G127*100</f>
        <v>84.8391847772141</v>
      </c>
      <c r="I127" s="140" t="n">
        <f aca="false">SUM(I102:I126)</f>
        <v>1312323</v>
      </c>
      <c r="J127" s="140" t="n">
        <f aca="false">SUM(J102:J126)</f>
        <v>1256312</v>
      </c>
      <c r="K127" s="141" t="n">
        <f aca="false">I127/J127*100</f>
        <v>104.458367029846</v>
      </c>
      <c r="L127" s="140" t="n">
        <f aca="false">SUM(L102:L126)</f>
        <v>671306</v>
      </c>
      <c r="M127" s="140" t="n">
        <f aca="false">SUM(M102:M126)</f>
        <v>531129</v>
      </c>
      <c r="N127" s="141" t="n">
        <f aca="false">L127/M127*100</f>
        <v>126.392270051155</v>
      </c>
      <c r="O127" s="140" t="n">
        <f aca="false">SUM(O102:O126)</f>
        <v>1840</v>
      </c>
      <c r="P127" s="141" t="n">
        <f aca="false">R127/O127</f>
        <v>59.4907608695652</v>
      </c>
      <c r="Q127" s="140" t="n">
        <f aca="false">SUM(Q102:Q126)</f>
        <v>1826</v>
      </c>
      <c r="R127" s="149" t="n">
        <f aca="false">SUM(R102:R126)</f>
        <v>109463</v>
      </c>
    </row>
    <row r="128" customFormat="false" ht="15" hidden="false" customHeight="false" outlineLevel="0" collapsed="false">
      <c r="A128" s="132"/>
      <c r="B128" s="157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61"/>
      <c r="O128" s="136"/>
      <c r="P128" s="134"/>
      <c r="Q128" s="136"/>
      <c r="R128" s="128"/>
    </row>
    <row r="129" customFormat="false" ht="15" hidden="false" customHeight="false" outlineLevel="0" collapsed="false">
      <c r="A129" s="164" t="s">
        <v>183</v>
      </c>
      <c r="B129" s="164"/>
      <c r="C129" s="129" t="n">
        <v>3</v>
      </c>
      <c r="D129" s="129" t="n">
        <v>4</v>
      </c>
      <c r="E129" s="131" t="n">
        <v>5</v>
      </c>
      <c r="F129" s="129" t="n">
        <v>6</v>
      </c>
      <c r="G129" s="129" t="n">
        <v>7</v>
      </c>
      <c r="H129" s="129" t="n">
        <v>8</v>
      </c>
      <c r="I129" s="129" t="n">
        <v>9</v>
      </c>
      <c r="J129" s="129" t="n">
        <v>10</v>
      </c>
      <c r="K129" s="129" t="n">
        <v>11</v>
      </c>
      <c r="L129" s="129" t="n">
        <v>12</v>
      </c>
      <c r="M129" s="129" t="n">
        <v>13</v>
      </c>
      <c r="N129" s="129" t="n">
        <v>14</v>
      </c>
      <c r="O129" s="129" t="n">
        <v>15</v>
      </c>
      <c r="P129" s="131" t="n">
        <v>16</v>
      </c>
      <c r="Q129" s="129" t="n">
        <v>15</v>
      </c>
      <c r="R129" s="128"/>
    </row>
    <row r="130" customFormat="false" ht="15" hidden="false" customHeight="false" outlineLevel="0" collapsed="false">
      <c r="A130" s="136" t="n">
        <v>1</v>
      </c>
      <c r="B130" s="165" t="s">
        <v>190</v>
      </c>
      <c r="C130" s="136" t="n">
        <v>413576</v>
      </c>
      <c r="D130" s="136" t="n">
        <v>196842</v>
      </c>
      <c r="E130" s="137" t="n">
        <f aca="false">C130/D130*100</f>
        <v>210.105566901373</v>
      </c>
      <c r="F130" s="136" t="n">
        <v>141246</v>
      </c>
      <c r="G130" s="136" t="n">
        <v>21266</v>
      </c>
      <c r="H130" s="137" t="n">
        <f aca="false">F130/G130*100</f>
        <v>664.186965108624</v>
      </c>
      <c r="I130" s="136" t="n">
        <v>121371</v>
      </c>
      <c r="J130" s="136" t="n">
        <v>180108</v>
      </c>
      <c r="K130" s="137" t="n">
        <f aca="false">I130/J130*100</f>
        <v>67.3879005929775</v>
      </c>
      <c r="L130" s="136" t="n">
        <v>35681</v>
      </c>
      <c r="M130" s="136" t="n">
        <v>26407</v>
      </c>
      <c r="N130" s="137" t="n">
        <f aca="false">L130/M130*100</f>
        <v>135.119475896543</v>
      </c>
      <c r="O130" s="136"/>
      <c r="P130" s="136" t="n">
        <v>71</v>
      </c>
      <c r="Q130" s="136" t="n">
        <v>72</v>
      </c>
      <c r="R130" s="128" t="n">
        <f aca="false">Q130*P130</f>
        <v>5112</v>
      </c>
    </row>
    <row r="131" customFormat="false" ht="15" hidden="false" customHeight="false" outlineLevel="0" collapsed="false">
      <c r="A131" s="136" t="n">
        <v>2</v>
      </c>
      <c r="B131" s="165" t="s">
        <v>191</v>
      </c>
      <c r="C131" s="136" t="n">
        <v>312296</v>
      </c>
      <c r="D131" s="136" t="n">
        <v>0</v>
      </c>
      <c r="E131" s="137" t="n">
        <v>0</v>
      </c>
      <c r="F131" s="136" t="n">
        <v>131867</v>
      </c>
      <c r="G131" s="136" t="n">
        <v>0</v>
      </c>
      <c r="H131" s="137" t="n">
        <v>0</v>
      </c>
      <c r="I131" s="136" t="n">
        <v>406906</v>
      </c>
      <c r="J131" s="136" t="n">
        <v>0</v>
      </c>
      <c r="K131" s="137" t="n">
        <v>0</v>
      </c>
      <c r="L131" s="136" t="n">
        <v>12487</v>
      </c>
      <c r="M131" s="136" t="n">
        <v>0</v>
      </c>
      <c r="N131" s="137" t="n">
        <v>0</v>
      </c>
      <c r="O131" s="136" t="n">
        <v>32</v>
      </c>
      <c r="P131" s="136" t="n">
        <v>85</v>
      </c>
      <c r="Q131" s="136" t="n">
        <v>32</v>
      </c>
      <c r="R131" s="128" t="n">
        <f aca="false">Q131*P131</f>
        <v>2720</v>
      </c>
    </row>
    <row r="132" customFormat="false" ht="15" hidden="false" customHeight="false" outlineLevel="0" collapsed="false">
      <c r="A132" s="136" t="n">
        <v>3</v>
      </c>
      <c r="B132" s="165" t="s">
        <v>192</v>
      </c>
      <c r="C132" s="136" t="n">
        <v>746098</v>
      </c>
      <c r="D132" s="136" t="n">
        <v>755855</v>
      </c>
      <c r="E132" s="137" t="n">
        <f aca="false">C132/D132*100</f>
        <v>98.709143949567</v>
      </c>
      <c r="F132" s="136" t="n">
        <v>121581</v>
      </c>
      <c r="G132" s="136" t="n">
        <v>189515</v>
      </c>
      <c r="H132" s="137" t="n">
        <f aca="false">F132/G132*100</f>
        <v>64.1537609160225</v>
      </c>
      <c r="I132" s="136" t="n">
        <v>725228</v>
      </c>
      <c r="J132" s="136" t="n">
        <v>732484</v>
      </c>
      <c r="K132" s="137" t="n">
        <f aca="false">I132/J132*100</f>
        <v>99.0093981575024</v>
      </c>
      <c r="L132" s="136" t="n">
        <v>0</v>
      </c>
      <c r="M132" s="136" t="n">
        <v>0</v>
      </c>
      <c r="N132" s="137" t="n">
        <v>0</v>
      </c>
      <c r="O132" s="136" t="n">
        <v>415</v>
      </c>
      <c r="P132" s="136" t="n">
        <v>100</v>
      </c>
      <c r="Q132" s="136" t="n">
        <v>415</v>
      </c>
      <c r="R132" s="128" t="n">
        <f aca="false">Q132*P132</f>
        <v>41500</v>
      </c>
    </row>
    <row r="133" customFormat="false" ht="15" hidden="false" customHeight="false" outlineLevel="0" collapsed="false">
      <c r="A133" s="140" t="s">
        <v>193</v>
      </c>
      <c r="B133" s="140" t="s">
        <v>114</v>
      </c>
      <c r="C133" s="140" t="n">
        <f aca="false">SUM(C130:C132)</f>
        <v>1471970</v>
      </c>
      <c r="D133" s="140" t="n">
        <f aca="false">SUM(D130:D132)</f>
        <v>952697</v>
      </c>
      <c r="E133" s="141" t="n">
        <f aca="false">C133/D133*100</f>
        <v>154.505577324165</v>
      </c>
      <c r="F133" s="140" t="n">
        <f aca="false">SUM(F130:F132)</f>
        <v>394694</v>
      </c>
      <c r="G133" s="140" t="n">
        <f aca="false">SUM(G130:G132)</f>
        <v>210781</v>
      </c>
      <c r="H133" s="141" t="n">
        <f aca="false">F133/G133*100</f>
        <v>187.25312053743</v>
      </c>
      <c r="I133" s="140" t="n">
        <f aca="false">SUM(I130:I132)</f>
        <v>1253505</v>
      </c>
      <c r="J133" s="140" t="n">
        <f aca="false">SUM(J130:J132)</f>
        <v>912592</v>
      </c>
      <c r="K133" s="141" t="n">
        <f aca="false">I133/J133*100</f>
        <v>137.356562406859</v>
      </c>
      <c r="L133" s="140" t="n">
        <f aca="false">SUM(L130:L132)</f>
        <v>48168</v>
      </c>
      <c r="M133" s="140" t="n">
        <f aca="false">SUM(M130:M132)</f>
        <v>26407</v>
      </c>
      <c r="N133" s="141" t="n">
        <v>0</v>
      </c>
      <c r="O133" s="140" t="n">
        <f aca="false">SUM(O130:O132)</f>
        <v>447</v>
      </c>
      <c r="P133" s="141" t="n">
        <f aca="false">R133/O133</f>
        <v>110.362416107383</v>
      </c>
      <c r="Q133" s="140" t="n">
        <f aca="false">SUM(Q130:Q132)</f>
        <v>519</v>
      </c>
      <c r="R133" s="128" t="n">
        <f aca="false">SUM(R130:R132)</f>
        <v>49332</v>
      </c>
    </row>
    <row r="134" customFormat="false" ht="15" hidden="false" customHeight="false" outlineLevel="0" collapsed="false">
      <c r="A134" s="129"/>
      <c r="B134" s="129"/>
      <c r="C134" s="129"/>
      <c r="D134" s="129"/>
      <c r="E134" s="166"/>
      <c r="F134" s="129"/>
      <c r="G134" s="129"/>
      <c r="H134" s="166"/>
      <c r="I134" s="129"/>
      <c r="J134" s="129"/>
      <c r="K134" s="166"/>
      <c r="L134" s="129"/>
      <c r="M134" s="129"/>
      <c r="N134" s="166"/>
      <c r="O134" s="129"/>
      <c r="P134" s="166"/>
      <c r="Q134" s="129"/>
      <c r="R134" s="118"/>
    </row>
    <row r="135" customFormat="false" ht="15" hidden="false" customHeight="false" outlineLevel="0" collapsed="false">
      <c r="A135" s="129"/>
      <c r="B135" s="129" t="s">
        <v>22</v>
      </c>
      <c r="C135" s="129" t="n">
        <v>3</v>
      </c>
      <c r="D135" s="129" t="n">
        <v>4</v>
      </c>
      <c r="E135" s="131" t="n">
        <v>5</v>
      </c>
      <c r="F135" s="129" t="n">
        <v>6</v>
      </c>
      <c r="G135" s="129" t="n">
        <v>7</v>
      </c>
      <c r="H135" s="129" t="n">
        <v>8</v>
      </c>
      <c r="I135" s="129" t="n">
        <v>9</v>
      </c>
      <c r="J135" s="129" t="n">
        <v>10</v>
      </c>
      <c r="K135" s="129" t="n">
        <v>11</v>
      </c>
      <c r="L135" s="129" t="n">
        <v>12</v>
      </c>
      <c r="M135" s="129" t="n">
        <v>13</v>
      </c>
      <c r="N135" s="129" t="n">
        <v>14</v>
      </c>
      <c r="O135" s="129" t="n">
        <v>15</v>
      </c>
      <c r="P135" s="131" t="n">
        <v>16</v>
      </c>
      <c r="Q135" s="129" t="n">
        <v>15</v>
      </c>
      <c r="R135" s="128"/>
    </row>
    <row r="136" customFormat="false" ht="15" hidden="false" customHeight="false" outlineLevel="0" collapsed="false">
      <c r="A136" s="136" t="n">
        <v>1</v>
      </c>
      <c r="B136" s="154" t="s">
        <v>115</v>
      </c>
      <c r="C136" s="167" t="n">
        <v>0</v>
      </c>
      <c r="D136" s="168" t="n">
        <v>0</v>
      </c>
      <c r="E136" s="137" t="n">
        <v>0</v>
      </c>
      <c r="F136" s="167" t="n">
        <v>0</v>
      </c>
      <c r="G136" s="130" t="n">
        <v>0</v>
      </c>
      <c r="H136" s="137" t="n">
        <v>0</v>
      </c>
      <c r="I136" s="130" t="n">
        <v>0</v>
      </c>
      <c r="J136" s="168" t="n">
        <v>0</v>
      </c>
      <c r="K136" s="137" t="n">
        <v>0</v>
      </c>
      <c r="L136" s="167" t="n">
        <v>0</v>
      </c>
      <c r="M136" s="168" t="n">
        <v>0</v>
      </c>
      <c r="N136" s="137" t="n">
        <v>0</v>
      </c>
      <c r="O136" s="136" t="n">
        <v>0</v>
      </c>
      <c r="P136" s="162" t="n">
        <v>0</v>
      </c>
      <c r="Q136" s="136" t="n">
        <v>0</v>
      </c>
      <c r="R136" s="128" t="n">
        <f aca="false">Q136*P136</f>
        <v>0</v>
      </c>
    </row>
    <row r="137" customFormat="false" ht="15" hidden="false" customHeight="false" outlineLevel="0" collapsed="false">
      <c r="A137" s="136" t="n">
        <v>2</v>
      </c>
      <c r="B137" s="154" t="s">
        <v>116</v>
      </c>
      <c r="C137" s="136" t="n">
        <v>124355</v>
      </c>
      <c r="D137" s="136" t="n">
        <v>27501</v>
      </c>
      <c r="E137" s="137" t="n">
        <f aca="false">C137/D137*100</f>
        <v>452.183556961565</v>
      </c>
      <c r="F137" s="136" t="n">
        <v>30178</v>
      </c>
      <c r="G137" s="136" t="n">
        <v>218</v>
      </c>
      <c r="H137" s="130" t="n">
        <f aca="false">F137/G137*100</f>
        <v>13843.119266055</v>
      </c>
      <c r="I137" s="136" t="n">
        <v>154211</v>
      </c>
      <c r="J137" s="136" t="n">
        <v>22767</v>
      </c>
      <c r="K137" s="137" t="n">
        <f aca="false">I137/J137*100</f>
        <v>677.34440198533</v>
      </c>
      <c r="L137" s="136" t="n">
        <v>0</v>
      </c>
      <c r="M137" s="136" t="n">
        <v>0</v>
      </c>
      <c r="N137" s="137" t="n">
        <v>0</v>
      </c>
      <c r="O137" s="136" t="n">
        <v>81</v>
      </c>
      <c r="P137" s="134" t="n">
        <v>80</v>
      </c>
      <c r="Q137" s="136" t="n">
        <v>85</v>
      </c>
      <c r="R137" s="128" t="n">
        <f aca="false">Q137*P137</f>
        <v>6800</v>
      </c>
    </row>
    <row r="138" customFormat="false" ht="15" hidden="false" customHeight="false" outlineLevel="0" collapsed="false">
      <c r="A138" s="136" t="n">
        <v>3</v>
      </c>
      <c r="B138" s="154" t="s">
        <v>117</v>
      </c>
      <c r="C138" s="136" t="n">
        <v>0</v>
      </c>
      <c r="D138" s="136" t="n">
        <v>0</v>
      </c>
      <c r="E138" s="136" t="n">
        <v>0</v>
      </c>
      <c r="F138" s="136" t="n">
        <v>0</v>
      </c>
      <c r="G138" s="136" t="n">
        <v>0</v>
      </c>
      <c r="H138" s="136" t="n">
        <v>0</v>
      </c>
      <c r="I138" s="136" t="n">
        <v>0</v>
      </c>
      <c r="J138" s="136" t="n">
        <v>0</v>
      </c>
      <c r="K138" s="136" t="n">
        <v>0</v>
      </c>
      <c r="L138" s="136" t="n">
        <v>0</v>
      </c>
      <c r="M138" s="136" t="n">
        <v>0</v>
      </c>
      <c r="N138" s="161" t="n">
        <v>0</v>
      </c>
      <c r="O138" s="136" t="n">
        <v>0</v>
      </c>
      <c r="P138" s="134" t="n">
        <v>0</v>
      </c>
      <c r="Q138" s="136" t="n">
        <v>0</v>
      </c>
      <c r="R138" s="128" t="n">
        <f aca="false">Q138*P138</f>
        <v>0</v>
      </c>
    </row>
    <row r="139" customFormat="false" ht="15" hidden="false" customHeight="false" outlineLevel="0" collapsed="false">
      <c r="A139" s="136" t="n">
        <v>4</v>
      </c>
      <c r="B139" s="154" t="s">
        <v>118</v>
      </c>
      <c r="C139" s="136" t="n">
        <v>0</v>
      </c>
      <c r="D139" s="136" t="n">
        <v>0</v>
      </c>
      <c r="E139" s="136" t="n">
        <v>0</v>
      </c>
      <c r="F139" s="136" t="n">
        <v>0</v>
      </c>
      <c r="G139" s="136" t="n">
        <v>0</v>
      </c>
      <c r="H139" s="136" t="n">
        <v>0</v>
      </c>
      <c r="I139" s="136" t="n">
        <v>0</v>
      </c>
      <c r="J139" s="136" t="n">
        <v>0</v>
      </c>
      <c r="K139" s="136" t="n">
        <v>0</v>
      </c>
      <c r="L139" s="136" t="n">
        <v>0</v>
      </c>
      <c r="M139" s="136" t="n">
        <v>0</v>
      </c>
      <c r="N139" s="161" t="n">
        <v>0</v>
      </c>
      <c r="O139" s="136" t="n">
        <v>0</v>
      </c>
      <c r="P139" s="134" t="n">
        <v>0</v>
      </c>
      <c r="Q139" s="136" t="n">
        <v>0</v>
      </c>
      <c r="R139" s="128" t="n">
        <f aca="false">Q139*P139</f>
        <v>0</v>
      </c>
    </row>
    <row r="140" customFormat="false" ht="15" hidden="false" customHeight="false" outlineLevel="0" collapsed="false">
      <c r="A140" s="136" t="n">
        <v>5</v>
      </c>
      <c r="B140" s="154" t="s">
        <v>119</v>
      </c>
      <c r="C140" s="161" t="n">
        <v>2940</v>
      </c>
      <c r="D140" s="161" t="n">
        <v>481</v>
      </c>
      <c r="E140" s="137" t="n">
        <f aca="false">C140/D140*100</f>
        <v>611.226611226611</v>
      </c>
      <c r="F140" s="161" t="n">
        <v>2940</v>
      </c>
      <c r="G140" s="161" t="n">
        <v>300</v>
      </c>
      <c r="H140" s="137" t="n">
        <v>0</v>
      </c>
      <c r="I140" s="161" t="n">
        <v>4027</v>
      </c>
      <c r="J140" s="161" t="n">
        <v>3907</v>
      </c>
      <c r="K140" s="169" t="n">
        <f aca="false">I140/J140*100</f>
        <v>103.071410289224</v>
      </c>
      <c r="L140" s="161" t="n">
        <v>0</v>
      </c>
      <c r="M140" s="161" t="n">
        <v>0</v>
      </c>
      <c r="N140" s="161" t="n">
        <v>0</v>
      </c>
      <c r="O140" s="136" t="n">
        <v>7</v>
      </c>
      <c r="P140" s="162" t="n">
        <v>45</v>
      </c>
      <c r="Q140" s="136" t="n">
        <v>7</v>
      </c>
      <c r="R140" s="128" t="n">
        <f aca="false">Q140*P140</f>
        <v>315</v>
      </c>
    </row>
    <row r="141" s="144" customFormat="true" ht="15" hidden="false" customHeight="false" outlineLevel="0" collapsed="false">
      <c r="A141" s="136" t="n">
        <v>6</v>
      </c>
      <c r="B141" s="154" t="s">
        <v>120</v>
      </c>
      <c r="C141" s="161" t="n">
        <v>0</v>
      </c>
      <c r="D141" s="161" t="n">
        <v>0</v>
      </c>
      <c r="E141" s="169" t="n">
        <v>0</v>
      </c>
      <c r="F141" s="161" t="n">
        <v>0</v>
      </c>
      <c r="G141" s="161" t="n">
        <v>0</v>
      </c>
      <c r="H141" s="137" t="n">
        <v>0</v>
      </c>
      <c r="I141" s="170" t="n">
        <v>0</v>
      </c>
      <c r="J141" s="161" t="n">
        <v>0</v>
      </c>
      <c r="K141" s="169" t="n">
        <v>0</v>
      </c>
      <c r="L141" s="161" t="n">
        <v>0</v>
      </c>
      <c r="M141" s="161" t="n">
        <v>0</v>
      </c>
      <c r="N141" s="161" t="n">
        <v>0</v>
      </c>
      <c r="O141" s="136" t="n">
        <v>4</v>
      </c>
      <c r="P141" s="163" t="n">
        <v>60</v>
      </c>
      <c r="Q141" s="136" t="n">
        <v>4</v>
      </c>
      <c r="R141" s="128" t="n">
        <f aca="false">Q141*P141</f>
        <v>240</v>
      </c>
    </row>
    <row r="142" customFormat="false" ht="15" hidden="false" customHeight="false" outlineLevel="0" collapsed="false">
      <c r="A142" s="136" t="n">
        <v>7</v>
      </c>
      <c r="B142" s="154" t="s">
        <v>121</v>
      </c>
      <c r="C142" s="130" t="n">
        <v>8455</v>
      </c>
      <c r="D142" s="130" t="n">
        <v>8320</v>
      </c>
      <c r="E142" s="137" t="n">
        <f aca="false">C142/D142*100</f>
        <v>101.622596153846</v>
      </c>
      <c r="F142" s="130" t="n">
        <v>1058</v>
      </c>
      <c r="G142" s="130" t="n">
        <v>2731</v>
      </c>
      <c r="H142" s="137" t="n">
        <f aca="false">F142/G142*100</f>
        <v>38.7403881362138</v>
      </c>
      <c r="I142" s="130" t="n">
        <v>8455</v>
      </c>
      <c r="J142" s="130" t="n">
        <v>8320</v>
      </c>
      <c r="K142" s="169" t="n">
        <f aca="false">I142/J142*100</f>
        <v>101.622596153846</v>
      </c>
      <c r="L142" s="130" t="n">
        <v>0</v>
      </c>
      <c r="M142" s="130" t="n">
        <v>0</v>
      </c>
      <c r="N142" s="137" t="n">
        <v>0</v>
      </c>
      <c r="O142" s="136" t="n">
        <v>13</v>
      </c>
      <c r="P142" s="162" t="n">
        <v>50</v>
      </c>
      <c r="Q142" s="136" t="n">
        <v>13</v>
      </c>
      <c r="R142" s="128" t="n">
        <f aca="false">Q142*P142</f>
        <v>650</v>
      </c>
    </row>
    <row r="143" s="142" customFormat="true" ht="15" hidden="false" customHeight="false" outlineLevel="0" collapsed="false">
      <c r="A143" s="140" t="s">
        <v>122</v>
      </c>
      <c r="B143" s="140" t="s">
        <v>122</v>
      </c>
      <c r="C143" s="140" t="n">
        <f aca="false">SUM(C136:C142)</f>
        <v>135750</v>
      </c>
      <c r="D143" s="140" t="n">
        <f aca="false">SUM(D136:D142)</f>
        <v>36302</v>
      </c>
      <c r="E143" s="141" t="n">
        <f aca="false">C143/D143*100</f>
        <v>373.946339044681</v>
      </c>
      <c r="F143" s="140" t="n">
        <f aca="false">SUM(F136:F142)</f>
        <v>34176</v>
      </c>
      <c r="G143" s="140" t="n">
        <f aca="false">SUM(G136:G142)</f>
        <v>3249</v>
      </c>
      <c r="H143" s="141" t="n">
        <f aca="false">F143/G143*100</f>
        <v>1051.89289012004</v>
      </c>
      <c r="I143" s="140" t="n">
        <f aca="false">SUM(I136:I142)</f>
        <v>166693</v>
      </c>
      <c r="J143" s="140" t="n">
        <f aca="false">SUM(J136:J142)</f>
        <v>34994</v>
      </c>
      <c r="K143" s="141" t="n">
        <f aca="false">I143/J143*100</f>
        <v>476.347373835515</v>
      </c>
      <c r="L143" s="140" t="n">
        <f aca="false">SUM(L136:L142)</f>
        <v>0</v>
      </c>
      <c r="M143" s="140" t="n">
        <f aca="false">SUM(M136:M142)</f>
        <v>0</v>
      </c>
      <c r="N143" s="152" t="n">
        <v>0</v>
      </c>
      <c r="O143" s="140" t="n">
        <f aca="false">SUM(O136:O142)</f>
        <v>105</v>
      </c>
      <c r="P143" s="141" t="n">
        <f aca="false">R143/O143</f>
        <v>76.2380952380952</v>
      </c>
      <c r="Q143" s="140" t="n">
        <f aca="false">SUM(Q136:Q142)</f>
        <v>109</v>
      </c>
      <c r="R143" s="149" t="n">
        <f aca="false">SUM(R136:R142)</f>
        <v>8005</v>
      </c>
    </row>
    <row r="144" customFormat="false" ht="15" hidden="false" customHeight="false" outlineLevel="0" collapsed="false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0"/>
      <c r="L144" s="136"/>
      <c r="M144" s="136"/>
      <c r="N144" s="136"/>
      <c r="O144" s="136"/>
      <c r="P144" s="130"/>
      <c r="Q144" s="136"/>
      <c r="R144" s="128"/>
    </row>
    <row r="145" customFormat="false" ht="15" hidden="false" customHeight="false" outlineLevel="0" collapsed="false">
      <c r="A145" s="185"/>
      <c r="B145" s="186"/>
      <c r="C145" s="136"/>
      <c r="D145" s="136"/>
      <c r="E145" s="136"/>
      <c r="F145" s="136"/>
      <c r="G145" s="136"/>
      <c r="H145" s="136"/>
      <c r="I145" s="136"/>
      <c r="J145" s="136"/>
      <c r="K145" s="130"/>
      <c r="L145" s="136"/>
      <c r="M145" s="136"/>
      <c r="N145" s="136"/>
      <c r="O145" s="136"/>
      <c r="P145" s="130"/>
      <c r="Q145" s="136"/>
      <c r="R145" s="128"/>
    </row>
    <row r="146" customFormat="false" ht="15" hidden="false" customHeight="false" outlineLevel="0" collapsed="false">
      <c r="A146" s="185"/>
      <c r="B146" s="186"/>
      <c r="C146" s="136"/>
      <c r="D146" s="136"/>
      <c r="E146" s="136"/>
      <c r="F146" s="136"/>
      <c r="G146" s="136"/>
      <c r="H146" s="136"/>
      <c r="I146" s="136"/>
      <c r="J146" s="136"/>
      <c r="K146" s="130"/>
      <c r="L146" s="136"/>
      <c r="M146" s="136"/>
      <c r="N146" s="136"/>
      <c r="O146" s="136"/>
      <c r="P146" s="130"/>
      <c r="Q146" s="136"/>
      <c r="R146" s="128"/>
    </row>
    <row r="147" customFormat="false" ht="15" hidden="false" customHeight="false" outlineLevel="0" collapsed="false">
      <c r="A147" s="129" t="s">
        <v>123</v>
      </c>
      <c r="B147" s="129"/>
      <c r="C147" s="129" t="n">
        <v>3</v>
      </c>
      <c r="D147" s="129" t="n">
        <v>4</v>
      </c>
      <c r="E147" s="131" t="n">
        <v>5</v>
      </c>
      <c r="F147" s="129" t="n">
        <v>6</v>
      </c>
      <c r="G147" s="129" t="n">
        <v>7</v>
      </c>
      <c r="H147" s="129" t="n">
        <v>8</v>
      </c>
      <c r="I147" s="129" t="n">
        <v>9</v>
      </c>
      <c r="J147" s="129" t="n">
        <v>10</v>
      </c>
      <c r="K147" s="129" t="n">
        <v>11</v>
      </c>
      <c r="L147" s="129" t="n">
        <v>12</v>
      </c>
      <c r="M147" s="129" t="n">
        <v>13</v>
      </c>
      <c r="N147" s="129" t="n">
        <v>14</v>
      </c>
      <c r="O147" s="129" t="n">
        <v>15</v>
      </c>
      <c r="P147" s="131" t="n">
        <v>16</v>
      </c>
      <c r="Q147" s="129" t="n">
        <v>15</v>
      </c>
      <c r="R147" s="128"/>
    </row>
    <row r="148" customFormat="false" ht="15" hidden="false" customHeight="false" outlineLevel="0" collapsed="false">
      <c r="A148" s="136" t="n">
        <v>1</v>
      </c>
      <c r="B148" s="154" t="s">
        <v>124</v>
      </c>
      <c r="C148" s="130" t="n">
        <v>46660940</v>
      </c>
      <c r="D148" s="130" t="n">
        <v>41819964</v>
      </c>
      <c r="E148" s="137" t="n">
        <f aca="false">C148/D148*100</f>
        <v>111.5757536281</v>
      </c>
      <c r="F148" s="136" t="n">
        <v>10812927</v>
      </c>
      <c r="G148" s="136" t="n">
        <v>8493032</v>
      </c>
      <c r="H148" s="137" t="n">
        <f aca="false">F148/G148*100</f>
        <v>127.315274450867</v>
      </c>
      <c r="I148" s="136" t="n">
        <v>47002168</v>
      </c>
      <c r="J148" s="136" t="n">
        <v>42227007</v>
      </c>
      <c r="K148" s="137" t="n">
        <f aca="false">I148/J148*100</f>
        <v>111.308310342715</v>
      </c>
      <c r="L148" s="136" t="n">
        <v>21567528</v>
      </c>
      <c r="M148" s="136" t="n">
        <v>19530953</v>
      </c>
      <c r="N148" s="137" t="n">
        <f aca="false">L148/M148*100</f>
        <v>110.427422563558</v>
      </c>
      <c r="O148" s="136" t="n">
        <v>2913</v>
      </c>
      <c r="P148" s="130" t="n">
        <v>145</v>
      </c>
      <c r="Q148" s="136" t="n">
        <v>2913</v>
      </c>
      <c r="R148" s="128" t="n">
        <f aca="false">Q148*P148</f>
        <v>422385</v>
      </c>
    </row>
    <row r="149" customFormat="false" ht="15" hidden="false" customHeight="false" outlineLevel="0" collapsed="false">
      <c r="A149" s="136" t="n">
        <v>2</v>
      </c>
      <c r="B149" s="154" t="s">
        <v>125</v>
      </c>
      <c r="C149" s="0" t="n">
        <v>10740135</v>
      </c>
      <c r="D149" s="130" t="n">
        <v>9822009</v>
      </c>
      <c r="E149" s="137" t="n">
        <f aca="false">C149/D149*100</f>
        <v>109.347639571497</v>
      </c>
      <c r="F149" s="136" t="n">
        <v>2359407</v>
      </c>
      <c r="G149" s="136" t="n">
        <v>2087015</v>
      </c>
      <c r="H149" s="137" t="n">
        <f aca="false">F149/G149*100</f>
        <v>113.051750945729</v>
      </c>
      <c r="I149" s="136" t="n">
        <v>9559647</v>
      </c>
      <c r="J149" s="136" t="n">
        <v>9799532</v>
      </c>
      <c r="K149" s="137" t="n">
        <f aca="false">I149/J149*100</f>
        <v>97.5520769767373</v>
      </c>
      <c r="L149" s="136" t="n">
        <v>9559647</v>
      </c>
      <c r="M149" s="136" t="n">
        <v>9799532</v>
      </c>
      <c r="N149" s="137" t="n">
        <f aca="false">L149/M149*100</f>
        <v>97.5520769767373</v>
      </c>
      <c r="O149" s="136" t="n">
        <v>940</v>
      </c>
      <c r="P149" s="130" t="n">
        <v>120</v>
      </c>
      <c r="Q149" s="136" t="n">
        <v>934</v>
      </c>
      <c r="R149" s="128" t="n">
        <f aca="false">Q149*P149</f>
        <v>112080</v>
      </c>
    </row>
    <row r="150" s="144" customFormat="true" ht="15" hidden="false" customHeight="false" outlineLevel="0" collapsed="false">
      <c r="A150" s="136" t="n">
        <v>3</v>
      </c>
      <c r="B150" s="154" t="s">
        <v>126</v>
      </c>
      <c r="C150" s="130" t="n">
        <v>10566946</v>
      </c>
      <c r="D150" s="130" t="n">
        <v>11491292</v>
      </c>
      <c r="E150" s="137" t="n">
        <f aca="false">C150/D150*100</f>
        <v>91.9561177281023</v>
      </c>
      <c r="F150" s="136" t="n">
        <v>2080799</v>
      </c>
      <c r="G150" s="136" t="n">
        <v>2781600</v>
      </c>
      <c r="H150" s="137" t="n">
        <f aca="false">F150/G150*100</f>
        <v>74.8058311763014</v>
      </c>
      <c r="I150" s="136" t="n">
        <v>7431702</v>
      </c>
      <c r="J150" s="136" t="n">
        <v>10345101</v>
      </c>
      <c r="K150" s="137" t="n">
        <f aca="false">I150/J150*100</f>
        <v>71.837887324638</v>
      </c>
      <c r="L150" s="136" t="n">
        <v>7431701</v>
      </c>
      <c r="M150" s="136" t="n">
        <v>10345181</v>
      </c>
      <c r="N150" s="137" t="n">
        <f aca="false">L150/M150*100</f>
        <v>71.8373221309516</v>
      </c>
      <c r="O150" s="136" t="n">
        <v>1205</v>
      </c>
      <c r="P150" s="130" t="n">
        <v>306</v>
      </c>
      <c r="Q150" s="136" t="n">
        <v>1205</v>
      </c>
      <c r="R150" s="128" t="n">
        <f aca="false">Q150*P150</f>
        <v>368730</v>
      </c>
    </row>
    <row r="151" customFormat="false" ht="15" hidden="false" customHeight="false" outlineLevel="0" collapsed="false">
      <c r="A151" s="136" t="n">
        <v>4</v>
      </c>
      <c r="B151" s="154" t="s">
        <v>127</v>
      </c>
      <c r="C151" s="130" t="n">
        <v>1878846</v>
      </c>
      <c r="D151" s="130" t="n">
        <v>2895934</v>
      </c>
      <c r="E151" s="137" t="n">
        <f aca="false">C151/D151*100</f>
        <v>64.8787575959949</v>
      </c>
      <c r="F151" s="136" t="n">
        <v>321996</v>
      </c>
      <c r="G151" s="136" t="n">
        <v>632560</v>
      </c>
      <c r="H151" s="137" t="n">
        <f aca="false">F151/G151*100</f>
        <v>50.9036296952068</v>
      </c>
      <c r="I151" s="136" t="n">
        <v>1530136</v>
      </c>
      <c r="J151" s="136" t="n">
        <v>2679324</v>
      </c>
      <c r="K151" s="137" t="n">
        <f aca="false">I151/J151*100</f>
        <v>57.1090319797083</v>
      </c>
      <c r="L151" s="136" t="n">
        <v>1530136</v>
      </c>
      <c r="M151" s="136" t="n">
        <v>2672324</v>
      </c>
      <c r="N151" s="137" t="n">
        <f aca="false">L151/M151*100</f>
        <v>57.2586258253116</v>
      </c>
      <c r="O151" s="136" t="n">
        <v>551</v>
      </c>
      <c r="P151" s="130" t="n">
        <v>150</v>
      </c>
      <c r="Q151" s="136" t="n">
        <v>554</v>
      </c>
      <c r="R151" s="128" t="n">
        <f aca="false">Q151*P151</f>
        <v>83100</v>
      </c>
    </row>
    <row r="152" customFormat="false" ht="15" hidden="false" customHeight="false" outlineLevel="0" collapsed="false">
      <c r="A152" s="136" t="n">
        <v>5</v>
      </c>
      <c r="B152" s="154" t="s">
        <v>128</v>
      </c>
      <c r="C152" s="130" t="n">
        <v>0</v>
      </c>
      <c r="D152" s="136" t="n">
        <v>0</v>
      </c>
      <c r="E152" s="136" t="n">
        <v>0</v>
      </c>
      <c r="F152" s="136" t="n">
        <v>0</v>
      </c>
      <c r="G152" s="136" t="n">
        <v>0</v>
      </c>
      <c r="H152" s="136" t="n">
        <v>0</v>
      </c>
      <c r="I152" s="136" t="n">
        <v>0</v>
      </c>
      <c r="J152" s="136" t="n">
        <v>0</v>
      </c>
      <c r="K152" s="136" t="n">
        <v>0</v>
      </c>
      <c r="L152" s="136" t="n">
        <v>0</v>
      </c>
      <c r="M152" s="136" t="n">
        <v>0</v>
      </c>
      <c r="N152" s="137" t="n">
        <v>0</v>
      </c>
      <c r="O152" s="136" t="n">
        <v>0</v>
      </c>
      <c r="P152" s="134" t="n">
        <v>0</v>
      </c>
      <c r="Q152" s="136" t="n">
        <v>0</v>
      </c>
      <c r="R152" s="128" t="n">
        <f aca="false">Q152*P152</f>
        <v>0</v>
      </c>
    </row>
    <row r="153" customFormat="false" ht="15" hidden="false" customHeight="false" outlineLevel="0" collapsed="false">
      <c r="A153" s="136" t="n">
        <v>6</v>
      </c>
      <c r="B153" s="154" t="s">
        <v>129</v>
      </c>
      <c r="C153" s="130" t="n">
        <v>8145946</v>
      </c>
      <c r="D153" s="130" t="n">
        <v>8931412</v>
      </c>
      <c r="E153" s="137" t="n">
        <f aca="false">C153/D153*100</f>
        <v>91.2055786923725</v>
      </c>
      <c r="F153" s="136" t="n">
        <v>1884744</v>
      </c>
      <c r="G153" s="136" t="n">
        <v>1874594</v>
      </c>
      <c r="H153" s="137" t="n">
        <f aca="false">F153/G153*100</f>
        <v>100.541450575431</v>
      </c>
      <c r="I153" s="136" t="n">
        <v>8264089</v>
      </c>
      <c r="J153" s="136" t="n">
        <v>9049540</v>
      </c>
      <c r="K153" s="137" t="n">
        <f aca="false">I153/J153*100</f>
        <v>91.3205422596066</v>
      </c>
      <c r="L153" s="136" t="n">
        <v>8264089</v>
      </c>
      <c r="M153" s="136" t="n">
        <v>9049540</v>
      </c>
      <c r="N153" s="137" t="n">
        <f aca="false">L153/M153*100</f>
        <v>91.3205422596066</v>
      </c>
      <c r="O153" s="136" t="n">
        <v>464</v>
      </c>
      <c r="P153" s="130" t="n">
        <v>150</v>
      </c>
      <c r="Q153" s="136" t="n">
        <v>464</v>
      </c>
      <c r="R153" s="128" t="n">
        <f aca="false">Q153*P153</f>
        <v>69600</v>
      </c>
    </row>
    <row r="154" customFormat="false" ht="15" hidden="false" customHeight="false" outlineLevel="0" collapsed="false">
      <c r="A154" s="136" t="n">
        <v>7</v>
      </c>
      <c r="B154" s="154" t="s">
        <v>130</v>
      </c>
      <c r="C154" s="136" t="n">
        <v>0</v>
      </c>
      <c r="D154" s="136" t="n">
        <v>0</v>
      </c>
      <c r="E154" s="136" t="n">
        <v>0</v>
      </c>
      <c r="F154" s="136" t="n">
        <v>0</v>
      </c>
      <c r="G154" s="136" t="n">
        <v>0</v>
      </c>
      <c r="H154" s="136" t="n">
        <v>0</v>
      </c>
      <c r="I154" s="136" t="n">
        <v>0</v>
      </c>
      <c r="J154" s="136" t="n">
        <v>0</v>
      </c>
      <c r="K154" s="136" t="n">
        <v>0</v>
      </c>
      <c r="L154" s="136" t="n">
        <v>0</v>
      </c>
      <c r="M154" s="136" t="n">
        <v>0</v>
      </c>
      <c r="N154" s="137" t="n">
        <v>0</v>
      </c>
      <c r="O154" s="136" t="n">
        <v>0</v>
      </c>
      <c r="P154" s="134" t="n">
        <v>0</v>
      </c>
      <c r="Q154" s="136" t="n">
        <v>0</v>
      </c>
      <c r="R154" s="128" t="n">
        <f aca="false">Q154*P154</f>
        <v>0</v>
      </c>
    </row>
    <row r="155" customFormat="false" ht="15" hidden="false" customHeight="false" outlineLevel="0" collapsed="false">
      <c r="A155" s="136" t="n">
        <v>8</v>
      </c>
      <c r="B155" s="154" t="s">
        <v>131</v>
      </c>
      <c r="C155" s="136" t="n">
        <v>0</v>
      </c>
      <c r="D155" s="136" t="n">
        <v>0</v>
      </c>
      <c r="E155" s="136" t="n">
        <v>0</v>
      </c>
      <c r="F155" s="136" t="n">
        <v>0</v>
      </c>
      <c r="G155" s="136" t="n">
        <v>0</v>
      </c>
      <c r="H155" s="136" t="n">
        <v>0</v>
      </c>
      <c r="I155" s="136" t="n">
        <v>0</v>
      </c>
      <c r="J155" s="136" t="n">
        <v>0</v>
      </c>
      <c r="K155" s="136" t="n">
        <v>0</v>
      </c>
      <c r="L155" s="136" t="n">
        <v>0</v>
      </c>
      <c r="M155" s="136" t="n">
        <v>0</v>
      </c>
      <c r="N155" s="137" t="n">
        <v>0</v>
      </c>
      <c r="O155" s="136" t="n">
        <v>0</v>
      </c>
      <c r="P155" s="134" t="n">
        <v>0</v>
      </c>
      <c r="Q155" s="136" t="n">
        <v>0</v>
      </c>
      <c r="R155" s="128" t="n">
        <f aca="false">Q155*P155</f>
        <v>0</v>
      </c>
    </row>
    <row r="156" s="144" customFormat="true" ht="15" hidden="false" customHeight="false" outlineLevel="0" collapsed="false">
      <c r="A156" s="136" t="n">
        <v>9</v>
      </c>
      <c r="B156" s="154" t="s">
        <v>132</v>
      </c>
      <c r="C156" s="130" t="n">
        <v>10662310</v>
      </c>
      <c r="D156" s="130" t="n">
        <v>6823286</v>
      </c>
      <c r="E156" s="137" t="n">
        <f aca="false">C156/D156*100</f>
        <v>156.263565677886</v>
      </c>
      <c r="F156" s="136" t="n">
        <v>3050915</v>
      </c>
      <c r="G156" s="136" t="n">
        <v>1716211</v>
      </c>
      <c r="H156" s="137" t="n">
        <f aca="false">F156/G156*100</f>
        <v>177.770390703707</v>
      </c>
      <c r="I156" s="136" t="n">
        <v>10677250</v>
      </c>
      <c r="J156" s="136" t="n">
        <v>6606713</v>
      </c>
      <c r="K156" s="137" t="n">
        <f aca="false">I156/J156*100</f>
        <v>161.612136019833</v>
      </c>
      <c r="L156" s="136" t="n">
        <v>10677250</v>
      </c>
      <c r="M156" s="136" t="n">
        <v>6606713</v>
      </c>
      <c r="N156" s="137" t="n">
        <f aca="false">L156/M156*100</f>
        <v>161.612136019833</v>
      </c>
      <c r="O156" s="136" t="n">
        <v>870</v>
      </c>
      <c r="P156" s="130" t="n">
        <v>100</v>
      </c>
      <c r="Q156" s="136" t="n">
        <v>870</v>
      </c>
      <c r="R156" s="128" t="n">
        <f aca="false">Q156*P156</f>
        <v>87000</v>
      </c>
    </row>
    <row r="157" customFormat="false" ht="15" hidden="false" customHeight="false" outlineLevel="0" collapsed="false">
      <c r="A157" s="136" t="n">
        <v>10</v>
      </c>
      <c r="B157" s="154" t="s">
        <v>133</v>
      </c>
      <c r="C157" s="130" t="n">
        <v>17621740</v>
      </c>
      <c r="D157" s="130" t="n">
        <v>18835855</v>
      </c>
      <c r="E157" s="137" t="n">
        <f aca="false">C157/D157*100</f>
        <v>93.5542347294561</v>
      </c>
      <c r="F157" s="130" t="n">
        <v>3481417</v>
      </c>
      <c r="G157" s="130" t="n">
        <v>4228566</v>
      </c>
      <c r="H157" s="137" t="n">
        <f aca="false">F157/G157*100</f>
        <v>82.3309131275236</v>
      </c>
      <c r="I157" s="136" t="n">
        <v>16739880</v>
      </c>
      <c r="J157" s="136" t="n">
        <v>18464149</v>
      </c>
      <c r="K157" s="137" t="n">
        <f aca="false">I157/J157*100</f>
        <v>90.66153008189</v>
      </c>
      <c r="L157" s="136" t="n">
        <v>16697340</v>
      </c>
      <c r="M157" s="136" t="n">
        <v>18443332</v>
      </c>
      <c r="N157" s="137" t="n">
        <f aca="false">L157/M157*100</f>
        <v>90.5332073401921</v>
      </c>
      <c r="O157" s="136" t="n">
        <v>659</v>
      </c>
      <c r="P157" s="130" t="n">
        <v>134</v>
      </c>
      <c r="Q157" s="136" t="n">
        <v>659</v>
      </c>
      <c r="R157" s="128" t="n">
        <f aca="false">Q157*P157</f>
        <v>88306</v>
      </c>
    </row>
    <row r="158" customFormat="false" ht="15" hidden="false" customHeight="false" outlineLevel="0" collapsed="false">
      <c r="A158" s="136" t="n">
        <v>11</v>
      </c>
      <c r="B158" s="154" t="s">
        <v>134</v>
      </c>
      <c r="C158" s="130" t="n">
        <v>12260208</v>
      </c>
      <c r="D158" s="130" t="n">
        <v>13335765</v>
      </c>
      <c r="E158" s="137" t="n">
        <f aca="false">C158/D158*100</f>
        <v>91.9347933920551</v>
      </c>
      <c r="F158" s="136" t="n">
        <v>2937624</v>
      </c>
      <c r="G158" s="136" t="n">
        <v>2657185</v>
      </c>
      <c r="H158" s="137" t="n">
        <f aca="false">F158/G158*100</f>
        <v>110.553988525451</v>
      </c>
      <c r="I158" s="136" t="n">
        <v>12468175</v>
      </c>
      <c r="J158" s="136" t="n">
        <v>13272922</v>
      </c>
      <c r="K158" s="137" t="n">
        <f aca="false">I158/J158*100</f>
        <v>93.9369266239943</v>
      </c>
      <c r="L158" s="136" t="n">
        <v>12468175</v>
      </c>
      <c r="M158" s="136" t="n">
        <v>13272922</v>
      </c>
      <c r="N158" s="137" t="n">
        <f aca="false">L158/M158*100</f>
        <v>93.9369266239943</v>
      </c>
      <c r="O158" s="136" t="n">
        <v>558</v>
      </c>
      <c r="P158" s="130" t="n">
        <v>168</v>
      </c>
      <c r="Q158" s="136" t="n">
        <v>558</v>
      </c>
      <c r="R158" s="128" t="n">
        <f aca="false">Q158*P158</f>
        <v>93744</v>
      </c>
    </row>
    <row r="159" customFormat="false" ht="15" hidden="false" customHeight="false" outlineLevel="0" collapsed="false">
      <c r="A159" s="136" t="n">
        <v>12</v>
      </c>
      <c r="B159" s="154" t="s">
        <v>135</v>
      </c>
      <c r="C159" s="130" t="n">
        <v>1170</v>
      </c>
      <c r="D159" s="130" t="n">
        <v>0</v>
      </c>
      <c r="E159" s="137" t="n">
        <v>0</v>
      </c>
      <c r="F159" s="130" t="n">
        <v>0</v>
      </c>
      <c r="G159" s="130" t="n">
        <v>0</v>
      </c>
      <c r="H159" s="137" t="n">
        <v>0</v>
      </c>
      <c r="I159" s="130" t="n">
        <v>1016</v>
      </c>
      <c r="J159" s="130"/>
      <c r="K159" s="137" t="n">
        <v>0</v>
      </c>
      <c r="L159" s="130" t="n">
        <v>0</v>
      </c>
      <c r="M159" s="130" t="n">
        <v>0</v>
      </c>
      <c r="N159" s="137" t="n">
        <v>0</v>
      </c>
      <c r="O159" s="136" t="n">
        <v>9</v>
      </c>
      <c r="P159" s="130" t="n">
        <v>45</v>
      </c>
      <c r="Q159" s="136" t="n">
        <v>9</v>
      </c>
      <c r="R159" s="128" t="n">
        <f aca="false">Q159*P159</f>
        <v>405</v>
      </c>
    </row>
    <row r="160" customFormat="false" ht="15" hidden="false" customHeight="false" outlineLevel="0" collapsed="false">
      <c r="A160" s="136" t="n">
        <v>13</v>
      </c>
      <c r="B160" s="154" t="s">
        <v>136</v>
      </c>
      <c r="C160" s="136" t="n">
        <v>0</v>
      </c>
      <c r="D160" s="136" t="n">
        <v>0</v>
      </c>
      <c r="E160" s="136" t="n">
        <v>0</v>
      </c>
      <c r="F160" s="136" t="n">
        <v>0</v>
      </c>
      <c r="G160" s="136" t="n">
        <v>0</v>
      </c>
      <c r="H160" s="136" t="n">
        <v>0</v>
      </c>
      <c r="I160" s="136" t="n">
        <v>0</v>
      </c>
      <c r="J160" s="136" t="n">
        <v>0</v>
      </c>
      <c r="K160" s="136" t="n">
        <v>0</v>
      </c>
      <c r="L160" s="136" t="n">
        <v>0</v>
      </c>
      <c r="M160" s="136" t="n">
        <v>0</v>
      </c>
      <c r="N160" s="137" t="n">
        <v>0</v>
      </c>
      <c r="O160" s="136" t="n">
        <v>0</v>
      </c>
      <c r="P160" s="134" t="n">
        <v>0</v>
      </c>
      <c r="Q160" s="136" t="n">
        <v>0</v>
      </c>
      <c r="R160" s="128" t="n">
        <f aca="false">Q160*P160</f>
        <v>0</v>
      </c>
    </row>
    <row r="161" customFormat="false" ht="15" hidden="false" customHeight="false" outlineLevel="0" collapsed="false">
      <c r="A161" s="136" t="n">
        <v>14</v>
      </c>
      <c r="B161" s="154" t="s">
        <v>137</v>
      </c>
      <c r="C161" s="130" t="n">
        <v>1684724</v>
      </c>
      <c r="D161" s="130" t="n">
        <v>1100294</v>
      </c>
      <c r="E161" s="137" t="n">
        <f aca="false">C161/D161*100</f>
        <v>153.115803594312</v>
      </c>
      <c r="F161" s="136" t="n">
        <v>363326</v>
      </c>
      <c r="G161" s="136" t="n">
        <v>206331</v>
      </c>
      <c r="H161" s="137" t="n">
        <f aca="false">F161/G161*100</f>
        <v>176.088905690371</v>
      </c>
      <c r="I161" s="136" t="n">
        <v>1590698</v>
      </c>
      <c r="J161" s="136" t="n">
        <v>1126922</v>
      </c>
      <c r="K161" s="137" t="n">
        <f aca="false">I161/J161*100</f>
        <v>141.15422362861</v>
      </c>
      <c r="L161" s="136" t="n">
        <v>0</v>
      </c>
      <c r="M161" s="136" t="n">
        <v>0</v>
      </c>
      <c r="N161" s="137" t="n">
        <v>0</v>
      </c>
      <c r="O161" s="136"/>
      <c r="P161" s="130" t="n">
        <v>58</v>
      </c>
      <c r="Q161" s="136" t="n">
        <v>299</v>
      </c>
      <c r="R161" s="128" t="n">
        <f aca="false">Q161*P161</f>
        <v>17342</v>
      </c>
    </row>
    <row r="162" customFormat="false" ht="15" hidden="false" customHeight="false" outlineLevel="0" collapsed="false">
      <c r="A162" s="136" t="n">
        <v>15</v>
      </c>
      <c r="B162" s="154" t="s">
        <v>138</v>
      </c>
      <c r="C162" s="130" t="n">
        <v>13059546</v>
      </c>
      <c r="D162" s="130" t="n">
        <v>14518064</v>
      </c>
      <c r="E162" s="137" t="n">
        <f aca="false">C162/D162*100</f>
        <v>89.9537706955969</v>
      </c>
      <c r="F162" s="136" t="n">
        <v>2745927</v>
      </c>
      <c r="G162" s="136" t="n">
        <v>3060697</v>
      </c>
      <c r="H162" s="137" t="n">
        <f aca="false">F162/G162*100</f>
        <v>89.7157412184218</v>
      </c>
      <c r="I162" s="136" t="n">
        <v>11579992</v>
      </c>
      <c r="J162" s="136" t="n">
        <v>13813907</v>
      </c>
      <c r="K162" s="137" t="n">
        <f aca="false">I162/J162*100</f>
        <v>83.8285070255649</v>
      </c>
      <c r="L162" s="136" t="n">
        <v>11531043</v>
      </c>
      <c r="M162" s="136" t="n">
        <v>13767844</v>
      </c>
      <c r="N162" s="137" t="n">
        <f aca="false">L162/M162*100</f>
        <v>83.7534402626875</v>
      </c>
      <c r="O162" s="136" t="n">
        <v>648</v>
      </c>
      <c r="P162" s="130" t="n">
        <v>130</v>
      </c>
      <c r="Q162" s="136" t="n">
        <v>648</v>
      </c>
      <c r="R162" s="128" t="n">
        <f aca="false">Q162*P162</f>
        <v>84240</v>
      </c>
    </row>
    <row r="163" s="142" customFormat="true" ht="15" hidden="false" customHeight="false" outlineLevel="0" collapsed="false">
      <c r="A163" s="140" t="s">
        <v>139</v>
      </c>
      <c r="B163" s="140" t="s">
        <v>140</v>
      </c>
      <c r="C163" s="152" t="n">
        <f aca="false">SUM(C148:C162)</f>
        <v>133282511</v>
      </c>
      <c r="D163" s="152" t="n">
        <f aca="false">SUM(D148:D162)</f>
        <v>129573875</v>
      </c>
      <c r="E163" s="141" t="n">
        <f aca="false">C163/D163*100</f>
        <v>102.862178814981</v>
      </c>
      <c r="F163" s="140" t="n">
        <f aca="false">SUM(F148:F162)</f>
        <v>30039082</v>
      </c>
      <c r="G163" s="140" t="n">
        <f aca="false">SUM(G148:G162)</f>
        <v>27737791</v>
      </c>
      <c r="H163" s="141" t="n">
        <f aca="false">F163/G163*100</f>
        <v>108.296590741491</v>
      </c>
      <c r="I163" s="140" t="n">
        <f aca="false">SUM(I148:I162)</f>
        <v>126844753</v>
      </c>
      <c r="J163" s="140" t="n">
        <f aca="false">SUM(J148:J162)</f>
        <v>127385117</v>
      </c>
      <c r="K163" s="141" t="n">
        <f aca="false">I163/J163*100</f>
        <v>99.5758028781337</v>
      </c>
      <c r="L163" s="140" t="n">
        <f aca="false">SUM(L148:L162)</f>
        <v>99726909</v>
      </c>
      <c r="M163" s="140" t="n">
        <f aca="false">SUM(M148:M162)</f>
        <v>103488341</v>
      </c>
      <c r="N163" s="141" t="n">
        <f aca="false">L163/M163*100</f>
        <v>96.3653567506701</v>
      </c>
      <c r="O163" s="140" t="n">
        <f aca="false">SUM(O148:O162)</f>
        <v>8817</v>
      </c>
      <c r="P163" s="141" t="n">
        <f aca="false">R163/O163</f>
        <v>161.838720653283</v>
      </c>
      <c r="Q163" s="140" t="n">
        <f aca="false">SUM(Q148:Q162)</f>
        <v>9113</v>
      </c>
      <c r="R163" s="149" t="n">
        <f aca="false">SUM(R148:R162)</f>
        <v>1426932</v>
      </c>
    </row>
    <row r="164" customFormat="false" ht="15" hidden="false" customHeight="false" outlineLevel="0" collapsed="false">
      <c r="A164" s="129"/>
      <c r="B164" s="129"/>
      <c r="C164" s="136"/>
      <c r="D164" s="136"/>
      <c r="E164" s="137"/>
      <c r="F164" s="136"/>
      <c r="G164" s="136"/>
      <c r="H164" s="137"/>
      <c r="I164" s="136"/>
      <c r="J164" s="136"/>
      <c r="K164" s="130"/>
      <c r="L164" s="136"/>
      <c r="M164" s="136"/>
      <c r="N164" s="137"/>
      <c r="O164" s="130"/>
      <c r="P164" s="130"/>
      <c r="Q164" s="130"/>
      <c r="R164" s="128"/>
    </row>
    <row r="165" customFormat="false" ht="15" hidden="false" customHeight="false" outlineLevel="0" collapsed="false">
      <c r="A165" s="171"/>
      <c r="B165" s="171" t="s">
        <v>15</v>
      </c>
      <c r="C165" s="129" t="n">
        <v>3</v>
      </c>
      <c r="D165" s="129" t="n">
        <v>4</v>
      </c>
      <c r="E165" s="131" t="n">
        <v>5</v>
      </c>
      <c r="F165" s="129" t="n">
        <v>6</v>
      </c>
      <c r="G165" s="129" t="n">
        <v>7</v>
      </c>
      <c r="H165" s="129" t="n">
        <v>8</v>
      </c>
      <c r="I165" s="129" t="n">
        <v>9</v>
      </c>
      <c r="J165" s="129" t="n">
        <v>10</v>
      </c>
      <c r="K165" s="129" t="n">
        <v>11</v>
      </c>
      <c r="L165" s="129" t="n">
        <v>12</v>
      </c>
      <c r="M165" s="129" t="n">
        <v>13</v>
      </c>
      <c r="N165" s="129" t="n">
        <v>14</v>
      </c>
      <c r="O165" s="129" t="n">
        <v>15</v>
      </c>
      <c r="P165" s="131" t="n">
        <v>16</v>
      </c>
      <c r="Q165" s="129" t="n">
        <v>15</v>
      </c>
      <c r="R165" s="172"/>
    </row>
    <row r="166" customFormat="false" ht="15" hidden="false" customHeight="false" outlineLevel="0" collapsed="false">
      <c r="A166" s="136" t="n">
        <v>1</v>
      </c>
      <c r="B166" s="154" t="s">
        <v>141</v>
      </c>
      <c r="C166" s="136" t="n">
        <v>18736</v>
      </c>
      <c r="D166" s="136" t="n">
        <v>45694</v>
      </c>
      <c r="E166" s="137" t="n">
        <f aca="false">C166/D166*100</f>
        <v>41.0031951678557</v>
      </c>
      <c r="F166" s="130" t="n">
        <v>5523</v>
      </c>
      <c r="G166" s="136" t="n">
        <v>6196</v>
      </c>
      <c r="H166" s="137" t="n">
        <f aca="false">F166/G166*100</f>
        <v>89.1381536475145</v>
      </c>
      <c r="I166" s="136" t="n">
        <v>18736</v>
      </c>
      <c r="J166" s="136" t="n">
        <v>45694</v>
      </c>
      <c r="K166" s="137" t="n">
        <f aca="false">I166/J166*100</f>
        <v>41.0031951678557</v>
      </c>
      <c r="L166" s="136" t="n">
        <v>0</v>
      </c>
      <c r="M166" s="136" t="n">
        <v>0</v>
      </c>
      <c r="N166" s="137" t="n">
        <v>0</v>
      </c>
      <c r="O166" s="136" t="n">
        <v>52</v>
      </c>
      <c r="P166" s="130" t="n">
        <v>73</v>
      </c>
      <c r="Q166" s="136" t="n">
        <v>45</v>
      </c>
      <c r="R166" s="128" t="n">
        <f aca="false">Q166*P166</f>
        <v>3285</v>
      </c>
    </row>
    <row r="167" s="144" customFormat="true" ht="15" hidden="false" customHeight="false" outlineLevel="0" collapsed="false">
      <c r="A167" s="136" t="n">
        <v>2</v>
      </c>
      <c r="B167" s="154" t="s">
        <v>142</v>
      </c>
      <c r="C167" s="130" t="n">
        <v>1926276</v>
      </c>
      <c r="D167" s="130" t="n">
        <v>2321345</v>
      </c>
      <c r="E167" s="137" t="n">
        <f aca="false">C167/D167*100</f>
        <v>82.9810303940173</v>
      </c>
      <c r="F167" s="130" t="n">
        <v>255781</v>
      </c>
      <c r="G167" s="130" t="n">
        <v>571234</v>
      </c>
      <c r="H167" s="137" t="n">
        <f aca="false">F167/G167*100</f>
        <v>44.776921541785</v>
      </c>
      <c r="I167" s="130" t="n">
        <v>2155613</v>
      </c>
      <c r="J167" s="130" t="n">
        <v>2324461</v>
      </c>
      <c r="K167" s="137" t="n">
        <f aca="false">I167/J167*100</f>
        <v>92.7360364402758</v>
      </c>
      <c r="L167" s="130" t="n">
        <v>366218</v>
      </c>
      <c r="M167" s="130" t="n">
        <v>944433</v>
      </c>
      <c r="N167" s="137" t="n">
        <f aca="false">L167/M167*100</f>
        <v>38.7764934092731</v>
      </c>
      <c r="O167" s="136"/>
      <c r="P167" s="130" t="n">
        <v>110</v>
      </c>
      <c r="Q167" s="136" t="n">
        <v>504</v>
      </c>
      <c r="R167" s="128" t="n">
        <f aca="false">Q167*P167</f>
        <v>55440</v>
      </c>
    </row>
    <row r="168" customFormat="false" ht="15" hidden="false" customHeight="false" outlineLevel="0" collapsed="false">
      <c r="A168" s="136" t="n">
        <v>3</v>
      </c>
      <c r="B168" s="154" t="s">
        <v>143</v>
      </c>
      <c r="C168" s="136" t="n">
        <v>0</v>
      </c>
      <c r="D168" s="136" t="n">
        <v>0</v>
      </c>
      <c r="E168" s="136" t="n">
        <v>0</v>
      </c>
      <c r="F168" s="136" t="n">
        <v>0</v>
      </c>
      <c r="G168" s="136" t="n">
        <v>0</v>
      </c>
      <c r="H168" s="136" t="n">
        <v>0</v>
      </c>
      <c r="I168" s="136" t="n">
        <v>0</v>
      </c>
      <c r="J168" s="136" t="n">
        <v>0</v>
      </c>
      <c r="K168" s="136" t="n">
        <v>0</v>
      </c>
      <c r="L168" s="136" t="n">
        <v>0</v>
      </c>
      <c r="M168" s="136" t="n">
        <v>0</v>
      </c>
      <c r="N168" s="137" t="n">
        <v>0</v>
      </c>
      <c r="O168" s="136" t="n">
        <v>0</v>
      </c>
      <c r="P168" s="130" t="n">
        <v>0</v>
      </c>
      <c r="Q168" s="136" t="n">
        <v>0</v>
      </c>
      <c r="R168" s="128" t="n">
        <f aca="false">Q168*P168</f>
        <v>0</v>
      </c>
    </row>
    <row r="169" customFormat="false" ht="15" hidden="false" customHeight="false" outlineLevel="0" collapsed="false">
      <c r="A169" s="136" t="n">
        <v>4</v>
      </c>
      <c r="B169" s="154" t="s">
        <v>144</v>
      </c>
      <c r="C169" s="136" t="n">
        <v>1335555</v>
      </c>
      <c r="D169" s="136" t="n">
        <v>1405310</v>
      </c>
      <c r="E169" s="137" t="n">
        <f aca="false">C169/D169*100</f>
        <v>95.0363265044723</v>
      </c>
      <c r="F169" s="136" t="n">
        <v>371067</v>
      </c>
      <c r="G169" s="132" t="n">
        <v>369986</v>
      </c>
      <c r="H169" s="137" t="n">
        <f aca="false">F169/G169*100</f>
        <v>100.292173217365</v>
      </c>
      <c r="I169" s="132" t="n">
        <v>1438589</v>
      </c>
      <c r="J169" s="132" t="n">
        <v>328834</v>
      </c>
      <c r="K169" s="137" t="n">
        <f aca="false">I169/J169*100</f>
        <v>437.481829737801</v>
      </c>
      <c r="L169" s="132" t="n">
        <v>918338</v>
      </c>
      <c r="M169" s="132" t="n">
        <v>39369</v>
      </c>
      <c r="N169" s="137" t="n">
        <f aca="false">L169/M169*100</f>
        <v>2332.6424344027</v>
      </c>
      <c r="O169" s="136" t="n">
        <v>286</v>
      </c>
      <c r="P169" s="130" t="n">
        <v>32</v>
      </c>
      <c r="Q169" s="136" t="n">
        <v>288</v>
      </c>
      <c r="R169" s="128" t="n">
        <f aca="false">Q169*P169</f>
        <v>9216</v>
      </c>
    </row>
    <row r="170" customFormat="false" ht="15" hidden="false" customHeight="false" outlineLevel="0" collapsed="false">
      <c r="A170" s="136" t="n">
        <v>5</v>
      </c>
      <c r="B170" s="154" t="s">
        <v>145</v>
      </c>
      <c r="C170" s="136" t="n">
        <v>617607</v>
      </c>
      <c r="D170" s="136" t="n">
        <v>889834</v>
      </c>
      <c r="E170" s="137" t="n">
        <f aca="false">C170/D170*100</f>
        <v>69.4069905173325</v>
      </c>
      <c r="F170" s="136" t="n">
        <v>493396</v>
      </c>
      <c r="G170" s="136" t="n">
        <v>361652</v>
      </c>
      <c r="H170" s="137" t="n">
        <f aca="false">F170/G170*100</f>
        <v>136.428389722717</v>
      </c>
      <c r="I170" s="136" t="n">
        <v>668648</v>
      </c>
      <c r="J170" s="136" t="n">
        <v>6486185</v>
      </c>
      <c r="K170" s="137" t="n">
        <f aca="false">I170/J170*100</f>
        <v>10.3088024778818</v>
      </c>
      <c r="L170" s="136" t="n">
        <v>0</v>
      </c>
      <c r="M170" s="136" t="n">
        <v>0</v>
      </c>
      <c r="N170" s="137" t="n">
        <v>0</v>
      </c>
      <c r="O170" s="136" t="n">
        <v>531</v>
      </c>
      <c r="P170" s="130" t="n">
        <v>51</v>
      </c>
      <c r="Q170" s="136" t="n">
        <v>531</v>
      </c>
      <c r="R170" s="128" t="n">
        <f aca="false">Q170*P170</f>
        <v>27081</v>
      </c>
    </row>
    <row r="171" s="142" customFormat="true" ht="15" hidden="false" customHeight="false" outlineLevel="0" collapsed="false">
      <c r="A171" s="140" t="s">
        <v>146</v>
      </c>
      <c r="B171" s="140" t="s">
        <v>147</v>
      </c>
      <c r="C171" s="140" t="n">
        <f aca="false">SUM(C166:C170)</f>
        <v>3898174</v>
      </c>
      <c r="D171" s="140" t="n">
        <f aca="false">SUM(D166:D170)</f>
        <v>4662183</v>
      </c>
      <c r="E171" s="141" t="n">
        <f aca="false">C171/D171*100</f>
        <v>83.612633824112</v>
      </c>
      <c r="F171" s="140" t="n">
        <f aca="false">SUM(F166:F170)</f>
        <v>1125767</v>
      </c>
      <c r="G171" s="140" t="n">
        <f aca="false">SUM(G166:G170)</f>
        <v>1309068</v>
      </c>
      <c r="H171" s="141" t="n">
        <f aca="false">F171/G171*100</f>
        <v>85.9975952356944</v>
      </c>
      <c r="I171" s="140" t="n">
        <f aca="false">SUM(I166:I170)</f>
        <v>4281586</v>
      </c>
      <c r="J171" s="140" t="n">
        <f aca="false">SUM(J166:J170)</f>
        <v>9185174</v>
      </c>
      <c r="K171" s="141" t="n">
        <f aca="false">I171/J171*100</f>
        <v>46.6140978929741</v>
      </c>
      <c r="L171" s="140" t="n">
        <f aca="false">SUM(L166:L170)</f>
        <v>1284556</v>
      </c>
      <c r="M171" s="140" t="n">
        <f aca="false">SUM(M166:M170)</f>
        <v>983802</v>
      </c>
      <c r="N171" s="141" t="n">
        <f aca="false">L171/M171*100</f>
        <v>130.570582291965</v>
      </c>
      <c r="O171" s="140" t="n">
        <f aca="false">SUM(O166:O170)</f>
        <v>869</v>
      </c>
      <c r="P171" s="141" t="n">
        <f aca="false">R171/O171</f>
        <v>109.346375143844</v>
      </c>
      <c r="Q171" s="140" t="n">
        <f aca="false">SUM(Q166:Q170)</f>
        <v>1368</v>
      </c>
      <c r="R171" s="149" t="n">
        <f aca="false">SUM(R166:R170)</f>
        <v>95022</v>
      </c>
    </row>
    <row r="172" customFormat="false" ht="15" hidden="false" customHeight="false" outlineLevel="0" collapsed="false">
      <c r="A172" s="136"/>
      <c r="B172" s="129"/>
      <c r="C172" s="130"/>
      <c r="D172" s="130"/>
      <c r="E172" s="137"/>
      <c r="F172" s="130"/>
      <c r="G172" s="130"/>
      <c r="H172" s="137"/>
      <c r="I172" s="130"/>
      <c r="J172" s="130"/>
      <c r="K172" s="137"/>
      <c r="L172" s="130"/>
      <c r="M172" s="188"/>
      <c r="N172" s="189"/>
      <c r="O172" s="188"/>
      <c r="P172" s="130"/>
      <c r="Q172" s="188"/>
      <c r="R172" s="151"/>
    </row>
    <row r="173" customFormat="false" ht="15" hidden="false" customHeight="false" outlineLevel="0" collapsed="false">
      <c r="A173" s="136"/>
      <c r="B173" s="129"/>
      <c r="C173" s="131"/>
      <c r="D173" s="136"/>
      <c r="E173" s="136"/>
      <c r="F173" s="136"/>
      <c r="G173" s="173"/>
      <c r="H173" s="173"/>
      <c r="I173" s="173"/>
      <c r="J173" s="190"/>
      <c r="K173" s="190"/>
      <c r="L173" s="190"/>
      <c r="M173" s="173"/>
      <c r="N173" s="173"/>
      <c r="O173" s="173"/>
      <c r="P173" s="173"/>
      <c r="Q173" s="173"/>
      <c r="R173" s="176"/>
    </row>
    <row r="174" customFormat="false" ht="15" hidden="false" customHeight="false" outlineLevel="0" collapsed="false">
      <c r="A174" s="129" t="s">
        <v>148</v>
      </c>
      <c r="B174" s="129"/>
      <c r="C174" s="129" t="n">
        <v>3</v>
      </c>
      <c r="D174" s="129" t="n">
        <v>4</v>
      </c>
      <c r="E174" s="131" t="n">
        <v>5</v>
      </c>
      <c r="F174" s="129" t="n">
        <v>6</v>
      </c>
      <c r="G174" s="129" t="n">
        <v>7</v>
      </c>
      <c r="H174" s="129" t="n">
        <v>8</v>
      </c>
      <c r="I174" s="129" t="n">
        <v>9</v>
      </c>
      <c r="J174" s="129" t="n">
        <v>10</v>
      </c>
      <c r="K174" s="129" t="n">
        <v>11</v>
      </c>
      <c r="L174" s="129" t="n">
        <v>12</v>
      </c>
      <c r="M174" s="123" t="n">
        <v>13</v>
      </c>
      <c r="N174" s="123" t="n">
        <v>14</v>
      </c>
      <c r="O174" s="123" t="n">
        <v>15</v>
      </c>
      <c r="P174" s="131" t="n">
        <v>16</v>
      </c>
      <c r="Q174" s="123" t="n">
        <v>15</v>
      </c>
      <c r="R174" s="118"/>
    </row>
    <row r="175" customFormat="false" ht="15" hidden="false" customHeight="false" outlineLevel="0" collapsed="false">
      <c r="A175" s="136" t="n">
        <v>1</v>
      </c>
      <c r="B175" s="133" t="s">
        <v>149</v>
      </c>
      <c r="C175" s="136" t="n">
        <v>0</v>
      </c>
      <c r="D175" s="136" t="n">
        <v>3653</v>
      </c>
      <c r="E175" s="137" t="n">
        <v>0</v>
      </c>
      <c r="F175" s="136" t="n">
        <v>0</v>
      </c>
      <c r="G175" s="136" t="n">
        <v>0</v>
      </c>
      <c r="H175" s="136" t="n">
        <v>0</v>
      </c>
      <c r="I175" s="136" t="n">
        <v>14140</v>
      </c>
      <c r="J175" s="136" t="n">
        <v>13724</v>
      </c>
      <c r="K175" s="137" t="n">
        <f aca="false">I175/J175*100</f>
        <v>103.031186243078</v>
      </c>
      <c r="L175" s="136" t="n">
        <v>0</v>
      </c>
      <c r="M175" s="136" t="n">
        <v>0</v>
      </c>
      <c r="N175" s="136" t="n">
        <v>0</v>
      </c>
      <c r="O175" s="136" t="n">
        <v>69</v>
      </c>
      <c r="P175" s="136" t="n">
        <v>95</v>
      </c>
      <c r="Q175" s="136" t="n">
        <v>69</v>
      </c>
      <c r="R175" s="128" t="n">
        <f aca="false">Q175*P175</f>
        <v>6555</v>
      </c>
    </row>
    <row r="176" customFormat="false" ht="15" hidden="false" customHeight="false" outlineLevel="0" collapsed="false">
      <c r="A176" s="136" t="n">
        <v>2</v>
      </c>
      <c r="B176" s="133" t="s">
        <v>150</v>
      </c>
      <c r="C176" s="136" t="n">
        <v>465920</v>
      </c>
      <c r="D176" s="136" t="n">
        <v>333491</v>
      </c>
      <c r="E176" s="136" t="n">
        <f aca="false">C176/D176*100</f>
        <v>139.70991720916</v>
      </c>
      <c r="F176" s="136" t="n">
        <v>134308</v>
      </c>
      <c r="G176" s="136" t="n">
        <v>65598</v>
      </c>
      <c r="H176" s="136" t="n">
        <f aca="false">F176/G176*100</f>
        <v>204.744047074606</v>
      </c>
      <c r="I176" s="136" t="n">
        <v>465920</v>
      </c>
      <c r="J176" s="136" t="n">
        <v>333491</v>
      </c>
      <c r="K176" s="136" t="n">
        <f aca="false">I176/J176*100</f>
        <v>139.70991720916</v>
      </c>
      <c r="L176" s="136" t="n">
        <v>465920</v>
      </c>
      <c r="M176" s="136" t="n">
        <v>333491</v>
      </c>
      <c r="N176" s="136" t="n">
        <f aca="false">L176/M176*100</f>
        <v>139.70991720916</v>
      </c>
      <c r="O176" s="136" t="n">
        <v>128</v>
      </c>
      <c r="P176" s="136" t="n">
        <v>106</v>
      </c>
      <c r="Q176" s="136" t="n">
        <v>133</v>
      </c>
      <c r="R176" s="128" t="n">
        <f aca="false">Q176*P176</f>
        <v>14098</v>
      </c>
    </row>
    <row r="177" s="156" customFormat="true" ht="15" hidden="false" customHeight="false" outlineLevel="0" collapsed="false">
      <c r="A177" s="136" t="n">
        <v>3</v>
      </c>
      <c r="B177" s="133" t="s">
        <v>151</v>
      </c>
      <c r="C177" s="136" t="n">
        <v>0</v>
      </c>
      <c r="D177" s="136" t="n">
        <v>96335</v>
      </c>
      <c r="E177" s="136" t="n">
        <f aca="false">C177/D177*100</f>
        <v>0</v>
      </c>
      <c r="F177" s="136" t="n">
        <v>0</v>
      </c>
      <c r="G177" s="136" t="n">
        <v>15556</v>
      </c>
      <c r="H177" s="136" t="n">
        <f aca="false">F177/G177*100</f>
        <v>0</v>
      </c>
      <c r="I177" s="136" t="n">
        <v>0</v>
      </c>
      <c r="J177" s="136" t="n">
        <v>87798</v>
      </c>
      <c r="K177" s="136" t="n">
        <f aca="false">I177/J177*100</f>
        <v>0</v>
      </c>
      <c r="L177" s="136" t="n">
        <v>0</v>
      </c>
      <c r="M177" s="136" t="n">
        <v>71580</v>
      </c>
      <c r="N177" s="136" t="n">
        <f aca="false">L177/M177*100</f>
        <v>0</v>
      </c>
      <c r="O177" s="136" t="n">
        <v>59</v>
      </c>
      <c r="P177" s="136" t="n">
        <v>33</v>
      </c>
      <c r="Q177" s="136" t="n">
        <v>60</v>
      </c>
      <c r="R177" s="128" t="n">
        <f aca="false">Q177*P177</f>
        <v>1980</v>
      </c>
    </row>
    <row r="178" customFormat="false" ht="15" hidden="false" customHeight="false" outlineLevel="0" collapsed="false">
      <c r="A178" s="136" t="n">
        <v>4</v>
      </c>
      <c r="B178" s="133" t="s">
        <v>152</v>
      </c>
      <c r="C178" s="191" t="n">
        <v>1073502.2193515</v>
      </c>
      <c r="D178" s="191" t="n">
        <v>1734568.8523107</v>
      </c>
      <c r="E178" s="177" t="n">
        <f aca="false">C178/D178*100</f>
        <v>61.888706113997</v>
      </c>
      <c r="F178" s="191" t="n">
        <v>173101.0752996</v>
      </c>
      <c r="G178" s="191" t="n">
        <v>382726.2111254</v>
      </c>
      <c r="H178" s="177" t="n">
        <f aca="false">F178/G178*100</f>
        <v>45.2284349145044</v>
      </c>
      <c r="I178" s="191" t="n">
        <v>1073502.2193515</v>
      </c>
      <c r="J178" s="191" t="n">
        <v>1734568.8523107</v>
      </c>
      <c r="K178" s="177" t="n">
        <f aca="false">I178/J178*100</f>
        <v>61.888706113997</v>
      </c>
      <c r="L178" s="191" t="n">
        <v>173101.0752996</v>
      </c>
      <c r="M178" s="191" t="n">
        <v>382726.2111254</v>
      </c>
      <c r="N178" s="137" t="n">
        <f aca="false">L178/M178*100</f>
        <v>45.2284349145044</v>
      </c>
      <c r="O178" s="136" t="n">
        <v>220</v>
      </c>
      <c r="P178" s="155" t="n">
        <v>135</v>
      </c>
      <c r="Q178" s="136" t="n">
        <v>97</v>
      </c>
      <c r="R178" s="128" t="n">
        <f aca="false">Q178*P178</f>
        <v>13095</v>
      </c>
    </row>
    <row r="179" customFormat="false" ht="15" hidden="false" customHeight="false" outlineLevel="0" collapsed="false">
      <c r="A179" s="136" t="n">
        <v>5</v>
      </c>
      <c r="B179" s="133" t="s">
        <v>153</v>
      </c>
      <c r="C179" s="136" t="n">
        <v>303454</v>
      </c>
      <c r="D179" s="136" t="n">
        <v>1046009</v>
      </c>
      <c r="E179" s="177" t="n">
        <f aca="false">C179/D179*100</f>
        <v>29.0106490479527</v>
      </c>
      <c r="F179" s="136" t="n">
        <v>47151</v>
      </c>
      <c r="G179" s="136" t="n">
        <v>399180</v>
      </c>
      <c r="H179" s="177" t="n">
        <f aca="false">F179/G179*100</f>
        <v>11.8119645272809</v>
      </c>
      <c r="I179" s="136" t="n">
        <v>596010</v>
      </c>
      <c r="J179" s="136" t="n">
        <v>895620</v>
      </c>
      <c r="K179" s="177" t="n">
        <f aca="false">I179/J179*100</f>
        <v>66.5471963555972</v>
      </c>
      <c r="L179" s="136" t="n">
        <v>596010</v>
      </c>
      <c r="M179" s="136" t="n">
        <v>895620</v>
      </c>
      <c r="N179" s="137" t="n">
        <f aca="false">L179/M179*100</f>
        <v>66.5471963555972</v>
      </c>
      <c r="O179" s="136"/>
      <c r="P179" s="136" t="n">
        <v>45</v>
      </c>
      <c r="Q179" s="136" t="n">
        <v>17</v>
      </c>
      <c r="R179" s="128" t="n">
        <f aca="false">Q179*P179</f>
        <v>765</v>
      </c>
    </row>
    <row r="180" customFormat="false" ht="15" hidden="false" customHeight="false" outlineLevel="0" collapsed="false">
      <c r="A180" s="136" t="n">
        <v>6</v>
      </c>
      <c r="B180" s="133" t="s">
        <v>154</v>
      </c>
      <c r="C180" s="130" t="n">
        <v>0</v>
      </c>
      <c r="D180" s="130" t="n">
        <v>0</v>
      </c>
      <c r="E180" s="136" t="n">
        <v>0</v>
      </c>
      <c r="F180" s="136" t="n">
        <v>0</v>
      </c>
      <c r="G180" s="136" t="n">
        <v>0</v>
      </c>
      <c r="H180" s="136" t="n">
        <v>0</v>
      </c>
      <c r="I180" s="130" t="n">
        <v>0</v>
      </c>
      <c r="J180" s="130" t="n">
        <v>0</v>
      </c>
      <c r="K180" s="136" t="n">
        <v>0</v>
      </c>
      <c r="L180" s="130" t="n">
        <v>0</v>
      </c>
      <c r="M180" s="130" t="n">
        <v>0</v>
      </c>
      <c r="N180" s="137" t="n">
        <v>0</v>
      </c>
      <c r="O180" s="136" t="n">
        <v>0</v>
      </c>
      <c r="P180" s="134" t="n">
        <v>0</v>
      </c>
      <c r="Q180" s="136" t="n">
        <v>0</v>
      </c>
      <c r="R180" s="128" t="n">
        <f aca="false">Q180*P180</f>
        <v>0</v>
      </c>
    </row>
    <row r="181" customFormat="false" ht="15" hidden="false" customHeight="false" outlineLevel="0" collapsed="false">
      <c r="A181" s="136" t="n">
        <v>7</v>
      </c>
      <c r="B181" s="133" t="s">
        <v>155</v>
      </c>
      <c r="C181" s="130" t="n">
        <v>1069684</v>
      </c>
      <c r="D181" s="130" t="n">
        <v>1926640</v>
      </c>
      <c r="E181" s="177" t="n">
        <f aca="false">C181/D181*100</f>
        <v>55.5206992484325</v>
      </c>
      <c r="F181" s="130" t="n">
        <v>127316</v>
      </c>
      <c r="G181" s="130" t="n">
        <v>481644</v>
      </c>
      <c r="H181" s="137" t="n">
        <f aca="false">F181/G181*100</f>
        <v>26.4336314788516</v>
      </c>
      <c r="I181" s="130" t="n">
        <v>1097105</v>
      </c>
      <c r="J181" s="130" t="n">
        <v>1654346</v>
      </c>
      <c r="K181" s="137" t="n">
        <f aca="false">I181/J181*100</f>
        <v>66.3165383783078</v>
      </c>
      <c r="L181" s="130" t="n">
        <v>1086007</v>
      </c>
      <c r="M181" s="130" t="n">
        <v>1654346</v>
      </c>
      <c r="N181" s="137" t="n">
        <f aca="false">L181/M181*100</f>
        <v>65.6456992672633</v>
      </c>
      <c r="O181" s="136" t="n">
        <v>57</v>
      </c>
      <c r="P181" s="136" t="n">
        <v>76</v>
      </c>
      <c r="Q181" s="136" t="n">
        <v>74</v>
      </c>
      <c r="R181" s="128" t="n">
        <f aca="false">Q181*P181</f>
        <v>5624</v>
      </c>
    </row>
    <row r="182" customFormat="false" ht="15" hidden="false" customHeight="false" outlineLevel="0" collapsed="false">
      <c r="A182" s="136" t="n">
        <v>8</v>
      </c>
      <c r="B182" s="133" t="s">
        <v>156</v>
      </c>
      <c r="C182" s="130" t="n">
        <v>319035.0178353</v>
      </c>
      <c r="D182" s="130" t="n">
        <v>228971.5967316</v>
      </c>
      <c r="E182" s="130" t="n">
        <f aca="false">C182/D182*100</f>
        <v>139.333883498778</v>
      </c>
      <c r="F182" s="130" t="n">
        <v>91049.27322</v>
      </c>
      <c r="G182" s="130" t="n">
        <v>98591.8871246</v>
      </c>
      <c r="H182" s="130" t="n">
        <f aca="false">F182/G182*100</f>
        <v>92.3496606824579</v>
      </c>
      <c r="I182" s="130" t="n">
        <v>319035.0178353</v>
      </c>
      <c r="J182" s="130" t="n">
        <v>228971.5967316</v>
      </c>
      <c r="K182" s="130" t="n">
        <f aca="false">I182/J182*100</f>
        <v>139.333883498778</v>
      </c>
      <c r="L182" s="130" t="n">
        <v>319035.0178353</v>
      </c>
      <c r="M182" s="130" t="n">
        <v>228971.5967316</v>
      </c>
      <c r="N182" s="130" t="n">
        <f aca="false">L182/M182*100</f>
        <v>139.333883498778</v>
      </c>
      <c r="O182" s="130" t="n">
        <v>42</v>
      </c>
      <c r="P182" s="130" t="n">
        <v>128</v>
      </c>
      <c r="Q182" s="130" t="n">
        <v>38</v>
      </c>
      <c r="R182" s="128" t="n">
        <f aca="false">Q182*P182</f>
        <v>4864</v>
      </c>
    </row>
    <row r="183" customFormat="false" ht="15" hidden="false" customHeight="false" outlineLevel="0" collapsed="false">
      <c r="A183" s="136" t="n">
        <v>9</v>
      </c>
      <c r="B183" s="133" t="s">
        <v>157</v>
      </c>
      <c r="C183" s="130" t="n">
        <v>143399</v>
      </c>
      <c r="D183" s="130" t="n">
        <v>123945</v>
      </c>
      <c r="E183" s="137" t="n">
        <f aca="false">C183/D183*100</f>
        <v>115.695671467183</v>
      </c>
      <c r="F183" s="130" t="n">
        <v>39715</v>
      </c>
      <c r="G183" s="130" t="n">
        <v>44768</v>
      </c>
      <c r="H183" s="137" t="n">
        <f aca="false">F183/G183*100</f>
        <v>88.7129199428163</v>
      </c>
      <c r="I183" s="130" t="n">
        <v>143399</v>
      </c>
      <c r="J183" s="130" t="n">
        <v>123945</v>
      </c>
      <c r="K183" s="137" t="n">
        <f aca="false">I183/J183*100</f>
        <v>115.695671467183</v>
      </c>
      <c r="L183" s="130" t="n">
        <v>143399</v>
      </c>
      <c r="M183" s="130" t="n">
        <v>123945</v>
      </c>
      <c r="N183" s="137" t="n">
        <f aca="false">L183/M183*100</f>
        <v>115.695671467183</v>
      </c>
      <c r="O183" s="136" t="n">
        <v>9</v>
      </c>
      <c r="P183" s="136" t="n">
        <v>50</v>
      </c>
      <c r="Q183" s="136" t="n">
        <v>10</v>
      </c>
      <c r="R183" s="128" t="n">
        <f aca="false">Q183*P183</f>
        <v>500</v>
      </c>
    </row>
    <row r="184" customFormat="false" ht="15" hidden="false" customHeight="false" outlineLevel="0" collapsed="false">
      <c r="A184" s="136" t="n">
        <v>10</v>
      </c>
      <c r="B184" s="133" t="s">
        <v>158</v>
      </c>
      <c r="C184" s="130" t="n">
        <v>58120</v>
      </c>
      <c r="D184" s="130" t="n">
        <v>120611</v>
      </c>
      <c r="E184" s="137" t="n">
        <f aca="false">C184/D184*100</f>
        <v>48.1879762210744</v>
      </c>
      <c r="F184" s="136" t="n">
        <v>0</v>
      </c>
      <c r="G184" s="136" t="n">
        <v>0</v>
      </c>
      <c r="H184" s="137" t="n">
        <v>0</v>
      </c>
      <c r="I184" s="136" t="n">
        <v>58120</v>
      </c>
      <c r="J184" s="136" t="n">
        <v>120611</v>
      </c>
      <c r="K184" s="137" t="n">
        <f aca="false">I184/J184*100</f>
        <v>48.1879762210744</v>
      </c>
      <c r="L184" s="136" t="n">
        <v>58120</v>
      </c>
      <c r="M184" s="136" t="n">
        <v>120611</v>
      </c>
      <c r="N184" s="137" t="n">
        <f aca="false">L184/M184*100</f>
        <v>48.1879762210744</v>
      </c>
      <c r="O184" s="136" t="n">
        <v>23</v>
      </c>
      <c r="P184" s="136" t="n">
        <v>50</v>
      </c>
      <c r="Q184" s="136" t="n">
        <v>23</v>
      </c>
      <c r="R184" s="178" t="n">
        <f aca="false">Q184*P184</f>
        <v>1150</v>
      </c>
    </row>
    <row r="185" s="142" customFormat="true" ht="15" hidden="false" customHeight="false" outlineLevel="0" collapsed="false">
      <c r="A185" s="140" t="s">
        <v>159</v>
      </c>
      <c r="B185" s="140" t="s">
        <v>147</v>
      </c>
      <c r="C185" s="152" t="n">
        <f aca="false">SUM(C175:C184)</f>
        <v>3433114.2371868</v>
      </c>
      <c r="D185" s="152" t="n">
        <f aca="false">SUM(D175:D184)</f>
        <v>5614224.4490423</v>
      </c>
      <c r="E185" s="141" t="n">
        <f aca="false">C185/D185*100</f>
        <v>61.1502847516621</v>
      </c>
      <c r="F185" s="152" t="n">
        <f aca="false">SUM(F175:F184)</f>
        <v>612640.3485196</v>
      </c>
      <c r="G185" s="152" t="n">
        <f aca="false">SUM(G175:G184)</f>
        <v>1488064.09825</v>
      </c>
      <c r="H185" s="141" t="n">
        <f aca="false">F185/G185*100</f>
        <v>41.1702929490793</v>
      </c>
      <c r="I185" s="152" t="n">
        <f aca="false">SUM(I175:I184)</f>
        <v>3767231.2371868</v>
      </c>
      <c r="J185" s="152" t="n">
        <f aca="false">SUM(J175:J184)</f>
        <v>5193075.4490423</v>
      </c>
      <c r="K185" s="141" t="n">
        <f aca="false">I185/J185*100</f>
        <v>72.5433565168314</v>
      </c>
      <c r="L185" s="152" t="n">
        <f aca="false">SUM(L175:L184)</f>
        <v>2841592.0931349</v>
      </c>
      <c r="M185" s="140" t="n">
        <f aca="false">SUM(M175:M184)</f>
        <v>3811290.807857</v>
      </c>
      <c r="N185" s="141" t="n">
        <f aca="false">L185/M185*100</f>
        <v>74.5572100474973</v>
      </c>
      <c r="O185" s="152" t="n">
        <f aca="false">SUM(O175:O184)</f>
        <v>607</v>
      </c>
      <c r="P185" s="141" t="n">
        <f aca="false">R185/O185</f>
        <v>80.1169686985173</v>
      </c>
      <c r="Q185" s="152" t="n">
        <f aca="false">SUM(Q175:Q184)</f>
        <v>521</v>
      </c>
      <c r="R185" s="149" t="n">
        <f aca="false">SUM(R175:R184)</f>
        <v>48631</v>
      </c>
    </row>
    <row r="186" customFormat="false" ht="15" hidden="false" customHeight="false" outlineLevel="0" collapsed="false">
      <c r="A186" s="129"/>
      <c r="B186" s="129"/>
      <c r="C186" s="130"/>
      <c r="D186" s="130"/>
      <c r="E186" s="137"/>
      <c r="F186" s="136"/>
      <c r="G186" s="136"/>
      <c r="H186" s="137"/>
      <c r="I186" s="136"/>
      <c r="J186" s="136"/>
      <c r="K186" s="137"/>
      <c r="L186" s="136"/>
      <c r="M186" s="136"/>
      <c r="N186" s="136"/>
      <c r="O186" s="136"/>
      <c r="P186" s="130"/>
      <c r="Q186" s="136"/>
      <c r="R186" s="128"/>
    </row>
    <row r="187" customFormat="false" ht="15" hidden="false" customHeight="false" outlineLevel="0" collapsed="false">
      <c r="A187" s="171" t="s">
        <v>160</v>
      </c>
      <c r="B187" s="171"/>
      <c r="C187" s="129" t="n">
        <v>3</v>
      </c>
      <c r="D187" s="129" t="n">
        <v>4</v>
      </c>
      <c r="E187" s="131" t="n">
        <v>5</v>
      </c>
      <c r="F187" s="129" t="n">
        <v>6</v>
      </c>
      <c r="G187" s="129" t="n">
        <v>7</v>
      </c>
      <c r="H187" s="129" t="n">
        <v>8</v>
      </c>
      <c r="I187" s="129" t="n">
        <v>9</v>
      </c>
      <c r="J187" s="129" t="n">
        <v>10</v>
      </c>
      <c r="K187" s="129" t="n">
        <v>11</v>
      </c>
      <c r="L187" s="129" t="n">
        <v>12</v>
      </c>
      <c r="M187" s="129" t="n">
        <v>13</v>
      </c>
      <c r="N187" s="129" t="n">
        <v>14</v>
      </c>
      <c r="O187" s="129" t="n">
        <v>15</v>
      </c>
      <c r="P187" s="131" t="n">
        <v>16</v>
      </c>
      <c r="Q187" s="129" t="n">
        <v>15</v>
      </c>
      <c r="R187" s="128"/>
    </row>
    <row r="188" customFormat="false" ht="15" hidden="false" customHeight="false" outlineLevel="0" collapsed="false">
      <c r="A188" s="136" t="n">
        <v>1</v>
      </c>
      <c r="B188" s="179" t="s">
        <v>161</v>
      </c>
      <c r="C188" s="130" t="n">
        <v>389090.5</v>
      </c>
      <c r="D188" s="130" t="n">
        <v>311049.9</v>
      </c>
      <c r="E188" s="137" t="n">
        <f aca="false">C188/D188*100</f>
        <v>125.089414913813</v>
      </c>
      <c r="F188" s="130" t="n">
        <v>64473.8</v>
      </c>
      <c r="G188" s="130" t="n">
        <v>54003.7</v>
      </c>
      <c r="H188" s="137" t="n">
        <f aca="false">F188/G188*100</f>
        <v>119.387745654464</v>
      </c>
      <c r="I188" s="130" t="n">
        <v>274555.3</v>
      </c>
      <c r="J188" s="130" t="n">
        <v>301505</v>
      </c>
      <c r="K188" s="137" t="n">
        <f aca="false">IF(OR(I188=0,J188=0),0,I188/J188*100)</f>
        <v>91.061607601864</v>
      </c>
      <c r="L188" s="130" t="n">
        <v>0</v>
      </c>
      <c r="M188" s="130" t="n">
        <v>0</v>
      </c>
      <c r="N188" s="137" t="n">
        <f aca="false">IF(OR(L188=0,M188=0),0,L188/M188*100)</f>
        <v>0</v>
      </c>
      <c r="O188" s="130" t="n">
        <v>333</v>
      </c>
      <c r="P188" s="130" t="n">
        <v>255.4</v>
      </c>
      <c r="Q188" s="130" t="n">
        <v>321</v>
      </c>
      <c r="R188" s="128" t="n">
        <f aca="false">Q188*P188</f>
        <v>81983.4</v>
      </c>
    </row>
    <row r="189" customFormat="false" ht="15" hidden="false" customHeight="false" outlineLevel="0" collapsed="false">
      <c r="A189" s="136" t="n">
        <v>2</v>
      </c>
      <c r="B189" s="179" t="s">
        <v>163</v>
      </c>
      <c r="C189" s="130" t="n">
        <v>37956</v>
      </c>
      <c r="D189" s="130" t="n">
        <v>369804</v>
      </c>
      <c r="E189" s="137" t="n">
        <f aca="false">C189/D189*100</f>
        <v>10.2638154265503</v>
      </c>
      <c r="F189" s="130" t="n">
        <v>9246</v>
      </c>
      <c r="G189" s="130" t="n">
        <v>66357</v>
      </c>
      <c r="H189" s="137" t="n">
        <f aca="false">F189/G189*100</f>
        <v>13.9337221393372</v>
      </c>
      <c r="I189" s="130" t="n">
        <v>61839</v>
      </c>
      <c r="J189" s="130" t="n">
        <v>345156</v>
      </c>
      <c r="K189" s="137" t="n">
        <f aca="false">IF(OR(I189=0,J189=0),0,I189/J189*100)</f>
        <v>17.9162465667698</v>
      </c>
      <c r="L189" s="130" t="n">
        <v>61839</v>
      </c>
      <c r="M189" s="130" t="n">
        <v>345156</v>
      </c>
      <c r="N189" s="137" t="n">
        <f aca="false">IF(OR(L189=0,M189=0),0,L189/M189*100)</f>
        <v>17.9162465667698</v>
      </c>
      <c r="O189" s="130" t="n">
        <v>49</v>
      </c>
      <c r="P189" s="130" t="n">
        <v>121</v>
      </c>
      <c r="Q189" s="130" t="n">
        <v>50</v>
      </c>
      <c r="R189" s="128" t="n">
        <f aca="false">Q189*P189</f>
        <v>6050</v>
      </c>
    </row>
    <row r="190" customFormat="false" ht="15" hidden="false" customHeight="false" outlineLevel="0" collapsed="false">
      <c r="A190" s="136" t="n">
        <v>3</v>
      </c>
      <c r="B190" s="179" t="s">
        <v>164</v>
      </c>
      <c r="C190" s="130" t="n">
        <v>5689</v>
      </c>
      <c r="D190" s="130" t="n">
        <v>4386</v>
      </c>
      <c r="E190" s="137" t="n">
        <f aca="false">C190/D190*100</f>
        <v>129.708162334701</v>
      </c>
      <c r="F190" s="130" t="n">
        <v>950</v>
      </c>
      <c r="G190" s="130" t="n">
        <v>794</v>
      </c>
      <c r="H190" s="137" t="n">
        <f aca="false">F190/G190*100</f>
        <v>119.647355163728</v>
      </c>
      <c r="I190" s="130" t="n">
        <v>2758</v>
      </c>
      <c r="J190" s="130" t="n">
        <v>4386</v>
      </c>
      <c r="K190" s="137" t="n">
        <f aca="false">IF(OR(I190=0,J190=0),0,I190/J190*100)</f>
        <v>62.8818969448245</v>
      </c>
      <c r="L190" s="130" t="n">
        <v>0</v>
      </c>
      <c r="M190" s="130" t="n">
        <v>0</v>
      </c>
      <c r="N190" s="137" t="n">
        <f aca="false">IF(OR(L190=0,M190=0),0,L190/M190*100)</f>
        <v>0</v>
      </c>
      <c r="O190" s="130" t="n">
        <v>29</v>
      </c>
      <c r="P190" s="130" t="n">
        <v>40</v>
      </c>
      <c r="Q190" s="130" t="n">
        <v>28</v>
      </c>
      <c r="R190" s="128" t="n">
        <f aca="false">Q190*P190</f>
        <v>1120</v>
      </c>
    </row>
    <row r="191" customFormat="false" ht="36" hidden="false" customHeight="false" outlineLevel="0" collapsed="false">
      <c r="A191" s="136" t="n">
        <v>4</v>
      </c>
      <c r="B191" s="180" t="s">
        <v>165</v>
      </c>
      <c r="C191" s="130" t="n">
        <v>52676</v>
      </c>
      <c r="D191" s="130" t="n">
        <v>49620</v>
      </c>
      <c r="E191" s="137" t="n">
        <f aca="false">C191/D191*100</f>
        <v>106.158806932688</v>
      </c>
      <c r="F191" s="130" t="n">
        <v>11891</v>
      </c>
      <c r="G191" s="130" t="n">
        <v>11103</v>
      </c>
      <c r="H191" s="137" t="n">
        <f aca="false">F191/G191*100</f>
        <v>107.097180942088</v>
      </c>
      <c r="I191" s="130" t="n">
        <v>0</v>
      </c>
      <c r="J191" s="130" t="n">
        <v>0</v>
      </c>
      <c r="K191" s="137" t="n">
        <f aca="false">IF(OR(I191=0,J191=0),0,I191/J191*100)</f>
        <v>0</v>
      </c>
      <c r="L191" s="130" t="n">
        <v>0</v>
      </c>
      <c r="M191" s="130" t="n">
        <v>0</v>
      </c>
      <c r="N191" s="137" t="n">
        <f aca="false">IF(OR(L191=0,M191=0),0,L191/M191*100)</f>
        <v>0</v>
      </c>
      <c r="O191" s="130" t="n">
        <v>86</v>
      </c>
      <c r="P191" s="130" t="n">
        <v>82</v>
      </c>
      <c r="Q191" s="130" t="n">
        <v>87</v>
      </c>
      <c r="R191" s="128" t="n">
        <f aca="false">Q191*P191</f>
        <v>7134</v>
      </c>
    </row>
    <row r="192" customFormat="false" ht="15" hidden="false" customHeight="false" outlineLevel="0" collapsed="false">
      <c r="A192" s="136" t="n">
        <v>5</v>
      </c>
      <c r="B192" s="181" t="s">
        <v>166</v>
      </c>
      <c r="C192" s="130" t="n">
        <v>451</v>
      </c>
      <c r="D192" s="130" t="n">
        <v>83</v>
      </c>
      <c r="E192" s="137" t="n">
        <v>0</v>
      </c>
      <c r="F192" s="130" t="n">
        <v>104</v>
      </c>
      <c r="G192" s="130" t="n">
        <v>83</v>
      </c>
      <c r="H192" s="137" t="n">
        <v>0</v>
      </c>
      <c r="I192" s="130" t="n">
        <v>451</v>
      </c>
      <c r="J192" s="130" t="n">
        <v>83</v>
      </c>
      <c r="K192" s="137" t="n">
        <f aca="false">IF(OR(I192=0,J192=0),0,I192/J192*100)</f>
        <v>543.373493975904</v>
      </c>
      <c r="L192" s="130" t="n">
        <v>0</v>
      </c>
      <c r="M192" s="130" t="n">
        <v>0</v>
      </c>
      <c r="N192" s="137" t="n">
        <f aca="false">IF(OR(L192=0,M192=0),0,L192/M192*100)</f>
        <v>0</v>
      </c>
      <c r="O192" s="130" t="n">
        <v>31</v>
      </c>
      <c r="P192" s="130" t="n">
        <v>15.9</v>
      </c>
      <c r="Q192" s="130" t="n">
        <v>32</v>
      </c>
      <c r="R192" s="128" t="n">
        <f aca="false">Q192*P192</f>
        <v>508.8</v>
      </c>
    </row>
    <row r="193" customFormat="false" ht="15" hidden="false" customHeight="false" outlineLevel="0" collapsed="false">
      <c r="A193" s="136" t="n">
        <v>6</v>
      </c>
      <c r="B193" s="179" t="s">
        <v>167</v>
      </c>
      <c r="C193" s="130" t="n">
        <v>5374</v>
      </c>
      <c r="D193" s="130" t="n">
        <v>7836</v>
      </c>
      <c r="E193" s="137" t="n">
        <f aca="false">C193/D193*100</f>
        <v>68.5809086268504</v>
      </c>
      <c r="F193" s="130" t="n">
        <v>748</v>
      </c>
      <c r="G193" s="130" t="n">
        <v>896</v>
      </c>
      <c r="H193" s="137" t="n">
        <f aca="false">F193/G193*100</f>
        <v>83.4821428571429</v>
      </c>
      <c r="I193" s="130" t="n">
        <v>0</v>
      </c>
      <c r="J193" s="130" t="n">
        <v>0</v>
      </c>
      <c r="K193" s="137" t="n">
        <f aca="false">IF(OR(I193=0,J193=0),0,I193/J193*100)</f>
        <v>0</v>
      </c>
      <c r="L193" s="130" t="n">
        <v>0</v>
      </c>
      <c r="M193" s="130" t="n">
        <v>0</v>
      </c>
      <c r="N193" s="137" t="n">
        <f aca="false">IF(OR(L193=0,M193=0),0,L193/M193*100)</f>
        <v>0</v>
      </c>
      <c r="O193" s="130" t="n">
        <v>19</v>
      </c>
      <c r="P193" s="130" t="n">
        <v>34</v>
      </c>
      <c r="Q193" s="130" t="n">
        <v>19</v>
      </c>
      <c r="R193" s="128" t="n">
        <f aca="false">Q193*P193</f>
        <v>646</v>
      </c>
    </row>
    <row r="194" customFormat="false" ht="15" hidden="false" customHeight="false" outlineLevel="0" collapsed="false">
      <c r="A194" s="136" t="n">
        <v>7</v>
      </c>
      <c r="B194" s="179" t="s">
        <v>168</v>
      </c>
      <c r="C194" s="130" t="n">
        <v>24571</v>
      </c>
      <c r="D194" s="130" t="n">
        <v>29781</v>
      </c>
      <c r="E194" s="137" t="n">
        <f aca="false">C194/D194*100</f>
        <v>82.5056243913905</v>
      </c>
      <c r="F194" s="130" t="n">
        <v>5804</v>
      </c>
      <c r="G194" s="130" t="n">
        <v>7575</v>
      </c>
      <c r="H194" s="137" t="n">
        <f aca="false">F194/G194*100</f>
        <v>76.6204620462046</v>
      </c>
      <c r="I194" s="130" t="n">
        <v>24571</v>
      </c>
      <c r="J194" s="130" t="n">
        <v>29781</v>
      </c>
      <c r="K194" s="137" t="n">
        <f aca="false">IF(OR(I194=0,J194=0),0,I194/J194*100)</f>
        <v>82.5056243913905</v>
      </c>
      <c r="L194" s="130" t="n">
        <v>0</v>
      </c>
      <c r="M194" s="130" t="n">
        <v>0</v>
      </c>
      <c r="N194" s="137" t="n">
        <f aca="false">IF(OR(L194=0,M194=0),0,L194/M194*100)</f>
        <v>0</v>
      </c>
      <c r="O194" s="130" t="n">
        <v>84</v>
      </c>
      <c r="P194" s="130" t="n">
        <v>54</v>
      </c>
      <c r="Q194" s="130" t="n">
        <v>84</v>
      </c>
      <c r="R194" s="128" t="n">
        <f aca="false">Q194*P194</f>
        <v>4536</v>
      </c>
    </row>
    <row r="195" customFormat="false" ht="15" hidden="false" customHeight="false" outlineLevel="0" collapsed="false">
      <c r="A195" s="136" t="n">
        <v>8</v>
      </c>
      <c r="B195" s="179" t="s">
        <v>169</v>
      </c>
      <c r="C195" s="130" t="n">
        <v>4794</v>
      </c>
      <c r="D195" s="130" t="n">
        <v>1980</v>
      </c>
      <c r="E195" s="137" t="n">
        <f aca="false">C195/D195*100</f>
        <v>242.121212121212</v>
      </c>
      <c r="F195" s="130" t="n">
        <v>750</v>
      </c>
      <c r="G195" s="130" t="n">
        <v>450</v>
      </c>
      <c r="H195" s="137" t="n">
        <f aca="false">F195/G195*100</f>
        <v>166.666666666667</v>
      </c>
      <c r="I195" s="130" t="n">
        <v>0</v>
      </c>
      <c r="J195" s="130" t="n">
        <v>0</v>
      </c>
      <c r="K195" s="137" t="n">
        <f aca="false">IF(OR(I195=0,J195=0),0,I195/J195*100)</f>
        <v>0</v>
      </c>
      <c r="L195" s="130" t="n">
        <v>0</v>
      </c>
      <c r="M195" s="130" t="n">
        <v>0</v>
      </c>
      <c r="N195" s="137" t="n">
        <f aca="false">IF(OR(L195=0,M195=0),0,L195/M195*100)</f>
        <v>0</v>
      </c>
      <c r="O195" s="130" t="n">
        <v>12</v>
      </c>
      <c r="P195" s="130" t="n">
        <v>52.5</v>
      </c>
      <c r="Q195" s="130" t="n">
        <v>13</v>
      </c>
      <c r="R195" s="128" t="n">
        <f aca="false">Q195*P195</f>
        <v>682.5</v>
      </c>
    </row>
    <row r="196" customFormat="false" ht="15" hidden="false" customHeight="false" outlineLevel="0" collapsed="false">
      <c r="A196" s="136" t="n">
        <v>9</v>
      </c>
      <c r="B196" s="179" t="s">
        <v>170</v>
      </c>
      <c r="C196" s="130" t="n">
        <v>25863</v>
      </c>
      <c r="D196" s="130" t="n">
        <v>29596</v>
      </c>
      <c r="E196" s="137" t="n">
        <f aca="false">C196/D196*100</f>
        <v>87.3868090282471</v>
      </c>
      <c r="F196" s="130" t="n">
        <v>5136</v>
      </c>
      <c r="G196" s="130" t="n">
        <v>5769</v>
      </c>
      <c r="H196" s="137" t="n">
        <f aca="false">F196/G196*100</f>
        <v>89.0275611024441</v>
      </c>
      <c r="I196" s="130" t="n">
        <v>4575</v>
      </c>
      <c r="J196" s="130" t="n">
        <v>1000</v>
      </c>
      <c r="K196" s="137" t="n">
        <f aca="false">IF(OR(I196=0,J196=0),0,I196/J196*100)</f>
        <v>457.5</v>
      </c>
      <c r="L196" s="130" t="n">
        <v>0</v>
      </c>
      <c r="M196" s="130" t="n">
        <v>0</v>
      </c>
      <c r="N196" s="137" t="n">
        <v>0</v>
      </c>
      <c r="O196" s="130" t="n">
        <v>23</v>
      </c>
      <c r="P196" s="130" t="n">
        <v>91</v>
      </c>
      <c r="Q196" s="130" t="n">
        <v>23</v>
      </c>
      <c r="R196" s="128"/>
    </row>
    <row r="197" customFormat="false" ht="15" hidden="false" customHeight="false" outlineLevel="0" collapsed="false">
      <c r="A197" s="136" t="n">
        <v>10</v>
      </c>
      <c r="B197" s="179" t="s">
        <v>171</v>
      </c>
      <c r="C197" s="130" t="n">
        <v>8593</v>
      </c>
      <c r="D197" s="130" t="n">
        <v>9041</v>
      </c>
      <c r="E197" s="137" t="n">
        <f aca="false">C197/D197*100</f>
        <v>95.0447959296538</v>
      </c>
      <c r="F197" s="130" t="n">
        <v>1857</v>
      </c>
      <c r="G197" s="130" t="n">
        <v>4073</v>
      </c>
      <c r="H197" s="137" t="n">
        <f aca="false">F197/G197*100</f>
        <v>45.59292904493</v>
      </c>
      <c r="I197" s="130" t="n">
        <v>8593</v>
      </c>
      <c r="J197" s="130" t="n">
        <v>9041</v>
      </c>
      <c r="K197" s="137" t="n">
        <f aca="false">IF(OR(I197=0,J197=0),0,I197/J197*100)</f>
        <v>95.0447959296538</v>
      </c>
      <c r="L197" s="130" t="n">
        <v>0</v>
      </c>
      <c r="M197" s="130" t="n">
        <v>0</v>
      </c>
      <c r="N197" s="137" t="n">
        <f aca="false">IF(OR(L197=0,M197=0),0,L197/M197*100)</f>
        <v>0</v>
      </c>
      <c r="O197" s="130" t="n">
        <v>29</v>
      </c>
      <c r="P197" s="130" t="n">
        <v>55.6</v>
      </c>
      <c r="Q197" s="130" t="n">
        <v>30</v>
      </c>
      <c r="R197" s="128" t="n">
        <f aca="false">Q197*P197</f>
        <v>1668</v>
      </c>
    </row>
    <row r="198" customFormat="false" ht="15" hidden="false" customHeight="false" outlineLevel="0" collapsed="false">
      <c r="A198" s="136" t="n">
        <v>11</v>
      </c>
      <c r="B198" s="133" t="s">
        <v>172</v>
      </c>
      <c r="C198" s="130" t="n">
        <v>1900</v>
      </c>
      <c r="D198" s="130" t="n">
        <v>2195</v>
      </c>
      <c r="E198" s="137" t="n">
        <f aca="false">C198/D198*100</f>
        <v>86.5603644646925</v>
      </c>
      <c r="F198" s="130" t="n">
        <v>1359.5</v>
      </c>
      <c r="G198" s="130" t="n">
        <v>440</v>
      </c>
      <c r="H198" s="137" t="n">
        <f aca="false">F198/G198*100</f>
        <v>308.977272727273</v>
      </c>
      <c r="I198" s="130" t="n">
        <v>2227.5</v>
      </c>
      <c r="J198" s="130" t="n">
        <v>2270</v>
      </c>
      <c r="K198" s="137" t="n">
        <f aca="false">IF(OR(I198=0,J198=0),0,I198/J198*100)</f>
        <v>98.1277533039648</v>
      </c>
      <c r="L198" s="130" t="n">
        <v>499</v>
      </c>
      <c r="M198" s="130" t="n">
        <v>803</v>
      </c>
      <c r="N198" s="137" t="n">
        <f aca="false">IF(OR(L198=0,M198=0),0,L198/M198*100)</f>
        <v>62.1419676214197</v>
      </c>
      <c r="O198" s="130" t="n">
        <v>26</v>
      </c>
      <c r="P198" s="130" t="n">
        <v>51</v>
      </c>
      <c r="Q198" s="130" t="n">
        <v>26</v>
      </c>
      <c r="R198" s="128" t="n">
        <f aca="false">Q198*P198</f>
        <v>1326</v>
      </c>
    </row>
    <row r="199" s="142" customFormat="true" ht="15" hidden="false" customHeight="false" outlineLevel="0" collapsed="false">
      <c r="A199" s="140" t="s">
        <v>159</v>
      </c>
      <c r="B199" s="140" t="s">
        <v>147</v>
      </c>
      <c r="C199" s="152" t="n">
        <f aca="false">SUM(C188:C198)</f>
        <v>556957.5</v>
      </c>
      <c r="D199" s="152" t="n">
        <f aca="false">SUM(D188:D198)</f>
        <v>815371.9</v>
      </c>
      <c r="E199" s="141" t="n">
        <f aca="false">C199/D199*100</f>
        <v>68.3071736958313</v>
      </c>
      <c r="F199" s="152" t="n">
        <f aca="false">SUM(F188:F198)</f>
        <v>102319.3</v>
      </c>
      <c r="G199" s="152" t="n">
        <f aca="false">SUM(G188:G198)</f>
        <v>151543.7</v>
      </c>
      <c r="H199" s="141" t="n">
        <f aca="false">F199/G199*100</f>
        <v>67.5180162553772</v>
      </c>
      <c r="I199" s="152" t="n">
        <f aca="false">SUM(I188:I198)</f>
        <v>379569.8</v>
      </c>
      <c r="J199" s="152" t="n">
        <f aca="false">SUM(J188:J198)</f>
        <v>693222</v>
      </c>
      <c r="K199" s="141" t="n">
        <f aca="false">I199/J199*100</f>
        <v>54.754436529712</v>
      </c>
      <c r="L199" s="152" t="n">
        <f aca="false">SUM(L188:L198)</f>
        <v>62338</v>
      </c>
      <c r="M199" s="152" t="n">
        <f aca="false">SUM(M188:M198)</f>
        <v>345959</v>
      </c>
      <c r="N199" s="141" t="n">
        <f aca="false">L199/M199*100</f>
        <v>18.0188981931385</v>
      </c>
      <c r="O199" s="152" t="n">
        <f aca="false">SUM(O188:O198)</f>
        <v>721</v>
      </c>
      <c r="P199" s="141" t="n">
        <f aca="false">R199/O199</f>
        <v>146.539112343967</v>
      </c>
      <c r="Q199" s="152" t="n">
        <f aca="false">SUM(Q188:Q198)</f>
        <v>713</v>
      </c>
      <c r="R199" s="149" t="n">
        <f aca="false">SUM(R188:R198)</f>
        <v>105654.7</v>
      </c>
    </row>
    <row r="200" customFormat="false" ht="15" hidden="false" customHeight="false" outlineLevel="0" collapsed="false">
      <c r="A200" s="182"/>
      <c r="B200" s="129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customFormat="false" ht="15" hidden="false" customHeight="false" outlineLevel="0" collapsed="false">
      <c r="A201" s="184" t="s">
        <v>24</v>
      </c>
      <c r="B201" s="184"/>
      <c r="C201" s="129" t="n">
        <v>3</v>
      </c>
      <c r="D201" s="129" t="n">
        <v>4</v>
      </c>
      <c r="E201" s="131" t="n">
        <v>5</v>
      </c>
      <c r="F201" s="129" t="n">
        <v>6</v>
      </c>
      <c r="G201" s="129" t="n">
        <v>7</v>
      </c>
      <c r="H201" s="129" t="n">
        <v>8</v>
      </c>
      <c r="I201" s="129" t="n">
        <v>9</v>
      </c>
      <c r="J201" s="129" t="n">
        <v>10</v>
      </c>
      <c r="K201" s="129" t="n">
        <v>11</v>
      </c>
      <c r="L201" s="129" t="n">
        <v>12</v>
      </c>
      <c r="M201" s="129" t="n">
        <v>13</v>
      </c>
      <c r="N201" s="129" t="n">
        <v>14</v>
      </c>
      <c r="O201" s="129" t="n">
        <v>15</v>
      </c>
      <c r="P201" s="131" t="n">
        <v>16</v>
      </c>
      <c r="Q201" s="129" t="n">
        <v>15</v>
      </c>
      <c r="R201" s="118"/>
    </row>
    <row r="202" customFormat="false" ht="15" hidden="false" customHeight="false" outlineLevel="0" collapsed="false">
      <c r="A202" s="136" t="n">
        <v>1</v>
      </c>
      <c r="B202" s="133" t="s">
        <v>173</v>
      </c>
      <c r="C202" s="134" t="n">
        <v>33844</v>
      </c>
      <c r="D202" s="134" t="n">
        <v>55460</v>
      </c>
      <c r="E202" s="137" t="n">
        <f aca="false">C202/D202*100</f>
        <v>61.0241615578796</v>
      </c>
      <c r="F202" s="134" t="n">
        <v>12156</v>
      </c>
      <c r="G202" s="134" t="n">
        <v>21161</v>
      </c>
      <c r="H202" s="137" t="n">
        <f aca="false">F202/G202*100</f>
        <v>57.4453003166202</v>
      </c>
      <c r="I202" s="134" t="n">
        <v>33844</v>
      </c>
      <c r="J202" s="134" t="n">
        <v>52460</v>
      </c>
      <c r="K202" s="137" t="n">
        <f aca="false">I202/J202*100</f>
        <v>64.5139153640869</v>
      </c>
      <c r="L202" s="134" t="n">
        <v>33844</v>
      </c>
      <c r="M202" s="134" t="n">
        <v>52460</v>
      </c>
      <c r="N202" s="137" t="n">
        <f aca="false">L202/M202*100</f>
        <v>64.5139153640869</v>
      </c>
      <c r="O202" s="130" t="n">
        <v>50</v>
      </c>
      <c r="P202" s="136" t="n">
        <v>49</v>
      </c>
      <c r="Q202" s="130" t="n">
        <v>47</v>
      </c>
      <c r="R202" s="128" t="n">
        <f aca="false">Q202*P202</f>
        <v>2303</v>
      </c>
    </row>
    <row r="203" customFormat="false" ht="15" hidden="false" customHeight="false" outlineLevel="0" collapsed="false">
      <c r="A203" s="136" t="n">
        <v>2</v>
      </c>
      <c r="B203" s="133" t="s">
        <v>174</v>
      </c>
      <c r="C203" s="134" t="n">
        <v>9556</v>
      </c>
      <c r="D203" s="134" t="n">
        <v>54798</v>
      </c>
      <c r="E203" s="137" t="n">
        <v>0</v>
      </c>
      <c r="F203" s="134" t="n">
        <v>9441</v>
      </c>
      <c r="G203" s="134" t="n">
        <v>9056</v>
      </c>
      <c r="H203" s="137" t="n">
        <f aca="false">F203/G203*100</f>
        <v>104.251325088339</v>
      </c>
      <c r="I203" s="134" t="n">
        <v>9556</v>
      </c>
      <c r="J203" s="134" t="n">
        <v>52501</v>
      </c>
      <c r="K203" s="137" t="n">
        <f aca="false">I203/J203*100</f>
        <v>18.2015580655607</v>
      </c>
      <c r="L203" s="134" t="n">
        <v>0</v>
      </c>
      <c r="M203" s="134" t="n">
        <v>0</v>
      </c>
      <c r="N203" s="137" t="n">
        <v>0</v>
      </c>
      <c r="O203" s="130" t="n">
        <v>189</v>
      </c>
      <c r="P203" s="136" t="n">
        <v>65</v>
      </c>
      <c r="Q203" s="130" t="n">
        <v>190</v>
      </c>
      <c r="R203" s="128" t="n">
        <f aca="false">Q203*P203</f>
        <v>12350</v>
      </c>
    </row>
    <row r="204" s="142" customFormat="true" ht="15" hidden="false" customHeight="false" outlineLevel="0" collapsed="false">
      <c r="A204" s="140" t="s">
        <v>159</v>
      </c>
      <c r="B204" s="140" t="s">
        <v>147</v>
      </c>
      <c r="C204" s="140" t="n">
        <f aca="false">SUM(C202:C203)</f>
        <v>43400</v>
      </c>
      <c r="D204" s="140" t="n">
        <f aca="false">SUM(D202:D203)</f>
        <v>110258</v>
      </c>
      <c r="E204" s="141" t="n">
        <f aca="false">C204/D204*100</f>
        <v>39.3622231493406</v>
      </c>
      <c r="F204" s="140" t="n">
        <f aca="false">SUM(F202:F203)</f>
        <v>21597</v>
      </c>
      <c r="G204" s="140" t="n">
        <f aca="false">SUM(G202:G203)</f>
        <v>30217</v>
      </c>
      <c r="H204" s="141" t="n">
        <f aca="false">F204/G204*100</f>
        <v>71.4730118807294</v>
      </c>
      <c r="I204" s="141" t="n">
        <f aca="false">SUM(I202:I203)</f>
        <v>43400</v>
      </c>
      <c r="J204" s="140" t="n">
        <f aca="false">SUM(J202:J203)</f>
        <v>104961</v>
      </c>
      <c r="K204" s="141" t="n">
        <f aca="false">I204/J204*100</f>
        <v>41.3486914187174</v>
      </c>
      <c r="L204" s="152" t="n">
        <f aca="false">SUM(L202:L203)</f>
        <v>33844</v>
      </c>
      <c r="M204" s="140" t="n">
        <f aca="false">SUM(M202:M203)</f>
        <v>52460</v>
      </c>
      <c r="N204" s="141" t="n">
        <f aca="false">L204/M204*100</f>
        <v>64.5139153640869</v>
      </c>
      <c r="O204" s="152" t="n">
        <f aca="false">SUM(O202:O203)</f>
        <v>239</v>
      </c>
      <c r="P204" s="152" t="n">
        <f aca="false">R204/O204</f>
        <v>61.3096234309623</v>
      </c>
      <c r="Q204" s="152" t="n">
        <f aca="false">SUM(Q202:Q203)</f>
        <v>237</v>
      </c>
      <c r="R204" s="149" t="n">
        <f aca="false">SUM(R202:R203)</f>
        <v>14653</v>
      </c>
    </row>
  </sheetData>
  <mergeCells count="54"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7:Q39"/>
    <mergeCell ref="A40:A41"/>
    <mergeCell ref="B40:B41"/>
    <mergeCell ref="C40:G40"/>
    <mergeCell ref="H40:K40"/>
    <mergeCell ref="O40:O41"/>
    <mergeCell ref="P40:P41"/>
    <mergeCell ref="Q40:Q41"/>
    <mergeCell ref="A43:B43"/>
    <mergeCell ref="A61:B61"/>
    <mergeCell ref="A63:B63"/>
    <mergeCell ref="A73:B73"/>
    <mergeCell ref="A75:B75"/>
    <mergeCell ref="A84:B84"/>
    <mergeCell ref="A85:B85"/>
    <mergeCell ref="A87:B87"/>
    <mergeCell ref="A99:B99"/>
    <mergeCell ref="A101:B101"/>
    <mergeCell ref="A127:B127"/>
    <mergeCell ref="A129:B129"/>
    <mergeCell ref="A133:B133"/>
    <mergeCell ref="A143:B143"/>
    <mergeCell ref="A147:B147"/>
    <mergeCell ref="A163:B163"/>
    <mergeCell ref="A171:B171"/>
    <mergeCell ref="D173:F173"/>
    <mergeCell ref="J173:L173"/>
    <mergeCell ref="A174:B174"/>
    <mergeCell ref="A185:B185"/>
    <mergeCell ref="A187:B187"/>
    <mergeCell ref="A199:B199"/>
    <mergeCell ref="A201:B201"/>
    <mergeCell ref="A204:B204"/>
  </mergeCells>
  <printOptions headings="false" gridLines="false" gridLinesSet="true" horizontalCentered="false" verticalCentered="false"/>
  <pageMargins left="0.159722222222222" right="0.2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01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C180" activeCellId="0" sqref="C180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9.29"/>
    <col collapsed="false" customWidth="false" hidden="false" outlineLevel="0" max="3" min="3" style="0" width="11.43"/>
    <col collapsed="false" customWidth="true" hidden="false" outlineLevel="0" max="4" min="4" style="0" width="11.57"/>
    <col collapsed="false" customWidth="true" hidden="false" outlineLevel="0" max="5" min="5" style="0" width="6.57"/>
    <col collapsed="false" customWidth="true" hidden="false" outlineLevel="0" max="6" min="6" style="0" width="10.14"/>
    <col collapsed="false" customWidth="true" hidden="false" outlineLevel="0" max="7" min="7" style="0" width="10.28"/>
    <col collapsed="false" customWidth="true" hidden="false" outlineLevel="0" max="8" min="8" style="0" width="7.14"/>
    <col collapsed="false" customWidth="true" hidden="false" outlineLevel="0" max="9" min="9" style="0" width="11.28"/>
    <col collapsed="false" customWidth="false" hidden="false" outlineLevel="0" max="10" min="10" style="0" width="11.43"/>
    <col collapsed="false" customWidth="true" hidden="false" outlineLevel="0" max="11" min="11" style="0" width="6.28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7"/>
    <col collapsed="false" customWidth="true" hidden="false" outlineLevel="0" max="15" min="15" style="0" width="7.28"/>
    <col collapsed="false" customWidth="true" hidden="false" outlineLevel="0" max="16" min="16" style="0" width="6.57"/>
    <col collapsed="false" customWidth="true" hidden="false" outlineLevel="0" max="17" min="17" style="0" width="6.7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3" customFormat="false" ht="15" hidden="false" customHeight="true" outlineLevel="0" collapsed="false">
      <c r="A3" s="93" t="s">
        <v>200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customFormat="false" ht="15" hidden="false" customHeight="false" outlineLevel="0" collapsed="false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</row>
    <row r="5" customFormat="false" ht="15" hidden="false" customHeight="true" outlineLevel="0" collapsed="false">
      <c r="A5" s="95" t="s">
        <v>1</v>
      </c>
      <c r="B5" s="96" t="s">
        <v>2</v>
      </c>
      <c r="C5" s="95" t="s">
        <v>3</v>
      </c>
      <c r="D5" s="95"/>
      <c r="E5" s="95"/>
      <c r="F5" s="95"/>
      <c r="G5" s="95"/>
      <c r="H5" s="95"/>
      <c r="I5" s="97" t="s">
        <v>4</v>
      </c>
      <c r="J5" s="97"/>
      <c r="K5" s="97"/>
      <c r="L5" s="95" t="s">
        <v>5</v>
      </c>
      <c r="M5" s="95"/>
      <c r="N5" s="95"/>
      <c r="O5" s="96" t="s">
        <v>6</v>
      </c>
      <c r="P5" s="98" t="s">
        <v>7</v>
      </c>
      <c r="Q5" s="96" t="s">
        <v>8</v>
      </c>
      <c r="R5" s="99"/>
    </row>
    <row r="6" customFormat="false" ht="15" hidden="false" customHeight="true" outlineLevel="0" collapsed="false">
      <c r="A6" s="95"/>
      <c r="B6" s="96"/>
      <c r="C6" s="96" t="s">
        <v>9</v>
      </c>
      <c r="D6" s="96" t="s">
        <v>10</v>
      </c>
      <c r="E6" s="100" t="s">
        <v>11</v>
      </c>
      <c r="F6" s="96" t="s">
        <v>12</v>
      </c>
      <c r="G6" s="96" t="s">
        <v>10</v>
      </c>
      <c r="H6" s="100" t="s">
        <v>11</v>
      </c>
      <c r="I6" s="96" t="s">
        <v>13</v>
      </c>
      <c r="J6" s="96" t="s">
        <v>10</v>
      </c>
      <c r="K6" s="100" t="s">
        <v>11</v>
      </c>
      <c r="L6" s="96" t="s">
        <v>13</v>
      </c>
      <c r="M6" s="96" t="s">
        <v>10</v>
      </c>
      <c r="N6" s="100" t="s">
        <v>11</v>
      </c>
      <c r="O6" s="96"/>
      <c r="P6" s="98"/>
      <c r="Q6" s="96"/>
      <c r="R6" s="99"/>
    </row>
    <row r="7" customFormat="false" ht="15" hidden="false" customHeight="false" outlineLevel="0" collapsed="false">
      <c r="A7" s="95"/>
      <c r="B7" s="96"/>
      <c r="C7" s="96"/>
      <c r="D7" s="96"/>
      <c r="E7" s="100"/>
      <c r="F7" s="96"/>
      <c r="G7" s="96"/>
      <c r="H7" s="100"/>
      <c r="I7" s="96"/>
      <c r="J7" s="96"/>
      <c r="K7" s="100"/>
      <c r="L7" s="96"/>
      <c r="M7" s="96"/>
      <c r="N7" s="100"/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/>
      <c r="B9" s="96"/>
      <c r="C9" s="96"/>
      <c r="D9" s="96"/>
      <c r="E9" s="100"/>
      <c r="F9" s="96"/>
      <c r="G9" s="96"/>
      <c r="H9" s="100"/>
      <c r="I9" s="96"/>
      <c r="J9" s="96"/>
      <c r="K9" s="100"/>
      <c r="L9" s="96"/>
      <c r="M9" s="96"/>
      <c r="N9" s="100"/>
      <c r="O9" s="96"/>
      <c r="P9" s="98"/>
      <c r="Q9" s="96"/>
      <c r="R9" s="99"/>
    </row>
    <row r="10" customFormat="false" ht="15" hidden="false" customHeight="false" outlineLevel="0" collapsed="false">
      <c r="A10" s="95"/>
      <c r="B10" s="96"/>
      <c r="C10" s="96"/>
      <c r="D10" s="96"/>
      <c r="E10" s="100"/>
      <c r="F10" s="96"/>
      <c r="G10" s="96"/>
      <c r="H10" s="100"/>
      <c r="I10" s="96"/>
      <c r="J10" s="96"/>
      <c r="K10" s="100"/>
      <c r="L10" s="96"/>
      <c r="M10" s="96"/>
      <c r="N10" s="100"/>
      <c r="O10" s="96"/>
      <c r="P10" s="98"/>
      <c r="Q10" s="96"/>
      <c r="R10" s="99"/>
    </row>
    <row r="11" customFormat="false" ht="31.5" hidden="false" customHeight="true" outlineLevel="0" collapsed="false">
      <c r="A11" s="95" t="n">
        <v>1</v>
      </c>
      <c r="B11" s="95" t="n">
        <v>2</v>
      </c>
      <c r="C11" s="95" t="n">
        <v>3</v>
      </c>
      <c r="D11" s="95" t="n">
        <v>4</v>
      </c>
      <c r="E11" s="101" t="n">
        <v>5</v>
      </c>
      <c r="F11" s="95" t="n">
        <v>6</v>
      </c>
      <c r="G11" s="95" t="n">
        <v>7</v>
      </c>
      <c r="H11" s="95" t="n">
        <v>8</v>
      </c>
      <c r="I11" s="95" t="n">
        <v>11</v>
      </c>
      <c r="J11" s="95" t="n">
        <v>12</v>
      </c>
      <c r="K11" s="95" t="n">
        <v>13</v>
      </c>
      <c r="L11" s="95" t="n">
        <v>17</v>
      </c>
      <c r="M11" s="95" t="n">
        <v>18</v>
      </c>
      <c r="N11" s="95" t="n">
        <v>19</v>
      </c>
      <c r="O11" s="95" t="n">
        <v>20</v>
      </c>
      <c r="P11" s="101" t="n">
        <v>21</v>
      </c>
      <c r="Q11" s="95" t="n">
        <v>22</v>
      </c>
      <c r="R11" s="102"/>
    </row>
    <row r="12" customFormat="false" ht="31.5" hidden="false" customHeight="true" outlineLevel="0" collapsed="false">
      <c r="A12" s="103" t="n">
        <v>1</v>
      </c>
      <c r="B12" s="104" t="s">
        <v>176</v>
      </c>
      <c r="C12" s="101" t="n">
        <f aca="false">C160</f>
        <v>162936741</v>
      </c>
      <c r="D12" s="101" t="n">
        <f aca="false">D160</f>
        <v>156039527</v>
      </c>
      <c r="E12" s="105" t="n">
        <f aca="false">E160</f>
        <v>104.420171050634</v>
      </c>
      <c r="F12" s="101" t="n">
        <f aca="false">F160</f>
        <v>29395855</v>
      </c>
      <c r="G12" s="101" t="n">
        <f aca="false">G160</f>
        <v>26465700</v>
      </c>
      <c r="H12" s="105" t="n">
        <f aca="false">H160</f>
        <v>111.07151898495</v>
      </c>
      <c r="I12" s="101" t="n">
        <f aca="false">I160</f>
        <v>156772310</v>
      </c>
      <c r="J12" s="101" t="n">
        <f aca="false">J160</f>
        <v>152975628</v>
      </c>
      <c r="K12" s="105" t="n">
        <f aca="false">K160</f>
        <v>102.481886853244</v>
      </c>
      <c r="L12" s="101" t="n">
        <f aca="false">L160</f>
        <v>124214351</v>
      </c>
      <c r="M12" s="101" t="n">
        <f aca="false">M160</f>
        <v>124491038</v>
      </c>
      <c r="N12" s="105" t="n">
        <f aca="false">N160</f>
        <v>99.7777454470257</v>
      </c>
      <c r="O12" s="101" t="n">
        <f aca="false">O160</f>
        <v>7059</v>
      </c>
      <c r="P12" s="105" t="n">
        <f aca="false">P160</f>
        <v>199.725173537328</v>
      </c>
      <c r="Q12" s="101" t="n">
        <f aca="false">Q160</f>
        <v>8817</v>
      </c>
      <c r="R12" s="102" t="n">
        <f aca="false">O12*P12</f>
        <v>1409860</v>
      </c>
    </row>
    <row r="13" customFormat="false" ht="31.5" hidden="false" customHeight="true" outlineLevel="0" collapsed="false">
      <c r="A13" s="103" t="n">
        <v>2</v>
      </c>
      <c r="B13" s="104" t="s">
        <v>177</v>
      </c>
      <c r="C13" s="101" t="n">
        <f aca="false">C168</f>
        <v>5178993</v>
      </c>
      <c r="D13" s="101" t="n">
        <f aca="false">D168</f>
        <v>6182100</v>
      </c>
      <c r="E13" s="105" t="n">
        <f aca="false">E168</f>
        <v>83.7740088319503</v>
      </c>
      <c r="F13" s="101" t="n">
        <f aca="false">F168</f>
        <v>1280819</v>
      </c>
      <c r="G13" s="101" t="n">
        <f aca="false">G168</f>
        <v>1472773</v>
      </c>
      <c r="H13" s="105" t="n">
        <f aca="false">H168</f>
        <v>86.966491102159</v>
      </c>
      <c r="I13" s="101" t="n">
        <f aca="false">I168</f>
        <v>5479707</v>
      </c>
      <c r="J13" s="101" t="n">
        <f aca="false">J168</f>
        <v>5502490</v>
      </c>
      <c r="K13" s="105" t="n">
        <f aca="false">K168</f>
        <v>99.5859510875985</v>
      </c>
      <c r="L13" s="101" t="n">
        <f aca="false">L168</f>
        <v>2114760</v>
      </c>
      <c r="M13" s="101" t="n">
        <f aca="false">M168</f>
        <v>1796491</v>
      </c>
      <c r="N13" s="105" t="n">
        <f aca="false">N168</f>
        <v>117.716147756933</v>
      </c>
      <c r="O13" s="101" t="n">
        <f aca="false">O168</f>
        <v>960</v>
      </c>
      <c r="P13" s="105" t="n">
        <f aca="false">P168</f>
        <v>41.859375</v>
      </c>
      <c r="Q13" s="101" t="n">
        <f aca="false">Q168</f>
        <v>869</v>
      </c>
      <c r="R13" s="102" t="n">
        <f aca="false">O13*P13</f>
        <v>40185</v>
      </c>
    </row>
    <row r="14" customFormat="false" ht="31.5" hidden="false" customHeight="true" outlineLevel="0" collapsed="false">
      <c r="A14" s="103" t="n">
        <v>3</v>
      </c>
      <c r="B14" s="104" t="s">
        <v>178</v>
      </c>
      <c r="C14" s="101" t="n">
        <f aca="false">C182</f>
        <v>4723349</v>
      </c>
      <c r="D14" s="101" t="n">
        <f aca="false">D182</f>
        <v>6657183</v>
      </c>
      <c r="E14" s="105" t="n">
        <f aca="false">E182</f>
        <v>70.9511665820213</v>
      </c>
      <c r="F14" s="101" t="n">
        <f aca="false">F182</f>
        <v>914645</v>
      </c>
      <c r="G14" s="101" t="n">
        <f aca="false">G182</f>
        <v>1087727</v>
      </c>
      <c r="H14" s="105" t="n">
        <f aca="false">H182</f>
        <v>84.0877352497456</v>
      </c>
      <c r="I14" s="101" t="n">
        <f aca="false">I182</f>
        <v>4972171</v>
      </c>
      <c r="J14" s="101" t="n">
        <f aca="false">J182</f>
        <v>6407631</v>
      </c>
      <c r="K14" s="105" t="n">
        <f aca="false">K182</f>
        <v>77.5976488034345</v>
      </c>
      <c r="L14" s="101" t="n">
        <f aca="false">L182</f>
        <v>4943257</v>
      </c>
      <c r="M14" s="101" t="n">
        <f aca="false">M182</f>
        <v>6373390</v>
      </c>
      <c r="N14" s="105" t="n">
        <f aca="false">N182</f>
        <v>77.5608741972482</v>
      </c>
      <c r="O14" s="101" t="n">
        <f aca="false">O182</f>
        <v>565</v>
      </c>
      <c r="P14" s="105" t="n">
        <f aca="false">P182</f>
        <v>127.378761061947</v>
      </c>
      <c r="Q14" s="101" t="n">
        <f aca="false">Q182</f>
        <v>607</v>
      </c>
      <c r="R14" s="102" t="n">
        <f aca="false">O14*P14</f>
        <v>71969</v>
      </c>
    </row>
    <row r="15" customFormat="false" ht="31.5" hidden="false" customHeight="true" outlineLevel="0" collapsed="false">
      <c r="A15" s="103" t="n">
        <v>4</v>
      </c>
      <c r="B15" s="104" t="s">
        <v>179</v>
      </c>
      <c r="C15" s="101" t="n">
        <f aca="false">C58</f>
        <v>1844102</v>
      </c>
      <c r="D15" s="101" t="n">
        <f aca="false">D58</f>
        <v>1239727</v>
      </c>
      <c r="E15" s="105" t="n">
        <f aca="false">E58</f>
        <v>148.750652361367</v>
      </c>
      <c r="F15" s="101" t="n">
        <f aca="false">F58</f>
        <v>475207</v>
      </c>
      <c r="G15" s="101" t="n">
        <f aca="false">G58</f>
        <v>285033</v>
      </c>
      <c r="H15" s="105" t="n">
        <f aca="false">H58</f>
        <v>166.719993825276</v>
      </c>
      <c r="I15" s="101" t="n">
        <f aca="false">I58</f>
        <v>1253507</v>
      </c>
      <c r="J15" s="101" t="n">
        <f aca="false">J58</f>
        <v>1286570</v>
      </c>
      <c r="K15" s="105" t="n">
        <f aca="false">K58</f>
        <v>97.4301437154605</v>
      </c>
      <c r="L15" s="101" t="n">
        <f aca="false">L58</f>
        <v>565186</v>
      </c>
      <c r="M15" s="101" t="n">
        <f aca="false">M58</f>
        <v>712524</v>
      </c>
      <c r="N15" s="105" t="n">
        <f aca="false">N58</f>
        <v>79.3216789890586</v>
      </c>
      <c r="O15" s="101" t="n">
        <f aca="false">O58</f>
        <v>801</v>
      </c>
      <c r="P15" s="105" t="n">
        <f aca="false">P58</f>
        <v>81.3670411985019</v>
      </c>
      <c r="Q15" s="101" t="n">
        <f aca="false">Q58</f>
        <v>792</v>
      </c>
      <c r="R15" s="102" t="n">
        <f aca="false">O15*P15</f>
        <v>65175</v>
      </c>
    </row>
    <row r="16" customFormat="false" ht="31.5" hidden="false" customHeight="true" outlineLevel="0" collapsed="false">
      <c r="A16" s="103" t="n">
        <v>5</v>
      </c>
      <c r="B16" s="104" t="s">
        <v>180</v>
      </c>
      <c r="C16" s="101" t="n">
        <f aca="false">C70</f>
        <v>836558</v>
      </c>
      <c r="D16" s="101" t="n">
        <f aca="false">D70</f>
        <v>817046</v>
      </c>
      <c r="E16" s="105" t="n">
        <f aca="false">E70</f>
        <v>102.388115234638</v>
      </c>
      <c r="F16" s="101" t="n">
        <f aca="false">F70</f>
        <v>205972</v>
      </c>
      <c r="G16" s="101" t="n">
        <f aca="false">G70</f>
        <v>131484</v>
      </c>
      <c r="H16" s="105" t="n">
        <f aca="false">H70</f>
        <v>156.651759909951</v>
      </c>
      <c r="I16" s="101" t="n">
        <f aca="false">I70</f>
        <v>873083</v>
      </c>
      <c r="J16" s="101" t="n">
        <f aca="false">J70</f>
        <v>814007</v>
      </c>
      <c r="K16" s="105" t="n">
        <f aca="false">K70</f>
        <v>107.25743144715</v>
      </c>
      <c r="L16" s="101" t="n">
        <f aca="false">L70</f>
        <v>730135</v>
      </c>
      <c r="M16" s="101" t="n">
        <f aca="false">M70</f>
        <v>507691</v>
      </c>
      <c r="N16" s="105" t="n">
        <f aca="false">N70</f>
        <v>143.814840129134</v>
      </c>
      <c r="O16" s="101" t="n">
        <f aca="false">O70</f>
        <v>585</v>
      </c>
      <c r="P16" s="105" t="n">
        <f aca="false">P70</f>
        <v>57.8410256410256</v>
      </c>
      <c r="Q16" s="101" t="n">
        <f aca="false">Q70</f>
        <v>428</v>
      </c>
      <c r="R16" s="102" t="n">
        <f aca="false">O16*P16</f>
        <v>33837</v>
      </c>
    </row>
    <row r="17" customFormat="false" ht="31.5" hidden="false" customHeight="true" outlineLevel="0" collapsed="false">
      <c r="A17" s="103" t="n">
        <v>6</v>
      </c>
      <c r="B17" s="104" t="s">
        <v>181</v>
      </c>
      <c r="C17" s="101" t="n">
        <f aca="false">C81</f>
        <v>732971</v>
      </c>
      <c r="D17" s="101" t="n">
        <f aca="false">D81</f>
        <v>560735</v>
      </c>
      <c r="E17" s="105" t="n">
        <f aca="false">E81</f>
        <v>130.716113672234</v>
      </c>
      <c r="F17" s="101" t="n">
        <f aca="false">F81</f>
        <v>153069</v>
      </c>
      <c r="G17" s="101" t="n">
        <f aca="false">G81</f>
        <v>103570</v>
      </c>
      <c r="H17" s="105" t="n">
        <f aca="false">H81</f>
        <v>147.79279714203</v>
      </c>
      <c r="I17" s="101" t="n">
        <f aca="false">I81</f>
        <v>734831</v>
      </c>
      <c r="J17" s="101" t="n">
        <f aca="false">J81</f>
        <v>582811</v>
      </c>
      <c r="K17" s="105" t="n">
        <f aca="false">K81</f>
        <v>126.083927722709</v>
      </c>
      <c r="L17" s="101" t="n">
        <f aca="false">L81</f>
        <v>340927</v>
      </c>
      <c r="M17" s="101" t="n">
        <f aca="false">M81</f>
        <v>259098</v>
      </c>
      <c r="N17" s="105" t="n">
        <f aca="false">N81</f>
        <v>131.58225845047</v>
      </c>
      <c r="O17" s="101" t="n">
        <f aca="false">O81</f>
        <v>559</v>
      </c>
      <c r="P17" s="105" t="n">
        <f aca="false">P81</f>
        <v>36.5295169946333</v>
      </c>
      <c r="Q17" s="101" t="n">
        <f aca="false">Q81</f>
        <v>546</v>
      </c>
      <c r="R17" s="102" t="n">
        <f aca="false">O17*P17</f>
        <v>20420</v>
      </c>
    </row>
    <row r="18" customFormat="false" ht="31.5" hidden="false" customHeight="true" outlineLevel="0" collapsed="false">
      <c r="A18" s="103" t="n">
        <v>7</v>
      </c>
      <c r="B18" s="104" t="s">
        <v>182</v>
      </c>
      <c r="C18" s="101" t="n">
        <f aca="false">C96</f>
        <v>3215673</v>
      </c>
      <c r="D18" s="101" t="n">
        <f aca="false">D96</f>
        <v>2966920</v>
      </c>
      <c r="E18" s="105" t="n">
        <f aca="false">E96</f>
        <v>108.384216628692</v>
      </c>
      <c r="F18" s="101" t="n">
        <f aca="false">F96</f>
        <v>751798</v>
      </c>
      <c r="G18" s="101" t="n">
        <f aca="false">G96</f>
        <v>618644</v>
      </c>
      <c r="H18" s="105" t="n">
        <f aca="false">H96</f>
        <v>121.523525646414</v>
      </c>
      <c r="I18" s="101" t="n">
        <f aca="false">I96</f>
        <v>5250544</v>
      </c>
      <c r="J18" s="101" t="n">
        <f aca="false">J96</f>
        <v>5152218</v>
      </c>
      <c r="K18" s="105" t="n">
        <f aca="false">K96</f>
        <v>101.908420800517</v>
      </c>
      <c r="L18" s="101" t="n">
        <f aca="false">L96</f>
        <v>1270417</v>
      </c>
      <c r="M18" s="101" t="n">
        <f aca="false">M96</f>
        <v>1130261</v>
      </c>
      <c r="N18" s="105" t="n">
        <f aca="false">N96</f>
        <v>112.400321695608</v>
      </c>
      <c r="O18" s="101" t="n">
        <f aca="false">O96</f>
        <v>4034</v>
      </c>
      <c r="P18" s="105" t="n">
        <f aca="false">P96</f>
        <v>29.6953396132871</v>
      </c>
      <c r="Q18" s="101" t="n">
        <f aca="false">Q96</f>
        <v>1232</v>
      </c>
      <c r="R18" s="102" t="n">
        <f aca="false">O18*P18</f>
        <v>119791</v>
      </c>
    </row>
    <row r="19" customFormat="false" ht="31.5" hidden="false" customHeight="true" outlineLevel="0" collapsed="false">
      <c r="A19" s="103" t="n">
        <v>8</v>
      </c>
      <c r="B19" s="104" t="s">
        <v>183</v>
      </c>
      <c r="C19" s="101" t="n">
        <f aca="false">C130</f>
        <v>1943531</v>
      </c>
      <c r="D19" s="101" t="n">
        <f aca="false">D130</f>
        <v>1263408</v>
      </c>
      <c r="E19" s="105" t="n">
        <f aca="false">E130</f>
        <v>153.832412015754</v>
      </c>
      <c r="F19" s="101" t="n">
        <f aca="false">F130</f>
        <v>471561</v>
      </c>
      <c r="G19" s="101" t="n">
        <f aca="false">G130</f>
        <v>340711</v>
      </c>
      <c r="H19" s="105" t="n">
        <f aca="false">H130</f>
        <v>138.404982521844</v>
      </c>
      <c r="I19" s="101" t="n">
        <f aca="false">I130</f>
        <v>1966430</v>
      </c>
      <c r="J19" s="101" t="n">
        <f aca="false">J130</f>
        <v>1096758</v>
      </c>
      <c r="K19" s="105" t="n">
        <f aca="false">K130</f>
        <v>179.294794293728</v>
      </c>
      <c r="L19" s="101" t="n">
        <f aca="false">L130</f>
        <v>159407</v>
      </c>
      <c r="M19" s="101" t="n">
        <f aca="false">M130</f>
        <v>13484</v>
      </c>
      <c r="N19" s="105" t="n">
        <f aca="false">N130</f>
        <v>0</v>
      </c>
      <c r="O19" s="101" t="n">
        <f aca="false">O130</f>
        <v>528</v>
      </c>
      <c r="P19" s="105" t="n">
        <f aca="false">P130</f>
        <v>83.75</v>
      </c>
      <c r="Q19" s="101" t="n">
        <f aca="false">Q130</f>
        <v>447</v>
      </c>
      <c r="R19" s="102"/>
    </row>
    <row r="20" customFormat="false" ht="31.5" hidden="false" customHeight="true" outlineLevel="0" collapsed="false">
      <c r="A20" s="103" t="n">
        <v>9</v>
      </c>
      <c r="B20" s="104" t="s">
        <v>184</v>
      </c>
      <c r="C20" s="101" t="n">
        <f aca="false">C124</f>
        <v>1623265</v>
      </c>
      <c r="D20" s="101" t="n">
        <f aca="false">D124</f>
        <v>1622646</v>
      </c>
      <c r="E20" s="105" t="n">
        <f aca="false">E124</f>
        <v>100.038147568847</v>
      </c>
      <c r="F20" s="101" t="n">
        <f aca="false">F124</f>
        <v>314567</v>
      </c>
      <c r="G20" s="101" t="n">
        <f aca="false">G124</f>
        <v>348076</v>
      </c>
      <c r="H20" s="105" t="n">
        <f aca="false">H124</f>
        <v>90.3730794424206</v>
      </c>
      <c r="I20" s="101" t="n">
        <f aca="false">I124</f>
        <v>1586152</v>
      </c>
      <c r="J20" s="101" t="n">
        <f aca="false">J124</f>
        <v>1497243</v>
      </c>
      <c r="K20" s="105" t="n">
        <f aca="false">K124</f>
        <v>105.938181043424</v>
      </c>
      <c r="L20" s="101" t="n">
        <f aca="false">L124</f>
        <v>805074</v>
      </c>
      <c r="M20" s="101" t="n">
        <f aca="false">M124</f>
        <v>650510</v>
      </c>
      <c r="N20" s="105" t="n">
        <f aca="false">N124</f>
        <v>123.760434120921</v>
      </c>
      <c r="O20" s="101" t="n">
        <f aca="false">O124</f>
        <v>1727</v>
      </c>
      <c r="P20" s="105" t="n">
        <f aca="false">P124</f>
        <v>66.5848291835553</v>
      </c>
      <c r="Q20" s="101" t="n">
        <f aca="false">Q124</f>
        <v>1840</v>
      </c>
      <c r="R20" s="102" t="n">
        <f aca="false">O20*P20</f>
        <v>114992</v>
      </c>
    </row>
    <row r="21" customFormat="false" ht="31.5" hidden="false" customHeight="true" outlineLevel="0" collapsed="false">
      <c r="A21" s="103" t="n">
        <v>10</v>
      </c>
      <c r="B21" s="104" t="s">
        <v>185</v>
      </c>
      <c r="C21" s="101" t="n">
        <f aca="false">C140</f>
        <v>158683</v>
      </c>
      <c r="D21" s="101" t="n">
        <f aca="false">D140</f>
        <v>52866</v>
      </c>
      <c r="E21" s="105" t="n">
        <f aca="false">E140</f>
        <v>300.160783868649</v>
      </c>
      <c r="F21" s="101" t="n">
        <f aca="false">F140</f>
        <v>23991</v>
      </c>
      <c r="G21" s="101" t="n">
        <f aca="false">G140</f>
        <v>16544</v>
      </c>
      <c r="H21" s="105" t="n">
        <f aca="false">H140</f>
        <v>145.01329787234</v>
      </c>
      <c r="I21" s="101" t="n">
        <f aca="false">I140</f>
        <v>191799</v>
      </c>
      <c r="J21" s="101" t="n">
        <f aca="false">J140</f>
        <v>52127</v>
      </c>
      <c r="K21" s="105" t="n">
        <f aca="false">K140</f>
        <v>367.945594413644</v>
      </c>
      <c r="L21" s="101" t="n">
        <f aca="false">L140</f>
        <v>10139</v>
      </c>
      <c r="M21" s="101" t="n">
        <f aca="false">M140</f>
        <v>16258</v>
      </c>
      <c r="N21" s="105" t="n">
        <f aca="false">N140</f>
        <v>0</v>
      </c>
      <c r="O21" s="101" t="n">
        <f aca="false">O140</f>
        <v>100</v>
      </c>
      <c r="P21" s="105" t="n">
        <f aca="false">P140</f>
        <v>76.85</v>
      </c>
      <c r="Q21" s="101" t="n">
        <f aca="false">Q140</f>
        <v>105</v>
      </c>
      <c r="R21" s="102" t="n">
        <f aca="false">O21*P21</f>
        <v>7685</v>
      </c>
    </row>
    <row r="22" customFormat="false" ht="31.5" hidden="false" customHeight="true" outlineLevel="0" collapsed="false">
      <c r="A22" s="103" t="n">
        <v>11</v>
      </c>
      <c r="B22" s="104" t="s">
        <v>186</v>
      </c>
      <c r="C22" s="101" t="n">
        <f aca="false">C196</f>
        <v>654673.1</v>
      </c>
      <c r="D22" s="101" t="n">
        <f aca="false">D196</f>
        <v>971598.1</v>
      </c>
      <c r="E22" s="105" t="n">
        <f aca="false">E196</f>
        <v>67.3810601317561</v>
      </c>
      <c r="F22" s="101" t="n">
        <f aca="false">F196</f>
        <v>103635.6</v>
      </c>
      <c r="G22" s="101" t="n">
        <f aca="false">G196</f>
        <v>165226.2</v>
      </c>
      <c r="H22" s="105" t="n">
        <f aca="false">H196</f>
        <v>62.7234663751875</v>
      </c>
      <c r="I22" s="101" t="n">
        <f aca="false">I196</f>
        <v>516895.1</v>
      </c>
      <c r="J22" s="101" t="n">
        <f aca="false">J196</f>
        <v>901423.9</v>
      </c>
      <c r="K22" s="105" t="n">
        <f aca="false">K196</f>
        <v>57.3420673669735</v>
      </c>
      <c r="L22" s="101" t="n">
        <f aca="false">L196</f>
        <v>65818</v>
      </c>
      <c r="M22" s="101" t="n">
        <f aca="false">M196</f>
        <v>353691</v>
      </c>
      <c r="N22" s="105" t="n">
        <f aca="false">N196</f>
        <v>18.6088987279857</v>
      </c>
      <c r="O22" s="101" t="n">
        <f aca="false">O196</f>
        <v>713</v>
      </c>
      <c r="P22" s="105" t="n">
        <f aca="false">P196</f>
        <v>152.079242636746</v>
      </c>
      <c r="Q22" s="101" t="n">
        <f aca="false">Q196</f>
        <v>721</v>
      </c>
      <c r="R22" s="102" t="n">
        <f aca="false">O22*P22</f>
        <v>108432.5</v>
      </c>
    </row>
    <row r="23" customFormat="false" ht="31.5" hidden="false" customHeight="true" outlineLevel="0" collapsed="false">
      <c r="A23" s="103" t="n">
        <v>12</v>
      </c>
      <c r="B23" s="104" t="s">
        <v>187</v>
      </c>
      <c r="C23" s="101" t="n">
        <f aca="false">C201</f>
        <v>148048</v>
      </c>
      <c r="D23" s="101" t="n">
        <f aca="false">D201</f>
        <v>171788</v>
      </c>
      <c r="E23" s="105" t="n">
        <f aca="false">E201</f>
        <v>86.180641255501</v>
      </c>
      <c r="F23" s="101" t="n">
        <f aca="false">F201</f>
        <v>104648</v>
      </c>
      <c r="G23" s="101" t="n">
        <f aca="false">G201</f>
        <v>64530</v>
      </c>
      <c r="H23" s="105" t="n">
        <f aca="false">H201</f>
        <v>162.169533550287</v>
      </c>
      <c r="I23" s="101" t="n">
        <f aca="false">I201</f>
        <v>154147</v>
      </c>
      <c r="J23" s="101" t="n">
        <f aca="false">J201</f>
        <v>178902</v>
      </c>
      <c r="K23" s="105" t="n">
        <f aca="false">K201</f>
        <v>86.1628153961387</v>
      </c>
      <c r="L23" s="101" t="n">
        <f aca="false">L201</f>
        <v>18396</v>
      </c>
      <c r="M23" s="101" t="n">
        <f aca="false">M201</f>
        <v>70507</v>
      </c>
      <c r="N23" s="105" t="n">
        <f aca="false">N201</f>
        <v>26.0910264229084</v>
      </c>
      <c r="O23" s="101" t="n">
        <f aca="false">O201</f>
        <v>237</v>
      </c>
      <c r="P23" s="105" t="n">
        <f aca="false">P201</f>
        <v>61.5400843881857</v>
      </c>
      <c r="Q23" s="101" t="n">
        <f aca="false">Q201</f>
        <v>239</v>
      </c>
      <c r="R23" s="102"/>
    </row>
    <row r="24" s="110" customFormat="true" ht="31.5" hidden="false" customHeight="true" outlineLevel="0" collapsed="false">
      <c r="A24" s="106"/>
      <c r="B24" s="106" t="s">
        <v>188</v>
      </c>
      <c r="C24" s="107" t="n">
        <f aca="false">SUM(C12:C23)</f>
        <v>183996587.1</v>
      </c>
      <c r="D24" s="107" t="n">
        <f aca="false">SUM(D12:D23)</f>
        <v>178545544.1</v>
      </c>
      <c r="E24" s="108" t="n">
        <f aca="false">C24/D24*100</f>
        <v>103.053026625491</v>
      </c>
      <c r="F24" s="107" t="n">
        <f aca="false">SUM(F12:F23)</f>
        <v>34195767.6</v>
      </c>
      <c r="G24" s="107" t="n">
        <f aca="false">SUM(G12:G23)</f>
        <v>31100018.2</v>
      </c>
      <c r="H24" s="108" t="n">
        <f aca="false">F24/G24*100</f>
        <v>109.954172309777</v>
      </c>
      <c r="I24" s="107" t="n">
        <f aca="false">SUM(I12:I23)</f>
        <v>179751576.1</v>
      </c>
      <c r="J24" s="107" t="n">
        <f aca="false">SUM(J12:J23)</f>
        <v>176447808.9</v>
      </c>
      <c r="K24" s="108" t="n">
        <f aca="false">I24/J24*100</f>
        <v>101.872376438447</v>
      </c>
      <c r="L24" s="107" t="n">
        <f aca="false">SUM(L12:L23)</f>
        <v>135237867</v>
      </c>
      <c r="M24" s="107" t="n">
        <f aca="false">SUM(M12:M23)</f>
        <v>136374943</v>
      </c>
      <c r="N24" s="108" t="n">
        <f aca="false">L24/M24*100</f>
        <v>99.1662134003605</v>
      </c>
      <c r="O24" s="107" t="n">
        <f aca="false">SUM(O12:O23)</f>
        <v>17868</v>
      </c>
      <c r="P24" s="108" t="n">
        <f aca="false">R24/O24</f>
        <v>111.503609805238</v>
      </c>
      <c r="Q24" s="107" t="n">
        <f aca="false">SUM(Q12:Q23)</f>
        <v>16643</v>
      </c>
      <c r="R24" s="109" t="n">
        <f aca="false">SUM(R12:R23)</f>
        <v>1992346.5</v>
      </c>
    </row>
    <row r="25" customFormat="false" ht="15" hidden="false" customHeight="false" outlineLevel="0" collapsed="false">
      <c r="A25" s="111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1"/>
      <c r="Q25" s="111"/>
      <c r="R25" s="112"/>
    </row>
    <row r="26" s="116" customFormat="true" ht="15" hidden="false" customHeight="false" outlineLevel="0" collapsed="false">
      <c r="A26" s="113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4"/>
      <c r="Q26" s="114"/>
      <c r="R26" s="115"/>
    </row>
    <row r="27" customFormat="false" ht="15" hidden="false" customHeight="false" outlineLevel="0" collapsed="false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customFormat="false" ht="15" hidden="false" customHeight="false" outlineLevel="0" collapsed="false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customFormat="false" ht="15" hidden="false" customHeight="fals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9.5" hidden="false" customHeight="true" outlineLevel="0" collapsed="false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customFormat="false" ht="15" hidden="false" customHeight="false" outlineLevel="0" collapsed="false">
      <c r="A31" s="112"/>
      <c r="B31" s="112"/>
      <c r="C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</row>
    <row r="32" customFormat="false" ht="15" hidden="false" customHeight="false" outlineLevel="0" collapsed="false">
      <c r="A32" s="112"/>
      <c r="B32" s="112"/>
      <c r="C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</row>
    <row r="33" customFormat="false" ht="15" hidden="false" customHeight="false" outlineLevel="0" collapsed="false">
      <c r="A33" s="112"/>
      <c r="B33" s="112"/>
      <c r="C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</row>
    <row r="34" s="119" customFormat="true" ht="14.25" hidden="false" customHeight="true" outlineLevel="0" collapsed="false">
      <c r="A34" s="117" t="s">
        <v>201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8"/>
    </row>
    <row r="35" s="119" customFormat="true" ht="14.25" hidden="false" customHeight="false" outlineLevel="0" collapsed="false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</row>
    <row r="36" s="119" customFormat="true" ht="15" hidden="false" customHeight="false" outlineLevel="0" collapsed="false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20"/>
    </row>
    <row r="37" customFormat="false" ht="15" hidden="false" customHeight="true" outlineLevel="0" collapsed="false">
      <c r="A37" s="121" t="s">
        <v>1</v>
      </c>
      <c r="B37" s="122" t="s">
        <v>27</v>
      </c>
      <c r="C37" s="121" t="s">
        <v>3</v>
      </c>
      <c r="D37" s="121"/>
      <c r="E37" s="121"/>
      <c r="F37" s="121"/>
      <c r="G37" s="121"/>
      <c r="H37" s="121" t="s">
        <v>4</v>
      </c>
      <c r="I37" s="121"/>
      <c r="J37" s="121"/>
      <c r="K37" s="121"/>
      <c r="L37" s="121"/>
      <c r="M37" s="121" t="s">
        <v>5</v>
      </c>
      <c r="N37" s="123"/>
      <c r="O37" s="122" t="s">
        <v>28</v>
      </c>
      <c r="P37" s="124" t="s">
        <v>29</v>
      </c>
      <c r="Q37" s="122" t="s">
        <v>30</v>
      </c>
      <c r="R37" s="125"/>
    </row>
    <row r="38" customFormat="false" ht="60" hidden="false" customHeight="false" outlineLevel="0" collapsed="false">
      <c r="A38" s="121"/>
      <c r="B38" s="122"/>
      <c r="C38" s="126" t="s">
        <v>9</v>
      </c>
      <c r="D38" s="126" t="s">
        <v>31</v>
      </c>
      <c r="E38" s="127" t="s">
        <v>32</v>
      </c>
      <c r="F38" s="126" t="s">
        <v>12</v>
      </c>
      <c r="G38" s="126" t="s">
        <v>33</v>
      </c>
      <c r="H38" s="127" t="s">
        <v>32</v>
      </c>
      <c r="I38" s="126" t="s">
        <v>13</v>
      </c>
      <c r="J38" s="126" t="s">
        <v>31</v>
      </c>
      <c r="K38" s="127" t="s">
        <v>32</v>
      </c>
      <c r="L38" s="126" t="s">
        <v>13</v>
      </c>
      <c r="M38" s="126" t="s">
        <v>31</v>
      </c>
      <c r="N38" s="127" t="s">
        <v>32</v>
      </c>
      <c r="O38" s="122"/>
      <c r="P38" s="124"/>
      <c r="Q38" s="122"/>
      <c r="R38" s="128"/>
    </row>
    <row r="39" customFormat="false" ht="15" hidden="false" customHeight="false" outlineLevel="0" collapsed="false">
      <c r="A39" s="129"/>
      <c r="B39" s="36" t="s">
        <v>34</v>
      </c>
      <c r="C39" s="129"/>
      <c r="D39" s="129"/>
      <c r="E39" s="129"/>
      <c r="F39" s="129"/>
      <c r="G39" s="129"/>
      <c r="H39" s="129"/>
      <c r="I39" s="129"/>
      <c r="J39" s="129"/>
      <c r="K39" s="130"/>
      <c r="L39" s="129"/>
      <c r="M39" s="129"/>
      <c r="N39" s="129"/>
      <c r="O39" s="129"/>
      <c r="P39" s="131"/>
      <c r="Q39" s="131"/>
      <c r="R39" s="118"/>
    </row>
    <row r="40" customFormat="false" ht="15" hidden="false" customHeight="false" outlineLevel="0" collapsed="false">
      <c r="A40" s="129" t="s">
        <v>35</v>
      </c>
      <c r="B40" s="129"/>
      <c r="C40" s="129" t="n">
        <v>3</v>
      </c>
      <c r="D40" s="129" t="n">
        <v>4</v>
      </c>
      <c r="E40" s="131" t="n">
        <v>5</v>
      </c>
      <c r="F40" s="129" t="n">
        <v>6</v>
      </c>
      <c r="G40" s="129" t="n">
        <v>7</v>
      </c>
      <c r="H40" s="129" t="n">
        <v>8</v>
      </c>
      <c r="I40" s="129" t="n">
        <v>9</v>
      </c>
      <c r="J40" s="129" t="n">
        <v>10</v>
      </c>
      <c r="K40" s="129" t="n">
        <v>11</v>
      </c>
      <c r="L40" s="129" t="n">
        <v>12</v>
      </c>
      <c r="M40" s="129" t="n">
        <v>13</v>
      </c>
      <c r="N40" s="129" t="n">
        <v>14</v>
      </c>
      <c r="O40" s="129" t="n">
        <v>15</v>
      </c>
      <c r="P40" s="131" t="n">
        <v>16</v>
      </c>
      <c r="Q40" s="129" t="n">
        <v>17</v>
      </c>
      <c r="R40" s="128"/>
    </row>
    <row r="41" customFormat="false" ht="15" hidden="false" customHeight="false" outlineLevel="0" collapsed="false">
      <c r="A41" s="132" t="n">
        <v>1</v>
      </c>
      <c r="B41" s="133" t="s">
        <v>36</v>
      </c>
      <c r="C41" s="134" t="n">
        <v>89133</v>
      </c>
      <c r="D41" s="134" t="n">
        <v>80274</v>
      </c>
      <c r="E41" s="135" t="n">
        <f aca="false">C41/D41*100</f>
        <v>111.035951864863</v>
      </c>
      <c r="F41" s="134" t="n">
        <v>19837</v>
      </c>
      <c r="G41" s="134" t="n">
        <v>14996</v>
      </c>
      <c r="H41" s="135" t="n">
        <f aca="false">F41/G41*100</f>
        <v>132.28194185116</v>
      </c>
      <c r="I41" s="134" t="n">
        <v>73300</v>
      </c>
      <c r="J41" s="134" t="n">
        <v>80274</v>
      </c>
      <c r="K41" s="135" t="n">
        <f aca="false">I41/J41*100</f>
        <v>91.3122555248275</v>
      </c>
      <c r="L41" s="134" t="n">
        <v>3649</v>
      </c>
      <c r="M41" s="134" t="n">
        <v>0</v>
      </c>
      <c r="N41" s="135" t="e">
        <f aca="false">L41/M41*100</f>
        <v>#DIV/0!</v>
      </c>
      <c r="O41" s="136" t="n">
        <v>91</v>
      </c>
      <c r="P41" s="134" t="n">
        <v>76</v>
      </c>
      <c r="Q41" s="136" t="n">
        <v>89</v>
      </c>
      <c r="R41" s="128" t="n">
        <f aca="false">Q41*P41</f>
        <v>6764</v>
      </c>
    </row>
    <row r="42" customFormat="false" ht="15" hidden="false" customHeight="false" outlineLevel="0" collapsed="false">
      <c r="A42" s="132" t="n">
        <v>2</v>
      </c>
      <c r="B42" s="133" t="s">
        <v>37</v>
      </c>
      <c r="C42" s="134" t="n">
        <v>0</v>
      </c>
      <c r="D42" s="134" t="n">
        <v>0</v>
      </c>
      <c r="E42" s="135" t="n">
        <v>0</v>
      </c>
      <c r="F42" s="134" t="n">
        <v>0</v>
      </c>
      <c r="G42" s="134" t="n">
        <v>0</v>
      </c>
      <c r="H42" s="135" t="n">
        <v>0</v>
      </c>
      <c r="I42" s="134" t="n">
        <v>0</v>
      </c>
      <c r="J42" s="134" t="n">
        <v>0</v>
      </c>
      <c r="K42" s="135" t="n">
        <v>0</v>
      </c>
      <c r="L42" s="134" t="n">
        <v>0</v>
      </c>
      <c r="M42" s="134" t="n">
        <v>0</v>
      </c>
      <c r="N42" s="135" t="n">
        <v>0</v>
      </c>
      <c r="O42" s="136" t="n">
        <v>0</v>
      </c>
      <c r="P42" s="134" t="n">
        <v>0</v>
      </c>
      <c r="Q42" s="136" t="n">
        <v>0</v>
      </c>
      <c r="R42" s="128" t="n">
        <f aca="false">Q42*P42</f>
        <v>0</v>
      </c>
    </row>
    <row r="43" customFormat="false" ht="15" hidden="false" customHeight="false" outlineLevel="0" collapsed="false">
      <c r="A43" s="132" t="n">
        <v>3</v>
      </c>
      <c r="B43" s="133" t="s">
        <v>38</v>
      </c>
      <c r="C43" s="134" t="n">
        <v>37111</v>
      </c>
      <c r="D43" s="134" t="n">
        <v>33984</v>
      </c>
      <c r="E43" s="135" t="n">
        <f aca="false">C43/D43*100</f>
        <v>109.201388888889</v>
      </c>
      <c r="F43" s="134" t="n">
        <v>12986</v>
      </c>
      <c r="G43" s="134" t="n">
        <v>2402</v>
      </c>
      <c r="H43" s="135" t="n">
        <f aca="false">F43/G43*100</f>
        <v>540.632805995004</v>
      </c>
      <c r="I43" s="134" t="n">
        <v>74317</v>
      </c>
      <c r="J43" s="134" t="n">
        <v>40127</v>
      </c>
      <c r="K43" s="135" t="n">
        <f aca="false">I43/J43*100</f>
        <v>185.204475789369</v>
      </c>
      <c r="L43" s="134" t="n">
        <v>0</v>
      </c>
      <c r="M43" s="134" t="n">
        <v>8933</v>
      </c>
      <c r="N43" s="135" t="n">
        <f aca="false">L43/M43*100</f>
        <v>0</v>
      </c>
      <c r="O43" s="136" t="n">
        <v>33</v>
      </c>
      <c r="P43" s="134" t="n">
        <v>60</v>
      </c>
      <c r="Q43" s="136" t="n">
        <v>33</v>
      </c>
      <c r="R43" s="128" t="n">
        <f aca="false">Q43*P43</f>
        <v>1980</v>
      </c>
    </row>
    <row r="44" customFormat="false" ht="15" hidden="false" customHeight="false" outlineLevel="0" collapsed="false">
      <c r="A44" s="132" t="n">
        <v>4</v>
      </c>
      <c r="B44" s="133" t="s">
        <v>39</v>
      </c>
      <c r="C44" s="134" t="n">
        <v>6700</v>
      </c>
      <c r="D44" s="134" t="n">
        <v>10190</v>
      </c>
      <c r="E44" s="135" t="n">
        <f aca="false">C44/D44*100</f>
        <v>65.7507360157017</v>
      </c>
      <c r="F44" s="134" t="n">
        <v>1520</v>
      </c>
      <c r="G44" s="134" t="n">
        <v>2900</v>
      </c>
      <c r="H44" s="135" t="n">
        <f aca="false">F44/G44*100</f>
        <v>52.4137931034483</v>
      </c>
      <c r="I44" s="134" t="n">
        <v>13452</v>
      </c>
      <c r="J44" s="134" t="n">
        <v>17839</v>
      </c>
      <c r="K44" s="135" t="n">
        <f aca="false">I44/J44*100</f>
        <v>75.4078143393688</v>
      </c>
      <c r="L44" s="134" t="n">
        <v>13452</v>
      </c>
      <c r="M44" s="134" t="n">
        <f aca="false">16830+1009</f>
        <v>17839</v>
      </c>
      <c r="N44" s="135" t="n">
        <f aca="false">L44/M44*100</f>
        <v>75.4078143393688</v>
      </c>
      <c r="O44" s="136" t="n">
        <v>20</v>
      </c>
      <c r="P44" s="134" t="n">
        <v>60</v>
      </c>
      <c r="Q44" s="136" t="n">
        <v>20</v>
      </c>
      <c r="R44" s="128" t="n">
        <f aca="false">Q44*P44</f>
        <v>1200</v>
      </c>
    </row>
    <row r="45" customFormat="false" ht="15" hidden="false" customHeight="false" outlineLevel="0" collapsed="false">
      <c r="A45" s="132" t="n">
        <v>5</v>
      </c>
      <c r="B45" s="133" t="s">
        <v>40</v>
      </c>
      <c r="C45" s="138" t="n">
        <v>26718</v>
      </c>
      <c r="D45" s="138" t="n">
        <v>58008</v>
      </c>
      <c r="E45" s="135" t="n">
        <f aca="false">C45/D45*100</f>
        <v>46.0591642532065</v>
      </c>
      <c r="F45" s="138" t="n">
        <v>3766</v>
      </c>
      <c r="G45" s="138" t="n">
        <v>11563</v>
      </c>
      <c r="H45" s="135" t="n">
        <f aca="false">F45/G45*100</f>
        <v>32.5694024042204</v>
      </c>
      <c r="I45" s="138" t="n">
        <v>29593</v>
      </c>
      <c r="J45" s="138" t="n">
        <v>57883</v>
      </c>
      <c r="K45" s="135" t="n">
        <f aca="false">I45/J45*100</f>
        <v>51.1255463607622</v>
      </c>
      <c r="L45" s="138" t="n">
        <v>5496</v>
      </c>
      <c r="M45" s="138" t="n">
        <v>3796</v>
      </c>
      <c r="N45" s="135" t="n">
        <f aca="false">L45/M45*100</f>
        <v>144.783983140148</v>
      </c>
      <c r="O45" s="136" t="n">
        <v>54</v>
      </c>
      <c r="P45" s="134" t="n">
        <v>55</v>
      </c>
      <c r="Q45" s="136" t="n">
        <v>53</v>
      </c>
      <c r="R45" s="128" t="n">
        <f aca="false">Q45*P45</f>
        <v>2915</v>
      </c>
    </row>
    <row r="46" customFormat="false" ht="15" hidden="false" customHeight="false" outlineLevel="0" collapsed="false">
      <c r="A46" s="132" t="n">
        <v>6</v>
      </c>
      <c r="B46" s="133" t="s">
        <v>41</v>
      </c>
      <c r="C46" s="134" t="n">
        <v>40481</v>
      </c>
      <c r="D46" s="134" t="n">
        <v>64836</v>
      </c>
      <c r="E46" s="135" t="n">
        <f aca="false">C46/D46*100</f>
        <v>62.4359923499291</v>
      </c>
      <c r="F46" s="134" t="n">
        <v>12914</v>
      </c>
      <c r="G46" s="134" t="n">
        <v>23847</v>
      </c>
      <c r="H46" s="135" t="n">
        <f aca="false">F46/G46*100</f>
        <v>54.1535622929509</v>
      </c>
      <c r="I46" s="134" t="n">
        <v>38424</v>
      </c>
      <c r="J46" s="134" t="n">
        <v>51650</v>
      </c>
      <c r="K46" s="135" t="n">
        <f aca="false">I46/J46*100</f>
        <v>74.3930300096806</v>
      </c>
      <c r="L46" s="134" t="n">
        <v>531</v>
      </c>
      <c r="M46" s="134" t="n">
        <v>8484</v>
      </c>
      <c r="N46" s="135" t="n">
        <f aca="false">L46/M46*100</f>
        <v>6.25884016973126</v>
      </c>
      <c r="O46" s="136" t="n">
        <v>64</v>
      </c>
      <c r="P46" s="134" t="n">
        <v>70</v>
      </c>
      <c r="Q46" s="136" t="n">
        <v>60</v>
      </c>
      <c r="R46" s="128" t="n">
        <f aca="false">Q46*P46</f>
        <v>4200</v>
      </c>
    </row>
    <row r="47" customFormat="false" ht="15" hidden="false" customHeight="false" outlineLevel="0" collapsed="false">
      <c r="A47" s="132" t="n">
        <v>7</v>
      </c>
      <c r="B47" s="133" t="s">
        <v>42</v>
      </c>
      <c r="C47" s="134" t="n">
        <v>0</v>
      </c>
      <c r="D47" s="134" t="n">
        <v>0</v>
      </c>
      <c r="E47" s="135" t="n">
        <v>0</v>
      </c>
      <c r="F47" s="134" t="n">
        <v>0</v>
      </c>
      <c r="G47" s="134" t="n">
        <v>0</v>
      </c>
      <c r="H47" s="135" t="n">
        <v>0</v>
      </c>
      <c r="I47" s="134" t="n">
        <v>0</v>
      </c>
      <c r="J47" s="134" t="n">
        <v>0</v>
      </c>
      <c r="K47" s="135" t="n">
        <v>0</v>
      </c>
      <c r="L47" s="134" t="n">
        <v>0</v>
      </c>
      <c r="M47" s="134" t="n">
        <v>0</v>
      </c>
      <c r="N47" s="135" t="n">
        <v>0</v>
      </c>
      <c r="O47" s="136" t="n">
        <v>0</v>
      </c>
      <c r="P47" s="134" t="n">
        <v>0</v>
      </c>
      <c r="Q47" s="136" t="n">
        <v>0</v>
      </c>
      <c r="R47" s="128" t="n">
        <f aca="false">Q47*P47</f>
        <v>0</v>
      </c>
    </row>
    <row r="48" customFormat="false" ht="15" hidden="false" customHeight="false" outlineLevel="0" collapsed="false">
      <c r="A48" s="132" t="n">
        <v>8</v>
      </c>
      <c r="B48" s="133" t="s">
        <v>43</v>
      </c>
      <c r="C48" s="130" t="n">
        <v>43038</v>
      </c>
      <c r="D48" s="134" t="n">
        <v>55812</v>
      </c>
      <c r="E48" s="135" t="n">
        <f aca="false">C48/D48*100</f>
        <v>77.1124489357127</v>
      </c>
      <c r="F48" s="134" t="n">
        <v>9840</v>
      </c>
      <c r="G48" s="134" t="n">
        <v>13120</v>
      </c>
      <c r="H48" s="135" t="n">
        <f aca="false">F48/G48*100</f>
        <v>75</v>
      </c>
      <c r="I48" s="134" t="n">
        <v>39407</v>
      </c>
      <c r="J48" s="134" t="n">
        <v>52569</v>
      </c>
      <c r="K48" s="135" t="n">
        <f aca="false">I48/J48*100</f>
        <v>74.962430329662</v>
      </c>
      <c r="L48" s="134" t="n">
        <v>0</v>
      </c>
      <c r="M48" s="134" t="n">
        <v>0</v>
      </c>
      <c r="N48" s="135" t="n">
        <v>0</v>
      </c>
      <c r="O48" s="136" t="n">
        <v>44</v>
      </c>
      <c r="P48" s="134" t="n">
        <v>61</v>
      </c>
      <c r="Q48" s="136" t="n">
        <v>47</v>
      </c>
      <c r="R48" s="128" t="n">
        <f aca="false">Q48*P48</f>
        <v>2867</v>
      </c>
    </row>
    <row r="49" customFormat="false" ht="15" hidden="false" customHeight="false" outlineLevel="0" collapsed="false">
      <c r="A49" s="132" t="n">
        <v>9</v>
      </c>
      <c r="B49" s="133" t="s">
        <v>44</v>
      </c>
      <c r="C49" s="130" t="n">
        <v>115043</v>
      </c>
      <c r="D49" s="134" t="n">
        <v>118352</v>
      </c>
      <c r="E49" s="135" t="n">
        <f aca="false">C49/D49*100</f>
        <v>97.2041030147357</v>
      </c>
      <c r="F49" s="134" t="n">
        <v>17869</v>
      </c>
      <c r="G49" s="134" t="n">
        <v>21983</v>
      </c>
      <c r="H49" s="135" t="n">
        <f aca="false">F49/G49*100</f>
        <v>81.2855388254561</v>
      </c>
      <c r="I49" s="134" t="n">
        <v>97149</v>
      </c>
      <c r="J49" s="103" t="n">
        <v>103079</v>
      </c>
      <c r="K49" s="135" t="n">
        <f aca="false">I49/J49*100</f>
        <v>94.2471308413935</v>
      </c>
      <c r="L49" s="134" t="n">
        <v>0</v>
      </c>
      <c r="M49" s="134" t="n">
        <v>0</v>
      </c>
      <c r="N49" s="135" t="n">
        <v>0</v>
      </c>
      <c r="O49" s="136" t="n">
        <v>75</v>
      </c>
      <c r="P49" s="134" t="n">
        <v>105</v>
      </c>
      <c r="Q49" s="136" t="n">
        <v>77</v>
      </c>
      <c r="R49" s="128" t="n">
        <f aca="false">Q49*P49</f>
        <v>8085</v>
      </c>
    </row>
    <row r="50" customFormat="false" ht="15" hidden="false" customHeight="false" outlineLevel="0" collapsed="false">
      <c r="A50" s="132" t="n">
        <v>10</v>
      </c>
      <c r="B50" s="133" t="s">
        <v>45</v>
      </c>
      <c r="C50" s="130" t="n">
        <v>633538</v>
      </c>
      <c r="D50" s="134" t="n">
        <v>540242</v>
      </c>
      <c r="E50" s="135" t="n">
        <f aca="false">C50/D50*100</f>
        <v>117.269297833193</v>
      </c>
      <c r="F50" s="130" t="n">
        <v>84984</v>
      </c>
      <c r="G50" s="134" t="n">
        <v>127552</v>
      </c>
      <c r="H50" s="135" t="n">
        <f aca="false">F50/G50*100</f>
        <v>66.6269443050677</v>
      </c>
      <c r="I50" s="134" t="n">
        <v>417245</v>
      </c>
      <c r="J50" s="134" t="n">
        <v>565779</v>
      </c>
      <c r="K50" s="135" t="n">
        <f aca="false">I50/J50*100</f>
        <v>73.746993083872</v>
      </c>
      <c r="L50" s="134" t="n">
        <v>415199</v>
      </c>
      <c r="M50" s="134" t="n">
        <v>564542</v>
      </c>
      <c r="N50" s="135" t="n">
        <f aca="false">L50/M50*100</f>
        <v>73.5461666271066</v>
      </c>
      <c r="O50" s="136" t="n">
        <v>204</v>
      </c>
      <c r="P50" s="134" t="n">
        <v>84</v>
      </c>
      <c r="Q50" s="136" t="n">
        <v>190</v>
      </c>
      <c r="R50" s="128" t="n">
        <f aca="false">Q50*P50</f>
        <v>15960</v>
      </c>
    </row>
    <row r="51" customFormat="false" ht="15" hidden="false" customHeight="false" outlineLevel="0" collapsed="false">
      <c r="A51" s="132" t="n">
        <v>11</v>
      </c>
      <c r="B51" s="133" t="s">
        <v>46</v>
      </c>
      <c r="C51" s="130" t="n">
        <v>16216</v>
      </c>
      <c r="D51" s="134" t="n">
        <v>14362</v>
      </c>
      <c r="E51" s="135" t="n">
        <f aca="false">C51/D51*100</f>
        <v>112.909065589751</v>
      </c>
      <c r="F51" s="134" t="n">
        <v>15026</v>
      </c>
      <c r="G51" s="134" t="n">
        <v>7573</v>
      </c>
      <c r="H51" s="135" t="n">
        <f aca="false">F51/G51*100</f>
        <v>198.41542321405</v>
      </c>
      <c r="I51" s="134" t="n">
        <v>21891</v>
      </c>
      <c r="J51" s="134" t="n">
        <v>29344</v>
      </c>
      <c r="K51" s="135" t="n">
        <f aca="false">I51/J51*100</f>
        <v>74.6012813522355</v>
      </c>
      <c r="L51" s="134" t="n">
        <v>21891</v>
      </c>
      <c r="M51" s="134" t="n">
        <v>29344</v>
      </c>
      <c r="N51" s="135" t="n">
        <f aca="false">L51/M51*100</f>
        <v>74.6012813522355</v>
      </c>
      <c r="O51" s="136" t="n">
        <v>24</v>
      </c>
      <c r="P51" s="134" t="n">
        <v>67</v>
      </c>
      <c r="Q51" s="136" t="n">
        <v>24</v>
      </c>
      <c r="R51" s="128" t="n">
        <f aca="false">Q51*P51</f>
        <v>1608</v>
      </c>
    </row>
    <row r="52" customFormat="false" ht="15" hidden="false" customHeight="false" outlineLevel="0" collapsed="false">
      <c r="A52" s="132" t="n">
        <v>12</v>
      </c>
      <c r="B52" s="133" t="s">
        <v>47</v>
      </c>
      <c r="C52" s="134" t="n">
        <v>47012</v>
      </c>
      <c r="D52" s="134" t="n">
        <v>40155</v>
      </c>
      <c r="E52" s="135" t="n">
        <f aca="false">C52/D52*100</f>
        <v>117.076329224256</v>
      </c>
      <c r="F52" s="139" t="n">
        <v>8256</v>
      </c>
      <c r="G52" s="139" t="n">
        <v>6733</v>
      </c>
      <c r="H52" s="135" t="n">
        <f aca="false">F52/G52*100</f>
        <v>122.619931679786</v>
      </c>
      <c r="I52" s="139" t="n">
        <v>46356</v>
      </c>
      <c r="J52" s="139" t="n">
        <v>42667</v>
      </c>
      <c r="K52" s="135" t="n">
        <f aca="false">I52/J52*100</f>
        <v>108.64602620292</v>
      </c>
      <c r="L52" s="138" t="n">
        <v>45016</v>
      </c>
      <c r="M52" s="139" t="n">
        <v>37775</v>
      </c>
      <c r="N52" s="135" t="n">
        <f aca="false">L52/M52*100</f>
        <v>119.168762409001</v>
      </c>
      <c r="O52" s="136" t="n">
        <v>23</v>
      </c>
      <c r="P52" s="134" t="n">
        <v>111</v>
      </c>
      <c r="Q52" s="136" t="n">
        <v>26</v>
      </c>
      <c r="R52" s="128" t="n">
        <f aca="false">Q52*P52</f>
        <v>2886</v>
      </c>
    </row>
    <row r="53" customFormat="false" ht="15" hidden="false" customHeight="false" outlineLevel="0" collapsed="false">
      <c r="A53" s="132" t="n">
        <v>13</v>
      </c>
      <c r="B53" s="133" t="s">
        <v>48</v>
      </c>
      <c r="C53" s="134" t="n">
        <v>190552</v>
      </c>
      <c r="D53" s="134" t="n">
        <v>178734</v>
      </c>
      <c r="E53" s="135" t="n">
        <f aca="false">C53/D53*100</f>
        <v>106.61206038023</v>
      </c>
      <c r="F53" s="134" t="n">
        <v>29052</v>
      </c>
      <c r="G53" s="134" t="n">
        <v>28416</v>
      </c>
      <c r="H53" s="135" t="n">
        <f aca="false">F53/G53*100</f>
        <v>102.238175675676</v>
      </c>
      <c r="I53" s="134" t="n">
        <v>189556</v>
      </c>
      <c r="J53" s="134" t="n">
        <v>178734</v>
      </c>
      <c r="K53" s="135" t="n">
        <f aca="false">I53/J53*100</f>
        <v>106.054807703067</v>
      </c>
      <c r="L53" s="134" t="n">
        <v>3429</v>
      </c>
      <c r="M53" s="134" t="n">
        <v>0</v>
      </c>
      <c r="N53" s="135" t="n">
        <v>0</v>
      </c>
      <c r="O53" s="136" t="n">
        <v>78</v>
      </c>
      <c r="P53" s="134" t="n">
        <v>115</v>
      </c>
      <c r="Q53" s="136" t="n">
        <v>80</v>
      </c>
      <c r="R53" s="128" t="n">
        <f aca="false">Q53*P53</f>
        <v>9200</v>
      </c>
    </row>
    <row r="54" customFormat="false" ht="15" hidden="false" customHeight="false" outlineLevel="0" collapsed="false">
      <c r="A54" s="132" t="n">
        <v>14</v>
      </c>
      <c r="B54" s="133" t="s">
        <v>49</v>
      </c>
      <c r="C54" s="136" t="n">
        <v>9999</v>
      </c>
      <c r="D54" s="136" t="n">
        <v>22378</v>
      </c>
      <c r="E54" s="137" t="n">
        <f aca="false">C54/D54*100</f>
        <v>44.6822772365716</v>
      </c>
      <c r="F54" s="136" t="n">
        <v>1884</v>
      </c>
      <c r="G54" s="136" t="n">
        <v>5685</v>
      </c>
      <c r="H54" s="137" t="n">
        <f aca="false">F54/G54*100</f>
        <v>33.1398416886543</v>
      </c>
      <c r="I54" s="136" t="n">
        <v>11898</v>
      </c>
      <c r="J54" s="136" t="n">
        <v>21128</v>
      </c>
      <c r="K54" s="137" t="n">
        <f aca="false">I54/J54*100</f>
        <v>56.3138962514199</v>
      </c>
      <c r="L54" s="136" t="n">
        <v>0</v>
      </c>
      <c r="M54" s="136" t="n">
        <v>8026</v>
      </c>
      <c r="N54" s="135" t="n">
        <v>0</v>
      </c>
      <c r="O54" s="136" t="n">
        <v>13</v>
      </c>
      <c r="P54" s="134" t="n">
        <v>80</v>
      </c>
      <c r="Q54" s="136" t="n">
        <v>13</v>
      </c>
      <c r="R54" s="128" t="n">
        <f aca="false">Q54*P54</f>
        <v>1040</v>
      </c>
    </row>
    <row r="55" customFormat="false" ht="15" hidden="false" customHeight="false" outlineLevel="0" collapsed="false">
      <c r="A55" s="132" t="n">
        <v>15</v>
      </c>
      <c r="B55" s="133" t="s">
        <v>50</v>
      </c>
      <c r="C55" s="134" t="n">
        <v>117450</v>
      </c>
      <c r="D55" s="103" t="n">
        <v>20473</v>
      </c>
      <c r="E55" s="137" t="n">
        <f aca="false">C55/D55*100</f>
        <v>573.682410980316</v>
      </c>
      <c r="F55" s="134" t="n">
        <v>69182</v>
      </c>
      <c r="G55" s="134" t="n">
        <v>18263</v>
      </c>
      <c r="H55" s="137" t="n">
        <f aca="false">F55/G55*100</f>
        <v>378.809615068718</v>
      </c>
      <c r="I55" s="134" t="n">
        <v>146133</v>
      </c>
      <c r="J55" s="134" t="n">
        <v>43570</v>
      </c>
      <c r="K55" s="137" t="n">
        <f aca="false">I55/J55*100</f>
        <v>335.39820977737</v>
      </c>
      <c r="L55" s="134" t="n">
        <v>56523</v>
      </c>
      <c r="M55" s="134" t="n">
        <v>33785</v>
      </c>
      <c r="N55" s="135" t="n">
        <v>0</v>
      </c>
      <c r="O55" s="136" t="n">
        <v>62</v>
      </c>
      <c r="P55" s="134" t="n">
        <v>85</v>
      </c>
      <c r="Q55" s="136" t="n">
        <v>64</v>
      </c>
      <c r="R55" s="128" t="n">
        <f aca="false">Q55*P55</f>
        <v>5440</v>
      </c>
    </row>
    <row r="56" customFormat="false" ht="15" hidden="false" customHeight="false" outlineLevel="0" collapsed="false">
      <c r="A56" s="132" t="n">
        <v>16</v>
      </c>
      <c r="B56" s="133" t="s">
        <v>51</v>
      </c>
      <c r="C56" s="134" t="n">
        <v>9111</v>
      </c>
      <c r="D56" s="103" t="n">
        <v>1927</v>
      </c>
      <c r="E56" s="137" t="n">
        <v>0</v>
      </c>
      <c r="F56" s="134" t="n">
        <v>8091</v>
      </c>
      <c r="G56" s="134" t="n">
        <v>0</v>
      </c>
      <c r="H56" s="137" t="n">
        <v>0</v>
      </c>
      <c r="I56" s="134" t="n">
        <v>9111</v>
      </c>
      <c r="J56" s="134" t="n">
        <v>1927</v>
      </c>
      <c r="K56" s="135" t="n">
        <v>0</v>
      </c>
      <c r="L56" s="134" t="n">
        <v>0</v>
      </c>
      <c r="M56" s="134" t="n">
        <v>0</v>
      </c>
      <c r="N56" s="135" t="n">
        <v>0</v>
      </c>
      <c r="O56" s="136" t="n">
        <v>3</v>
      </c>
      <c r="P56" s="134" t="n">
        <v>40</v>
      </c>
      <c r="Q56" s="136" t="n">
        <v>3</v>
      </c>
      <c r="R56" s="128" t="n">
        <f aca="false">Q56*P56</f>
        <v>120</v>
      </c>
    </row>
    <row r="57" customFormat="false" ht="15" hidden="false" customHeight="false" outlineLevel="0" collapsed="false">
      <c r="A57" s="132" t="n">
        <v>17</v>
      </c>
      <c r="B57" s="133" t="s">
        <v>52</v>
      </c>
      <c r="C57" s="136" t="n">
        <v>462000</v>
      </c>
      <c r="D57" s="136" t="n">
        <v>0</v>
      </c>
      <c r="E57" s="137" t="n">
        <v>0</v>
      </c>
      <c r="F57" s="136" t="n">
        <v>180000</v>
      </c>
      <c r="G57" s="136" t="n">
        <v>0</v>
      </c>
      <c r="H57" s="137" t="n">
        <v>0</v>
      </c>
      <c r="I57" s="136" t="n">
        <v>45675</v>
      </c>
      <c r="J57" s="136" t="n">
        <v>0</v>
      </c>
      <c r="K57" s="135" t="n">
        <v>0</v>
      </c>
      <c r="L57" s="136" t="n">
        <v>0</v>
      </c>
      <c r="M57" s="136" t="n">
        <v>0</v>
      </c>
      <c r="N57" s="137" t="n">
        <v>0</v>
      </c>
      <c r="O57" s="136" t="n">
        <v>13</v>
      </c>
      <c r="P57" s="134" t="n">
        <v>70</v>
      </c>
      <c r="Q57" s="136" t="n">
        <v>13</v>
      </c>
      <c r="R57" s="128" t="n">
        <f aca="false">Q57*P57</f>
        <v>910</v>
      </c>
    </row>
    <row r="58" s="142" customFormat="true" ht="15" hidden="false" customHeight="false" outlineLevel="0" collapsed="false">
      <c r="A58" s="140" t="s">
        <v>53</v>
      </c>
      <c r="B58" s="140"/>
      <c r="C58" s="140" t="n">
        <f aca="false">SUM(C41:C57)</f>
        <v>1844102</v>
      </c>
      <c r="D58" s="140" t="n">
        <f aca="false">SUM(D41:D57)</f>
        <v>1239727</v>
      </c>
      <c r="E58" s="141" t="n">
        <f aca="false">C58/D58*100</f>
        <v>148.750652361367</v>
      </c>
      <c r="F58" s="140" t="n">
        <f aca="false">SUM(F41:F57)</f>
        <v>475207</v>
      </c>
      <c r="G58" s="140" t="n">
        <f aca="false">SUM(G41:G56)</f>
        <v>285033</v>
      </c>
      <c r="H58" s="141" t="n">
        <f aca="false">F58/G58*100</f>
        <v>166.719993825276</v>
      </c>
      <c r="I58" s="140" t="n">
        <f aca="false">SUM(I41:I57)</f>
        <v>1253507</v>
      </c>
      <c r="J58" s="140" t="n">
        <f aca="false">SUM(J41:J57)</f>
        <v>1286570</v>
      </c>
      <c r="K58" s="141" t="n">
        <f aca="false">I58/J58*100</f>
        <v>97.4301437154605</v>
      </c>
      <c r="L58" s="140" t="n">
        <f aca="false">SUM(L41:L57)</f>
        <v>565186</v>
      </c>
      <c r="M58" s="140" t="n">
        <f aca="false">SUM(M41:M57)</f>
        <v>712524</v>
      </c>
      <c r="N58" s="141" t="n">
        <f aca="false">L58/M58*100</f>
        <v>79.3216789890586</v>
      </c>
      <c r="O58" s="140" t="n">
        <f aca="false">SUM(O41:O57)</f>
        <v>801</v>
      </c>
      <c r="P58" s="141" t="n">
        <f aca="false">R58/O58</f>
        <v>81.3670411985019</v>
      </c>
      <c r="Q58" s="140" t="n">
        <f aca="false">SUM(Q41:Q57)</f>
        <v>792</v>
      </c>
      <c r="R58" s="140" t="n">
        <f aca="false">SUM(R41:R57)</f>
        <v>65175</v>
      </c>
    </row>
    <row r="59" customFormat="false" ht="15" hidden="false" customHeight="false" outlineLevel="0" collapsed="false">
      <c r="A59" s="136"/>
      <c r="B59" s="133"/>
      <c r="C59" s="136"/>
      <c r="D59" s="136"/>
      <c r="E59" s="136"/>
      <c r="F59" s="136"/>
      <c r="G59" s="136"/>
      <c r="H59" s="136"/>
      <c r="I59" s="136"/>
      <c r="J59" s="136"/>
      <c r="K59" s="130"/>
      <c r="L59" s="136"/>
      <c r="M59" s="136"/>
      <c r="N59" s="136"/>
      <c r="O59" s="136"/>
      <c r="P59" s="130"/>
      <c r="Q59" s="136"/>
      <c r="R59" s="128"/>
    </row>
    <row r="60" customFormat="false" ht="15" hidden="false" customHeight="false" outlineLevel="0" collapsed="false">
      <c r="A60" s="129" t="s">
        <v>54</v>
      </c>
      <c r="B60" s="129"/>
      <c r="C60" s="129" t="n">
        <v>3</v>
      </c>
      <c r="D60" s="129" t="n">
        <v>4</v>
      </c>
      <c r="E60" s="131" t="n">
        <v>5</v>
      </c>
      <c r="F60" s="129" t="n">
        <v>6</v>
      </c>
      <c r="G60" s="129" t="n">
        <v>7</v>
      </c>
      <c r="H60" s="129" t="n">
        <v>8</v>
      </c>
      <c r="I60" s="129" t="n">
        <v>9</v>
      </c>
      <c r="J60" s="129" t="n">
        <v>10</v>
      </c>
      <c r="K60" s="129" t="n">
        <v>11</v>
      </c>
      <c r="L60" s="129" t="n">
        <v>12</v>
      </c>
      <c r="M60" s="129" t="n">
        <v>13</v>
      </c>
      <c r="N60" s="129" t="n">
        <v>14</v>
      </c>
      <c r="O60" s="129" t="n">
        <v>15</v>
      </c>
      <c r="P60" s="131" t="n">
        <v>16</v>
      </c>
      <c r="Q60" s="129" t="n">
        <v>15</v>
      </c>
      <c r="R60" s="128"/>
    </row>
    <row r="61" s="144" customFormat="true" ht="15" hidden="false" customHeight="false" outlineLevel="0" collapsed="false">
      <c r="A61" s="134" t="n">
        <v>1</v>
      </c>
      <c r="B61" s="143" t="s">
        <v>55</v>
      </c>
      <c r="C61" s="134" t="n">
        <v>286583</v>
      </c>
      <c r="D61" s="138" t="n">
        <v>203744</v>
      </c>
      <c r="E61" s="135" t="n">
        <f aca="false">C61/D61*100</f>
        <v>140.658375215957</v>
      </c>
      <c r="F61" s="138" t="n">
        <v>60859</v>
      </c>
      <c r="G61" s="138" t="n">
        <v>29535</v>
      </c>
      <c r="H61" s="135" t="n">
        <f aca="false">F61/G61*100</f>
        <v>206.057220247164</v>
      </c>
      <c r="I61" s="138" t="n">
        <v>278672</v>
      </c>
      <c r="J61" s="138" t="n">
        <v>194378</v>
      </c>
      <c r="K61" s="135" t="n">
        <f aca="false">I61/J61*100</f>
        <v>143.366018788134</v>
      </c>
      <c r="L61" s="138" t="n">
        <f aca="false">288466+73487</f>
        <v>361953</v>
      </c>
      <c r="M61" s="138" t="n">
        <f aca="false">148697+67184</f>
        <v>215881</v>
      </c>
      <c r="N61" s="135" t="n">
        <f aca="false">L61/M61*100</f>
        <v>167.663203338877</v>
      </c>
      <c r="O61" s="138" t="n">
        <v>158</v>
      </c>
      <c r="P61" s="138" t="n">
        <v>75</v>
      </c>
      <c r="Q61" s="138" t="n">
        <v>158</v>
      </c>
      <c r="R61" s="128" t="n">
        <f aca="false">Q61*P61</f>
        <v>11850</v>
      </c>
    </row>
    <row r="62" customFormat="false" ht="15" hidden="false" customHeight="false" outlineLevel="0" collapsed="false">
      <c r="A62" s="139" t="n">
        <v>2</v>
      </c>
      <c r="B62" s="143" t="s">
        <v>56</v>
      </c>
      <c r="C62" s="134" t="n">
        <v>84128</v>
      </c>
      <c r="D62" s="134" t="n">
        <v>50332</v>
      </c>
      <c r="E62" s="135" t="n">
        <f aca="false">C62/D62*100</f>
        <v>167.146149566876</v>
      </c>
      <c r="F62" s="138" t="n">
        <v>50519</v>
      </c>
      <c r="G62" s="138" t="n">
        <v>5497</v>
      </c>
      <c r="H62" s="135" t="n">
        <f aca="false">F62/G62*100</f>
        <v>919.028561033291</v>
      </c>
      <c r="I62" s="138" t="n">
        <v>45346</v>
      </c>
      <c r="J62" s="138" t="n">
        <v>41876</v>
      </c>
      <c r="K62" s="135" t="n">
        <f aca="false">I62/J62*100</f>
        <v>108.286369280734</v>
      </c>
      <c r="L62" s="138" t="n">
        <v>0</v>
      </c>
      <c r="M62" s="138" t="n">
        <v>3908</v>
      </c>
      <c r="N62" s="135" t="n">
        <v>0</v>
      </c>
      <c r="O62" s="138" t="n">
        <v>130</v>
      </c>
      <c r="P62" s="138" t="n">
        <v>105</v>
      </c>
      <c r="Q62" s="138" t="n">
        <v>133</v>
      </c>
      <c r="R62" s="128" t="n">
        <f aca="false">Q62*P62</f>
        <v>13965</v>
      </c>
    </row>
    <row r="63" customFormat="false" ht="15" hidden="false" customHeight="false" outlineLevel="0" collapsed="false">
      <c r="A63" s="139" t="n">
        <v>3</v>
      </c>
      <c r="B63" s="143" t="s">
        <v>57</v>
      </c>
      <c r="C63" s="138" t="n">
        <v>102783</v>
      </c>
      <c r="D63" s="138" t="n">
        <v>208930</v>
      </c>
      <c r="E63" s="135" t="n">
        <f aca="false">C63/D63*100</f>
        <v>49.1949456755851</v>
      </c>
      <c r="F63" s="138" t="n">
        <v>18151</v>
      </c>
      <c r="G63" s="138" t="n">
        <v>42616</v>
      </c>
      <c r="H63" s="135" t="n">
        <f aca="false">F63/G63*100</f>
        <v>42.5919842312746</v>
      </c>
      <c r="I63" s="138" t="n">
        <v>102783</v>
      </c>
      <c r="J63" s="138" t="n">
        <v>208930</v>
      </c>
      <c r="K63" s="135" t="n">
        <f aca="false">I63/J63*100</f>
        <v>49.1949456755851</v>
      </c>
      <c r="L63" s="138" t="n">
        <v>0</v>
      </c>
      <c r="M63" s="138" t="n">
        <v>0</v>
      </c>
      <c r="N63" s="135" t="n">
        <v>0</v>
      </c>
      <c r="O63" s="138" t="n">
        <v>119</v>
      </c>
      <c r="P63" s="138" t="n">
        <v>50</v>
      </c>
      <c r="Q63" s="138"/>
      <c r="R63" s="128" t="n">
        <f aca="false">Q63*P63</f>
        <v>0</v>
      </c>
    </row>
    <row r="64" customFormat="false" ht="15" hidden="false" customHeight="false" outlineLevel="0" collapsed="false">
      <c r="A64" s="134" t="n">
        <v>4</v>
      </c>
      <c r="B64" s="143" t="s">
        <v>58</v>
      </c>
      <c r="C64" s="138" t="n">
        <v>163281</v>
      </c>
      <c r="D64" s="138" t="n">
        <v>149398</v>
      </c>
      <c r="E64" s="135" t="n">
        <f aca="false">C64/D64*100</f>
        <v>109.292627746021</v>
      </c>
      <c r="F64" s="138" t="n">
        <v>15708</v>
      </c>
      <c r="G64" s="138" t="n">
        <v>22370</v>
      </c>
      <c r="H64" s="135" t="n">
        <f aca="false">F64/G64*100</f>
        <v>70.2190433616451</v>
      </c>
      <c r="I64" s="138" t="n">
        <v>174509</v>
      </c>
      <c r="J64" s="138" t="n">
        <v>140781</v>
      </c>
      <c r="K64" s="135" t="n">
        <f aca="false">I64/J64*100</f>
        <v>123.957778393391</v>
      </c>
      <c r="L64" s="138" t="n">
        <v>96603</v>
      </c>
      <c r="M64" s="138" t="n">
        <f aca="false">57568+2313</f>
        <v>59881</v>
      </c>
      <c r="N64" s="135" t="n">
        <f aca="false">L64/M64*100</f>
        <v>161.324961172993</v>
      </c>
      <c r="O64" s="138" t="n">
        <v>64</v>
      </c>
      <c r="P64" s="138" t="n">
        <v>57</v>
      </c>
      <c r="Q64" s="138" t="n">
        <v>65</v>
      </c>
      <c r="R64" s="128" t="n">
        <f aca="false">Q64*P64</f>
        <v>3705</v>
      </c>
    </row>
    <row r="65" customFormat="false" ht="15" hidden="false" customHeight="false" outlineLevel="0" collapsed="false">
      <c r="A65" s="139" t="n">
        <v>5</v>
      </c>
      <c r="B65" s="143" t="s">
        <v>59</v>
      </c>
      <c r="C65" s="136" t="n">
        <v>0</v>
      </c>
      <c r="D65" s="136" t="n">
        <v>0</v>
      </c>
      <c r="E65" s="135" t="n">
        <v>0</v>
      </c>
      <c r="F65" s="136" t="n">
        <v>0</v>
      </c>
      <c r="G65" s="136" t="n">
        <v>0</v>
      </c>
      <c r="H65" s="135" t="n">
        <v>0</v>
      </c>
      <c r="I65" s="136" t="n">
        <v>0</v>
      </c>
      <c r="J65" s="136" t="n">
        <v>0</v>
      </c>
      <c r="K65" s="135" t="n">
        <v>0</v>
      </c>
      <c r="L65" s="136" t="n">
        <v>0</v>
      </c>
      <c r="M65" s="136" t="n">
        <v>0</v>
      </c>
      <c r="N65" s="135" t="n">
        <v>0</v>
      </c>
      <c r="O65" s="138"/>
      <c r="P65" s="134" t="n">
        <v>80</v>
      </c>
      <c r="Q65" s="138"/>
      <c r="R65" s="128" t="n">
        <f aca="false">Q65*P65</f>
        <v>0</v>
      </c>
    </row>
    <row r="66" customFormat="false" ht="15" hidden="false" customHeight="false" outlineLevel="0" collapsed="false">
      <c r="A66" s="139" t="n">
        <v>6</v>
      </c>
      <c r="B66" s="143" t="s">
        <v>60</v>
      </c>
      <c r="C66" s="138" t="n">
        <v>28027</v>
      </c>
      <c r="D66" s="138" t="n">
        <v>35900</v>
      </c>
      <c r="E66" s="135" t="n">
        <f aca="false">C66/D66*100</f>
        <v>78.0696378830084</v>
      </c>
      <c r="F66" s="138" t="n">
        <v>6535</v>
      </c>
      <c r="G66" s="138" t="n">
        <v>5784</v>
      </c>
      <c r="H66" s="135" t="n">
        <f aca="false">F66/G66*100</f>
        <v>112.984094052559</v>
      </c>
      <c r="I66" s="138" t="n">
        <v>28050</v>
      </c>
      <c r="J66" s="138" t="n">
        <v>36628</v>
      </c>
      <c r="K66" s="135" t="n">
        <f aca="false">I66/J66*100</f>
        <v>76.5807578901387</v>
      </c>
      <c r="L66" s="138" t="n">
        <v>27915</v>
      </c>
      <c r="M66" s="138" t="n">
        <v>36628</v>
      </c>
      <c r="N66" s="135" t="n">
        <f aca="false">L66/M66*100</f>
        <v>76.2121873976193</v>
      </c>
      <c r="O66" s="138" t="n">
        <v>39</v>
      </c>
      <c r="P66" s="138" t="n">
        <v>41</v>
      </c>
      <c r="Q66" s="138" t="n">
        <v>37</v>
      </c>
      <c r="R66" s="128" t="n">
        <f aca="false">Q66*P66</f>
        <v>1517</v>
      </c>
    </row>
    <row r="67" customFormat="false" ht="15" hidden="false" customHeight="false" outlineLevel="0" collapsed="false">
      <c r="A67" s="134" t="n">
        <v>7</v>
      </c>
      <c r="B67" s="143" t="s">
        <v>61</v>
      </c>
      <c r="C67" s="134" t="n">
        <v>18656</v>
      </c>
      <c r="D67" s="134" t="n">
        <v>56942</v>
      </c>
      <c r="E67" s="135" t="n">
        <f aca="false">C67/D67*100</f>
        <v>32.7631625162446</v>
      </c>
      <c r="F67" s="134" t="n">
        <v>0</v>
      </c>
      <c r="G67" s="134" t="n">
        <v>15682</v>
      </c>
      <c r="H67" s="135" t="n">
        <f aca="false">F67/G67*100</f>
        <v>0</v>
      </c>
      <c r="I67" s="134" t="n">
        <v>27996</v>
      </c>
      <c r="J67" s="134" t="n">
        <v>60147</v>
      </c>
      <c r="K67" s="135" t="n">
        <f aca="false">I67/J67*100</f>
        <v>46.5459623921393</v>
      </c>
      <c r="L67" s="145" t="n">
        <v>27937</v>
      </c>
      <c r="M67" s="134" t="n">
        <v>60126</v>
      </c>
      <c r="N67" s="135" t="n">
        <f aca="false">L67/M67*100</f>
        <v>46.4640920733127</v>
      </c>
      <c r="O67" s="138" t="n">
        <v>40</v>
      </c>
      <c r="P67" s="138" t="n">
        <v>55</v>
      </c>
      <c r="Q67" s="138"/>
      <c r="R67" s="128" t="n">
        <f aca="false">Q67*P67</f>
        <v>0</v>
      </c>
    </row>
    <row r="68" s="144" customFormat="true" ht="15" hidden="false" customHeight="false" outlineLevel="0" collapsed="false">
      <c r="A68" s="139" t="n">
        <v>8</v>
      </c>
      <c r="B68" s="143" t="s">
        <v>62</v>
      </c>
      <c r="C68" s="134" t="n">
        <v>153100</v>
      </c>
      <c r="D68" s="134" t="n">
        <v>111800</v>
      </c>
      <c r="E68" s="135" t="n">
        <f aca="false">C68/D68*100</f>
        <v>136.940966010733</v>
      </c>
      <c r="F68" s="134" t="n">
        <v>54200</v>
      </c>
      <c r="G68" s="134" t="n">
        <v>10000</v>
      </c>
      <c r="H68" s="135" t="n">
        <f aca="false">F68/G68*100</f>
        <v>542</v>
      </c>
      <c r="I68" s="134" t="n">
        <v>215727</v>
      </c>
      <c r="J68" s="134" t="n">
        <v>131267</v>
      </c>
      <c r="K68" s="135" t="n">
        <f aca="false">I68/J68*100</f>
        <v>164.342142351086</v>
      </c>
      <c r="L68" s="134" t="n">
        <v>215727</v>
      </c>
      <c r="M68" s="134" t="n">
        <v>131267</v>
      </c>
      <c r="N68" s="135" t="n">
        <f aca="false">L68/M68*100</f>
        <v>164.342142351086</v>
      </c>
      <c r="O68" s="138" t="n">
        <v>35</v>
      </c>
      <c r="P68" s="138" t="n">
        <v>80</v>
      </c>
      <c r="Q68" s="138" t="n">
        <v>35</v>
      </c>
      <c r="R68" s="128" t="n">
        <f aca="false">Q68*P68</f>
        <v>2800</v>
      </c>
    </row>
    <row r="69" s="144" customFormat="true" ht="15" hidden="false" customHeight="false" outlineLevel="0" collapsed="false">
      <c r="A69" s="139" t="n">
        <v>9</v>
      </c>
      <c r="B69" s="143" t="s">
        <v>63</v>
      </c>
      <c r="C69" s="136" t="n">
        <v>0</v>
      </c>
      <c r="D69" s="136" t="n">
        <v>0</v>
      </c>
      <c r="E69" s="135" t="n">
        <v>0</v>
      </c>
      <c r="F69" s="136" t="n">
        <v>0</v>
      </c>
      <c r="G69" s="136" t="n">
        <v>0</v>
      </c>
      <c r="H69" s="135" t="n">
        <v>0</v>
      </c>
      <c r="I69" s="136" t="n">
        <v>0</v>
      </c>
      <c r="J69" s="136" t="n">
        <v>0</v>
      </c>
      <c r="K69" s="135" t="n">
        <v>0</v>
      </c>
      <c r="L69" s="136" t="n">
        <v>0</v>
      </c>
      <c r="M69" s="136" t="n">
        <v>0</v>
      </c>
      <c r="N69" s="137" t="n">
        <v>0</v>
      </c>
      <c r="O69" s="138"/>
      <c r="P69" s="134" t="n">
        <v>0</v>
      </c>
      <c r="Q69" s="138" t="n">
        <v>0</v>
      </c>
      <c r="R69" s="128" t="n">
        <f aca="false">Q69*P69</f>
        <v>0</v>
      </c>
    </row>
    <row r="70" s="142" customFormat="true" ht="15" hidden="false" customHeight="false" outlineLevel="0" collapsed="false">
      <c r="A70" s="146" t="s">
        <v>64</v>
      </c>
      <c r="B70" s="146"/>
      <c r="C70" s="146" t="n">
        <f aca="false">SUM(C61:C69)</f>
        <v>836558</v>
      </c>
      <c r="D70" s="146" t="n">
        <f aca="false">SUM(D61:D69)</f>
        <v>817046</v>
      </c>
      <c r="E70" s="147" t="n">
        <f aca="false">C70/D70*100</f>
        <v>102.388115234638</v>
      </c>
      <c r="F70" s="146" t="n">
        <f aca="false">SUM(F61:F69)</f>
        <v>205972</v>
      </c>
      <c r="G70" s="146" t="n">
        <f aca="false">SUM(G61:G69)</f>
        <v>131484</v>
      </c>
      <c r="H70" s="147" t="n">
        <f aca="false">F70/G70*100</f>
        <v>156.651759909951</v>
      </c>
      <c r="I70" s="148" t="n">
        <f aca="false">SUM(I61:I69)</f>
        <v>873083</v>
      </c>
      <c r="J70" s="146" t="n">
        <f aca="false">SUM(J61:J69)</f>
        <v>814007</v>
      </c>
      <c r="K70" s="147" t="n">
        <f aca="false">I70/J70*100</f>
        <v>107.25743144715</v>
      </c>
      <c r="L70" s="146" t="n">
        <f aca="false">SUM(L61:L69)</f>
        <v>730135</v>
      </c>
      <c r="M70" s="146" t="n">
        <f aca="false">SUM(M61:M69)</f>
        <v>507691</v>
      </c>
      <c r="N70" s="147" t="n">
        <f aca="false">L70/M70*100</f>
        <v>143.814840129134</v>
      </c>
      <c r="O70" s="148" t="n">
        <f aca="false">SUM(O61:O69)</f>
        <v>585</v>
      </c>
      <c r="P70" s="147" t="n">
        <f aca="false">R70/O70</f>
        <v>57.8410256410256</v>
      </c>
      <c r="Q70" s="148" t="n">
        <f aca="false">SUM(Q61:Q69)</f>
        <v>428</v>
      </c>
      <c r="R70" s="149" t="n">
        <f aca="false">SUM(R61:R69)</f>
        <v>33837</v>
      </c>
    </row>
    <row r="71" customFormat="false" ht="15" hidden="false" customHeight="false" outlineLevel="0" collapsed="false">
      <c r="A71" s="128"/>
      <c r="B71" s="150"/>
      <c r="C71" s="128"/>
      <c r="D71" s="128"/>
      <c r="E71" s="128"/>
      <c r="F71" s="128"/>
      <c r="G71" s="128"/>
      <c r="H71" s="128"/>
      <c r="I71" s="128"/>
      <c r="J71" s="128"/>
      <c r="K71" s="151"/>
      <c r="L71" s="128"/>
      <c r="M71" s="128"/>
      <c r="N71" s="128"/>
      <c r="O71" s="128"/>
      <c r="P71" s="151"/>
      <c r="Q71" s="128"/>
      <c r="R71" s="128"/>
    </row>
    <row r="72" customFormat="false" ht="15" hidden="false" customHeight="false" outlineLevel="0" collapsed="false">
      <c r="A72" s="129" t="s">
        <v>65</v>
      </c>
      <c r="B72" s="129"/>
      <c r="C72" s="129" t="n">
        <v>3</v>
      </c>
      <c r="D72" s="129" t="n">
        <v>4</v>
      </c>
      <c r="E72" s="131" t="n">
        <v>5</v>
      </c>
      <c r="F72" s="129" t="n">
        <v>6</v>
      </c>
      <c r="G72" s="129" t="n">
        <v>7</v>
      </c>
      <c r="H72" s="129" t="n">
        <v>8</v>
      </c>
      <c r="I72" s="129" t="n">
        <v>9</v>
      </c>
      <c r="J72" s="129" t="n">
        <v>10</v>
      </c>
      <c r="K72" s="129" t="n">
        <v>11</v>
      </c>
      <c r="L72" s="129" t="n">
        <v>12</v>
      </c>
      <c r="M72" s="129" t="n">
        <v>13</v>
      </c>
      <c r="N72" s="129" t="n">
        <v>14</v>
      </c>
      <c r="O72" s="129" t="n">
        <v>15</v>
      </c>
      <c r="P72" s="131" t="n">
        <v>16</v>
      </c>
      <c r="Q72" s="129" t="n">
        <v>15</v>
      </c>
      <c r="R72" s="128"/>
    </row>
    <row r="73" customFormat="false" ht="15" hidden="false" customHeight="false" outlineLevel="0" collapsed="false">
      <c r="A73" s="132" t="n">
        <v>1</v>
      </c>
      <c r="B73" s="133" t="s">
        <v>66</v>
      </c>
      <c r="C73" s="136" t="n">
        <v>49420</v>
      </c>
      <c r="D73" s="136" t="n">
        <v>1755</v>
      </c>
      <c r="E73" s="137" t="n">
        <f aca="false">C73/D73*100</f>
        <v>2815.95441595442</v>
      </c>
      <c r="F73" s="136" t="n">
        <v>433</v>
      </c>
      <c r="G73" s="136" t="n">
        <v>57</v>
      </c>
      <c r="H73" s="137" t="n">
        <f aca="false">F73/G73*100</f>
        <v>759.649122807018</v>
      </c>
      <c r="I73" s="136" t="n">
        <v>111798</v>
      </c>
      <c r="J73" s="136" t="n">
        <v>77032</v>
      </c>
      <c r="K73" s="137" t="n">
        <f aca="false">I73/J73*100</f>
        <v>145.131893239173</v>
      </c>
      <c r="L73" s="136" t="n">
        <v>53172</v>
      </c>
      <c r="M73" s="136" t="n">
        <v>0</v>
      </c>
      <c r="N73" s="137" t="n">
        <v>0</v>
      </c>
      <c r="O73" s="136" t="n">
        <v>179</v>
      </c>
      <c r="P73" s="130" t="n">
        <v>55</v>
      </c>
      <c r="Q73" s="136" t="n">
        <v>175</v>
      </c>
      <c r="R73" s="128" t="n">
        <f aca="false">Q73*P73</f>
        <v>9625</v>
      </c>
    </row>
    <row r="74" customFormat="false" ht="15" hidden="false" customHeight="false" outlineLevel="0" collapsed="false">
      <c r="A74" s="132" t="n">
        <v>2</v>
      </c>
      <c r="B74" s="133" t="s">
        <v>67</v>
      </c>
      <c r="C74" s="130" t="n">
        <v>271150</v>
      </c>
      <c r="D74" s="130" t="n">
        <v>171369</v>
      </c>
      <c r="E74" s="137" t="n">
        <f aca="false">C74/D74*100</f>
        <v>158.225816804673</v>
      </c>
      <c r="F74" s="130" t="n">
        <v>66806</v>
      </c>
      <c r="G74" s="130" t="n">
        <v>29763</v>
      </c>
      <c r="H74" s="137" t="n">
        <f aca="false">F74/G74*100</f>
        <v>224.459899875685</v>
      </c>
      <c r="I74" s="130" t="n">
        <v>239655</v>
      </c>
      <c r="J74" s="130" t="n">
        <v>142982</v>
      </c>
      <c r="K74" s="137" t="n">
        <f aca="false">I74/J74*100</f>
        <v>167.61200710579</v>
      </c>
      <c r="L74" s="130" t="n">
        <v>239655</v>
      </c>
      <c r="M74" s="130" t="n">
        <f aca="false">54+142928</f>
        <v>142982</v>
      </c>
      <c r="N74" s="137" t="n">
        <f aca="false">L74/M74*100</f>
        <v>167.61200710579</v>
      </c>
      <c r="O74" s="136" t="n">
        <v>24</v>
      </c>
      <c r="P74" s="134" t="n">
        <v>68</v>
      </c>
      <c r="Q74" s="136" t="n">
        <v>23</v>
      </c>
      <c r="R74" s="128" t="n">
        <f aca="false">Q74*P74</f>
        <v>1564</v>
      </c>
    </row>
    <row r="75" customFormat="false" ht="15" hidden="false" customHeight="false" outlineLevel="0" collapsed="false">
      <c r="A75" s="132" t="n">
        <v>3</v>
      </c>
      <c r="B75" s="133" t="s">
        <v>68</v>
      </c>
      <c r="C75" s="136" t="n">
        <v>26018</v>
      </c>
      <c r="D75" s="136" t="n">
        <v>5279</v>
      </c>
      <c r="E75" s="137" t="n">
        <f aca="false">C75/D75*100</f>
        <v>492.858495927259</v>
      </c>
      <c r="F75" s="136" t="n">
        <v>2233</v>
      </c>
      <c r="G75" s="136" t="n">
        <v>1435</v>
      </c>
      <c r="H75" s="137" t="n">
        <f aca="false">F75/G75*100</f>
        <v>155.609756097561</v>
      </c>
      <c r="I75" s="136" t="n">
        <v>24634</v>
      </c>
      <c r="J75" s="136" t="n">
        <v>5345</v>
      </c>
      <c r="K75" s="137" t="n">
        <f aca="false">I75/J75*100</f>
        <v>460.87932647334</v>
      </c>
      <c r="L75" s="136" t="n">
        <v>460</v>
      </c>
      <c r="M75" s="136" t="n">
        <v>0</v>
      </c>
      <c r="N75" s="137" t="n">
        <v>0</v>
      </c>
      <c r="O75" s="136" t="n">
        <v>42</v>
      </c>
      <c r="P75" s="130" t="n">
        <v>45</v>
      </c>
      <c r="Q75" s="136" t="n">
        <v>33</v>
      </c>
      <c r="R75" s="128" t="n">
        <f aca="false">Q75*P75</f>
        <v>1485</v>
      </c>
    </row>
    <row r="76" customFormat="false" ht="15" hidden="false" customHeight="false" outlineLevel="0" collapsed="false">
      <c r="A76" s="132" t="n">
        <v>4</v>
      </c>
      <c r="B76" s="133" t="s">
        <v>69</v>
      </c>
      <c r="C76" s="136" t="n">
        <v>12799</v>
      </c>
      <c r="D76" s="136" t="n">
        <v>11888</v>
      </c>
      <c r="E76" s="137" t="n">
        <f aca="false">C76/D76*100</f>
        <v>107.663189771198</v>
      </c>
      <c r="F76" s="136" t="n">
        <v>2747</v>
      </c>
      <c r="G76" s="136" t="n">
        <v>1556</v>
      </c>
      <c r="H76" s="137" t="n">
        <f aca="false">F76/G76*100</f>
        <v>176.542416452442</v>
      </c>
      <c r="I76" s="136" t="n">
        <v>3718</v>
      </c>
      <c r="J76" s="136" t="n">
        <v>7759</v>
      </c>
      <c r="K76" s="137" t="n">
        <f aca="false">I76/J76*100</f>
        <v>47.9185462044078</v>
      </c>
      <c r="L76" s="136" t="n">
        <v>3325</v>
      </c>
      <c r="M76" s="136" t="n">
        <v>0</v>
      </c>
      <c r="N76" s="137" t="n">
        <v>0</v>
      </c>
      <c r="O76" s="136" t="n">
        <v>73</v>
      </c>
      <c r="P76" s="130" t="n">
        <v>50</v>
      </c>
      <c r="Q76" s="136" t="n">
        <v>71</v>
      </c>
      <c r="R76" s="128" t="n">
        <f aca="false">Q76*P76</f>
        <v>3550</v>
      </c>
    </row>
    <row r="77" customFormat="false" ht="15" hidden="false" customHeight="false" outlineLevel="0" collapsed="false">
      <c r="A77" s="132" t="n">
        <v>5</v>
      </c>
      <c r="B77" s="133" t="s">
        <v>70</v>
      </c>
      <c r="C77" s="136" t="n">
        <v>11182</v>
      </c>
      <c r="D77" s="136" t="n">
        <v>29897</v>
      </c>
      <c r="E77" s="137" t="n">
        <f aca="false">C77/D77*100</f>
        <v>37.4017459945814</v>
      </c>
      <c r="F77" s="136" t="n">
        <v>3283</v>
      </c>
      <c r="G77" s="136" t="n">
        <v>4694</v>
      </c>
      <c r="H77" s="137" t="n">
        <f aca="false">F77/G77*100</f>
        <v>69.94034938219</v>
      </c>
      <c r="I77" s="136" t="n">
        <v>11894</v>
      </c>
      <c r="J77" s="136" t="n">
        <v>33416</v>
      </c>
      <c r="K77" s="137" t="n">
        <f aca="false">I77/J77*100</f>
        <v>35.593727555662</v>
      </c>
      <c r="L77" s="136" t="n">
        <v>2033</v>
      </c>
      <c r="M77" s="136" t="n">
        <v>0</v>
      </c>
      <c r="N77" s="137" t="n">
        <v>0</v>
      </c>
      <c r="O77" s="136" t="n">
        <v>64</v>
      </c>
      <c r="P77" s="130" t="n">
        <v>48</v>
      </c>
      <c r="Q77" s="136" t="n">
        <v>61</v>
      </c>
      <c r="R77" s="128" t="n">
        <f aca="false">Q77*P77</f>
        <v>2928</v>
      </c>
    </row>
    <row r="78" customFormat="false" ht="15" hidden="false" customHeight="false" outlineLevel="0" collapsed="false">
      <c r="A78" s="132" t="n">
        <v>6</v>
      </c>
      <c r="B78" s="133" t="s">
        <v>71</v>
      </c>
      <c r="C78" s="136" t="n">
        <v>1708</v>
      </c>
      <c r="D78" s="136" t="n">
        <v>2642</v>
      </c>
      <c r="E78" s="137" t="n">
        <f aca="false">C78/D78*100</f>
        <v>64.6479939439818</v>
      </c>
      <c r="F78" s="136" t="n">
        <v>467</v>
      </c>
      <c r="G78" s="136" t="n">
        <v>1592</v>
      </c>
      <c r="H78" s="137" t="n">
        <f aca="false">F78/G78*100</f>
        <v>29.3341708542714</v>
      </c>
      <c r="I78" s="136" t="n">
        <v>1816</v>
      </c>
      <c r="J78" s="136" t="n">
        <v>2792</v>
      </c>
      <c r="K78" s="137" t="n">
        <f aca="false">I78/J78*100</f>
        <v>65.0429799426934</v>
      </c>
      <c r="L78" s="136" t="n">
        <v>22</v>
      </c>
      <c r="M78" s="136" t="n">
        <v>146</v>
      </c>
      <c r="N78" s="137" t="n">
        <f aca="false">L78/M78*100</f>
        <v>15.0684931506849</v>
      </c>
      <c r="O78" s="136" t="n">
        <v>8</v>
      </c>
      <c r="P78" s="130" t="n">
        <v>52</v>
      </c>
      <c r="Q78" s="136" t="n">
        <v>9</v>
      </c>
      <c r="R78" s="128" t="n">
        <f aca="false">Q78*P78</f>
        <v>468</v>
      </c>
    </row>
    <row r="79" customFormat="false" ht="15" hidden="false" customHeight="false" outlineLevel="0" collapsed="false">
      <c r="A79" s="132" t="n">
        <v>7</v>
      </c>
      <c r="B79" s="133" t="s">
        <v>72</v>
      </c>
      <c r="C79" s="136" t="n">
        <v>357978</v>
      </c>
      <c r="D79" s="136" t="n">
        <v>334647</v>
      </c>
      <c r="E79" s="137" t="n">
        <f aca="false">C79/D79*100</f>
        <v>106.971824041453</v>
      </c>
      <c r="F79" s="136" t="n">
        <v>77100</v>
      </c>
      <c r="G79" s="136" t="n">
        <v>64473</v>
      </c>
      <c r="H79" s="137" t="n">
        <f aca="false">F79/G79*100</f>
        <v>119.584942534084</v>
      </c>
      <c r="I79" s="136" t="n">
        <v>338328</v>
      </c>
      <c r="J79" s="136" t="n">
        <v>309902</v>
      </c>
      <c r="K79" s="137" t="n">
        <f aca="false">I79/J79*100</f>
        <v>109.172577137289</v>
      </c>
      <c r="L79" s="136" t="n">
        <v>42260</v>
      </c>
      <c r="M79" s="136" t="n">
        <v>115970</v>
      </c>
      <c r="N79" s="137" t="n">
        <f aca="false">L79/M79*100</f>
        <v>36.4404587393291</v>
      </c>
      <c r="O79" s="136" t="n">
        <v>149</v>
      </c>
      <c r="P79" s="134"/>
      <c r="Q79" s="136" t="n">
        <v>154</v>
      </c>
      <c r="R79" s="128" t="n">
        <f aca="false">Q79*P79</f>
        <v>0</v>
      </c>
    </row>
    <row r="80" customFormat="false" ht="15" hidden="false" customHeight="false" outlineLevel="0" collapsed="false">
      <c r="A80" s="132" t="n">
        <v>8</v>
      </c>
      <c r="B80" s="133" t="s">
        <v>73</v>
      </c>
      <c r="C80" s="136" t="n">
        <v>2716</v>
      </c>
      <c r="D80" s="136" t="n">
        <v>3258</v>
      </c>
      <c r="E80" s="137" t="n">
        <f aca="false">C80/D80*100</f>
        <v>83.3640270104359</v>
      </c>
      <c r="F80" s="136" t="n">
        <v>0</v>
      </c>
      <c r="G80" s="136" t="n">
        <v>0</v>
      </c>
      <c r="H80" s="137" t="e">
        <f aca="false">F80/G80*100</f>
        <v>#DIV/0!</v>
      </c>
      <c r="I80" s="136" t="n">
        <v>2988</v>
      </c>
      <c r="J80" s="136" t="n">
        <v>3583</v>
      </c>
      <c r="K80" s="137" t="n">
        <f aca="false">I80/J80*100</f>
        <v>83.3938040747977</v>
      </c>
      <c r="L80" s="136" t="n">
        <v>0</v>
      </c>
      <c r="M80" s="136" t="n">
        <v>0</v>
      </c>
      <c r="N80" s="137" t="n">
        <v>0</v>
      </c>
      <c r="O80" s="136" t="n">
        <v>20</v>
      </c>
      <c r="P80" s="130" t="n">
        <v>40</v>
      </c>
      <c r="Q80" s="136" t="n">
        <v>20</v>
      </c>
      <c r="R80" s="128" t="n">
        <f aca="false">Q80*P80</f>
        <v>800</v>
      </c>
    </row>
    <row r="81" s="142" customFormat="true" ht="15" hidden="false" customHeight="false" outlineLevel="0" collapsed="false">
      <c r="A81" s="140" t="s">
        <v>74</v>
      </c>
      <c r="B81" s="140" t="s">
        <v>74</v>
      </c>
      <c r="C81" s="140" t="n">
        <f aca="false">SUM(C73:C80)</f>
        <v>732971</v>
      </c>
      <c r="D81" s="140" t="n">
        <f aca="false">SUM(D73:D80)</f>
        <v>560735</v>
      </c>
      <c r="E81" s="141" t="n">
        <f aca="false">C81/D81*100</f>
        <v>130.716113672234</v>
      </c>
      <c r="F81" s="140" t="n">
        <f aca="false">SUM(F73:F80)</f>
        <v>153069</v>
      </c>
      <c r="G81" s="140" t="n">
        <f aca="false">SUM(G73:G80)</f>
        <v>103570</v>
      </c>
      <c r="H81" s="141" t="n">
        <f aca="false">F81/G81*100</f>
        <v>147.79279714203</v>
      </c>
      <c r="I81" s="140" t="n">
        <f aca="false">SUM(I73:I80)</f>
        <v>734831</v>
      </c>
      <c r="J81" s="140" t="n">
        <f aca="false">SUM(J73:J80)</f>
        <v>582811</v>
      </c>
      <c r="K81" s="141" t="n">
        <f aca="false">I81/J81*100</f>
        <v>126.083927722709</v>
      </c>
      <c r="L81" s="140" t="n">
        <f aca="false">SUM(L73:L80)</f>
        <v>340927</v>
      </c>
      <c r="M81" s="140" t="n">
        <f aca="false">SUM(M73:M80)</f>
        <v>259098</v>
      </c>
      <c r="N81" s="152" t="n">
        <f aca="false">L81/M81*100</f>
        <v>131.58225845047</v>
      </c>
      <c r="O81" s="140" t="n">
        <f aca="false">SUM(O73:O80)</f>
        <v>559</v>
      </c>
      <c r="P81" s="141" t="n">
        <f aca="false">R81/O81</f>
        <v>36.5295169946333</v>
      </c>
      <c r="Q81" s="140" t="n">
        <f aca="false">SUM(Q73:Q80)</f>
        <v>546</v>
      </c>
      <c r="R81" s="149" t="n">
        <f aca="false">SUM(R73:R80)</f>
        <v>20420</v>
      </c>
    </row>
    <row r="82" s="142" customFormat="true" ht="15" hidden="false" customHeight="false" outlineLevel="0" collapsed="false">
      <c r="A82" s="140" t="s">
        <v>75</v>
      </c>
      <c r="B82" s="140" t="s">
        <v>75</v>
      </c>
      <c r="C82" s="140" t="n">
        <f aca="false">C58+C70+C81</f>
        <v>3413631</v>
      </c>
      <c r="D82" s="140" t="n">
        <f aca="false">D58+D70+D81</f>
        <v>2617508</v>
      </c>
      <c r="E82" s="141" t="n">
        <f aca="false">C82/D82*100</f>
        <v>130.415303410725</v>
      </c>
      <c r="F82" s="140" t="n">
        <f aca="false">F58+F70+F81</f>
        <v>834248</v>
      </c>
      <c r="G82" s="140" t="n">
        <f aca="false">G58+G70+G81</f>
        <v>520087</v>
      </c>
      <c r="H82" s="141" t="n">
        <f aca="false">F82/G82*100</f>
        <v>160.405470623184</v>
      </c>
      <c r="I82" s="140" t="n">
        <f aca="false">I58+I70+I81</f>
        <v>2861421</v>
      </c>
      <c r="J82" s="140" t="n">
        <f aca="false">J58+J70+J81</f>
        <v>2683388</v>
      </c>
      <c r="K82" s="141" t="n">
        <f aca="false">I82/J82*100</f>
        <v>106.6346350211</v>
      </c>
      <c r="L82" s="140" t="n">
        <f aca="false">L58+L70+L81</f>
        <v>1636248</v>
      </c>
      <c r="M82" s="140" t="n">
        <f aca="false">M58+M70+M81</f>
        <v>1479313</v>
      </c>
      <c r="N82" s="141" t="n">
        <f aca="false">L82/M82*100</f>
        <v>110.60864063251</v>
      </c>
      <c r="O82" s="140" t="n">
        <f aca="false">O58+O70+O81</f>
        <v>1945</v>
      </c>
      <c r="P82" s="141" t="n">
        <f aca="false">R82/O82</f>
        <v>61.4046272493573</v>
      </c>
      <c r="Q82" s="140" t="n">
        <f aca="false">Q58+Q70+Q81</f>
        <v>1766</v>
      </c>
      <c r="R82" s="149" t="n">
        <f aca="false">R58+R70+R81</f>
        <v>119432</v>
      </c>
    </row>
    <row r="83" customFormat="false" ht="15" hidden="false" customHeight="false" outlineLevel="0" collapsed="false">
      <c r="A83" s="136"/>
      <c r="B83" s="133"/>
      <c r="C83" s="136"/>
      <c r="D83" s="136"/>
      <c r="E83" s="136"/>
      <c r="F83" s="136"/>
      <c r="G83" s="136"/>
      <c r="H83" s="136"/>
      <c r="I83" s="136"/>
      <c r="J83" s="136"/>
      <c r="K83" s="130"/>
      <c r="L83" s="136"/>
      <c r="M83" s="136"/>
      <c r="N83" s="136"/>
      <c r="O83" s="136"/>
      <c r="P83" s="130"/>
      <c r="Q83" s="136"/>
      <c r="R83" s="128"/>
    </row>
    <row r="84" customFormat="false" ht="15" hidden="false" customHeight="false" outlineLevel="0" collapsed="false">
      <c r="A84" s="129" t="s">
        <v>20</v>
      </c>
      <c r="B84" s="129"/>
      <c r="C84" s="129" t="n">
        <v>3</v>
      </c>
      <c r="D84" s="129" t="n">
        <v>4</v>
      </c>
      <c r="E84" s="131" t="n">
        <v>5</v>
      </c>
      <c r="F84" s="129" t="n">
        <v>6</v>
      </c>
      <c r="G84" s="129" t="n">
        <v>7</v>
      </c>
      <c r="H84" s="129" t="n">
        <v>8</v>
      </c>
      <c r="I84" s="129" t="n">
        <v>9</v>
      </c>
      <c r="J84" s="129" t="n">
        <v>10</v>
      </c>
      <c r="K84" s="129" t="n">
        <v>11</v>
      </c>
      <c r="L84" s="129" t="n">
        <v>12</v>
      </c>
      <c r="M84" s="129" t="n">
        <v>13</v>
      </c>
      <c r="N84" s="129" t="n">
        <v>14</v>
      </c>
      <c r="O84" s="129" t="n">
        <v>15</v>
      </c>
      <c r="P84" s="131" t="n">
        <v>16</v>
      </c>
      <c r="Q84" s="129" t="n">
        <v>15</v>
      </c>
      <c r="R84" s="128"/>
    </row>
    <row r="85" customFormat="false" ht="15" hidden="false" customHeight="false" outlineLevel="0" collapsed="false">
      <c r="A85" s="153" t="n">
        <v>1</v>
      </c>
      <c r="B85" s="154" t="s">
        <v>76</v>
      </c>
      <c r="C85" s="130" t="n">
        <v>10757</v>
      </c>
      <c r="D85" s="130" t="n">
        <v>22375</v>
      </c>
      <c r="E85" s="137" t="n">
        <f aca="false">C85/D85*100</f>
        <v>48.0759776536313</v>
      </c>
      <c r="F85" s="130" t="n">
        <v>232</v>
      </c>
      <c r="G85" s="130" t="n">
        <v>365</v>
      </c>
      <c r="H85" s="137" t="n">
        <f aca="false">F85/G85*100</f>
        <v>63.5616438356164</v>
      </c>
      <c r="I85" s="130" t="n">
        <v>8184</v>
      </c>
      <c r="J85" s="130" t="n">
        <v>22414</v>
      </c>
      <c r="K85" s="137" t="n">
        <f aca="false">I85/J85*100</f>
        <v>36.5128937271348</v>
      </c>
      <c r="L85" s="136" t="n">
        <v>0</v>
      </c>
      <c r="M85" s="130" t="n">
        <v>0</v>
      </c>
      <c r="N85" s="137" t="n">
        <v>0</v>
      </c>
      <c r="O85" s="136" t="n">
        <v>2783</v>
      </c>
      <c r="P85" s="130" t="n">
        <v>113</v>
      </c>
      <c r="Q85" s="136"/>
      <c r="R85" s="128" t="n">
        <f aca="false">Q85*P85</f>
        <v>0</v>
      </c>
    </row>
    <row r="86" s="156" customFormat="true" ht="15" hidden="false" customHeight="false" outlineLevel="0" collapsed="false">
      <c r="A86" s="155" t="n">
        <v>2</v>
      </c>
      <c r="B86" s="154" t="s">
        <v>77</v>
      </c>
      <c r="C86" s="130" t="n">
        <v>273373</v>
      </c>
      <c r="D86" s="130" t="n">
        <v>336577</v>
      </c>
      <c r="E86" s="137" t="n">
        <f aca="false">C86/D86*100</f>
        <v>81.2215332598484</v>
      </c>
      <c r="F86" s="130" t="n">
        <v>59330</v>
      </c>
      <c r="G86" s="130" t="n">
        <v>54102</v>
      </c>
      <c r="H86" s="137" t="n">
        <f aca="false">F86/G86*100</f>
        <v>109.663228716129</v>
      </c>
      <c r="I86" s="130" t="n">
        <v>314599</v>
      </c>
      <c r="J86" s="130" t="n">
        <v>316018</v>
      </c>
      <c r="K86" s="137" t="n">
        <f aca="false">I86/J86*100</f>
        <v>99.5509749444652</v>
      </c>
      <c r="L86" s="130" t="n">
        <v>310602</v>
      </c>
      <c r="M86" s="130" t="n">
        <v>316495</v>
      </c>
      <c r="N86" s="137" t="n">
        <f aca="false">L86/M86*100</f>
        <v>98.1380432550277</v>
      </c>
      <c r="O86" s="136" t="n">
        <v>562</v>
      </c>
      <c r="P86" s="130" t="n">
        <v>85</v>
      </c>
      <c r="Q86" s="136" t="n">
        <v>562</v>
      </c>
      <c r="R86" s="128" t="n">
        <f aca="false">Q86*P86</f>
        <v>47770</v>
      </c>
    </row>
    <row r="87" customFormat="false" ht="15" hidden="false" customHeight="false" outlineLevel="0" collapsed="false">
      <c r="A87" s="153" t="n">
        <v>3</v>
      </c>
      <c r="B87" s="154" t="s">
        <v>78</v>
      </c>
      <c r="C87" s="130" t="n">
        <v>245045</v>
      </c>
      <c r="D87" s="130" t="n">
        <v>330401</v>
      </c>
      <c r="E87" s="137" t="n">
        <f aca="false">C87/D87*100</f>
        <v>74.1659377544257</v>
      </c>
      <c r="F87" s="130" t="n">
        <v>85237</v>
      </c>
      <c r="G87" s="130" t="n">
        <v>36903</v>
      </c>
      <c r="H87" s="137" t="n">
        <f aca="false">F87/G87*100</f>
        <v>230.975801425358</v>
      </c>
      <c r="I87" s="130" t="n">
        <v>745350</v>
      </c>
      <c r="J87" s="130" t="n">
        <v>529675</v>
      </c>
      <c r="K87" s="137" t="n">
        <f aca="false">I87/J87*100</f>
        <v>140.718365035163</v>
      </c>
      <c r="L87" s="130" t="n">
        <v>192588</v>
      </c>
      <c r="M87" s="130" t="n">
        <v>112613</v>
      </c>
      <c r="N87" s="137" t="n">
        <f aca="false">L87/M87*100</f>
        <v>171.017555699608</v>
      </c>
      <c r="O87" s="136" t="n">
        <v>21</v>
      </c>
      <c r="P87" s="130" t="n">
        <v>306</v>
      </c>
      <c r="Q87" s="136" t="n">
        <v>21</v>
      </c>
      <c r="R87" s="128" t="n">
        <f aca="false">Q87*P87</f>
        <v>6426</v>
      </c>
    </row>
    <row r="88" customFormat="false" ht="15" hidden="false" customHeight="false" outlineLevel="0" collapsed="false">
      <c r="A88" s="155" t="n">
        <v>4</v>
      </c>
      <c r="B88" s="154" t="s">
        <v>79</v>
      </c>
      <c r="C88" s="130" t="n">
        <v>405450</v>
      </c>
      <c r="D88" s="130" t="n">
        <v>389050</v>
      </c>
      <c r="E88" s="137" t="n">
        <f aca="false">C88/D88*100</f>
        <v>104.215396478602</v>
      </c>
      <c r="F88" s="130" t="n">
        <v>70821</v>
      </c>
      <c r="G88" s="130" t="n">
        <v>58548</v>
      </c>
      <c r="H88" s="137" t="n">
        <f aca="false">F88/G88*100</f>
        <v>120.962287353966</v>
      </c>
      <c r="I88" s="130" t="n">
        <v>397734</v>
      </c>
      <c r="J88" s="130" t="n">
        <v>378425</v>
      </c>
      <c r="K88" s="137" t="n">
        <f aca="false">I88/J88*100</f>
        <v>105.102464160666</v>
      </c>
      <c r="L88" s="136" t="n">
        <v>255714</v>
      </c>
      <c r="M88" s="130" t="n">
        <v>216601</v>
      </c>
      <c r="N88" s="137" t="n">
        <f aca="false">L88/M88*100</f>
        <v>118.057626696091</v>
      </c>
      <c r="O88" s="136" t="n">
        <v>196</v>
      </c>
      <c r="P88" s="130" t="n">
        <v>35</v>
      </c>
      <c r="Q88" s="136" t="n">
        <v>173</v>
      </c>
      <c r="R88" s="128" t="n">
        <f aca="false">Q88*P88</f>
        <v>6055</v>
      </c>
    </row>
    <row r="89" customFormat="false" ht="15" hidden="false" customHeight="false" outlineLevel="0" collapsed="false">
      <c r="A89" s="153" t="n">
        <v>5</v>
      </c>
      <c r="B89" s="154" t="s">
        <v>80</v>
      </c>
      <c r="C89" s="130" t="n">
        <v>152387</v>
      </c>
      <c r="D89" s="130" t="n">
        <v>122253</v>
      </c>
      <c r="E89" s="137" t="n">
        <f aca="false">C89/D89*100</f>
        <v>124.64888387197</v>
      </c>
      <c r="F89" s="130" t="n">
        <v>33716</v>
      </c>
      <c r="G89" s="130" t="n">
        <v>26102</v>
      </c>
      <c r="H89" s="137" t="n">
        <f aca="false">F89/G89*100</f>
        <v>129.170178530381</v>
      </c>
      <c r="I89" s="130" t="n">
        <v>150128</v>
      </c>
      <c r="J89" s="130" t="n">
        <v>118223</v>
      </c>
      <c r="K89" s="137" t="n">
        <f aca="false">I89/J89*100</f>
        <v>126.987134483138</v>
      </c>
      <c r="L89" s="136" t="n">
        <v>66994</v>
      </c>
      <c r="M89" s="130" t="n">
        <v>0</v>
      </c>
      <c r="N89" s="137" t="n">
        <v>0</v>
      </c>
      <c r="O89" s="136" t="n">
        <v>87</v>
      </c>
      <c r="P89" s="130" t="n">
        <v>46</v>
      </c>
      <c r="Q89" s="136" t="n">
        <v>89</v>
      </c>
      <c r="R89" s="128" t="n">
        <f aca="false">Q89*P89</f>
        <v>4094</v>
      </c>
    </row>
    <row r="90" customFormat="false" ht="15" hidden="false" customHeight="false" outlineLevel="0" collapsed="false">
      <c r="A90" s="155" t="n">
        <v>6</v>
      </c>
      <c r="B90" s="154" t="s">
        <v>81</v>
      </c>
      <c r="C90" s="136" t="n">
        <v>0</v>
      </c>
      <c r="D90" s="136" t="n">
        <v>0</v>
      </c>
      <c r="E90" s="135" t="n">
        <v>0</v>
      </c>
      <c r="F90" s="136" t="n">
        <v>0</v>
      </c>
      <c r="G90" s="136" t="n">
        <v>0</v>
      </c>
      <c r="H90" s="135" t="n">
        <v>0</v>
      </c>
      <c r="I90" s="136" t="n">
        <v>0</v>
      </c>
      <c r="J90" s="136" t="n">
        <v>0</v>
      </c>
      <c r="K90" s="135" t="n">
        <v>0</v>
      </c>
      <c r="L90" s="136" t="n">
        <v>0</v>
      </c>
      <c r="M90" s="136" t="n">
        <v>0</v>
      </c>
      <c r="N90" s="137" t="n">
        <v>0</v>
      </c>
      <c r="O90" s="136" t="n">
        <v>0</v>
      </c>
      <c r="P90" s="134" t="n">
        <v>0</v>
      </c>
      <c r="Q90" s="136" t="n">
        <v>0</v>
      </c>
      <c r="R90" s="128" t="n">
        <f aca="false">Q90*P90</f>
        <v>0</v>
      </c>
    </row>
    <row r="91" customFormat="false" ht="15" hidden="false" customHeight="false" outlineLevel="0" collapsed="false">
      <c r="A91" s="153" t="n">
        <v>7</v>
      </c>
      <c r="B91" s="154" t="s">
        <v>82</v>
      </c>
      <c r="C91" s="130" t="n">
        <v>406</v>
      </c>
      <c r="D91" s="130" t="n">
        <v>839</v>
      </c>
      <c r="E91" s="137" t="n">
        <f aca="false">C91/D91*100</f>
        <v>48.3909415971395</v>
      </c>
      <c r="F91" s="130" t="n">
        <v>101</v>
      </c>
      <c r="G91" s="130" t="n">
        <v>429</v>
      </c>
      <c r="H91" s="137" t="n">
        <f aca="false">F91/G91*100</f>
        <v>23.5431235431235</v>
      </c>
      <c r="I91" s="130" t="n">
        <v>406</v>
      </c>
      <c r="J91" s="130" t="n">
        <v>839</v>
      </c>
      <c r="K91" s="137" t="n">
        <f aca="false">I91/J91*100</f>
        <v>48.3909415971395</v>
      </c>
      <c r="L91" s="136" t="n">
        <v>0</v>
      </c>
      <c r="M91" s="130" t="n">
        <v>0</v>
      </c>
      <c r="N91" s="137" t="n">
        <v>0</v>
      </c>
      <c r="O91" s="136" t="n">
        <v>12</v>
      </c>
      <c r="P91" s="130" t="n">
        <v>73</v>
      </c>
      <c r="Q91" s="136" t="n">
        <v>12</v>
      </c>
      <c r="R91" s="128" t="n">
        <f aca="false">Q91*P91</f>
        <v>876</v>
      </c>
    </row>
    <row r="92" customFormat="false" ht="15" hidden="false" customHeight="false" outlineLevel="0" collapsed="false">
      <c r="A92" s="155" t="n">
        <v>8</v>
      </c>
      <c r="B92" s="157" t="s">
        <v>83</v>
      </c>
      <c r="C92" s="130" t="n">
        <v>396348</v>
      </c>
      <c r="D92" s="130" t="n">
        <v>114162</v>
      </c>
      <c r="E92" s="137" t="n">
        <f aca="false">C92/D92*100</f>
        <v>347.180322699322</v>
      </c>
      <c r="F92" s="130" t="n">
        <v>125731</v>
      </c>
      <c r="G92" s="130" t="n">
        <v>101169</v>
      </c>
      <c r="H92" s="137" t="n">
        <f aca="false">F92/G92*100</f>
        <v>124.278187982485</v>
      </c>
      <c r="I92" s="130" t="n">
        <v>459129</v>
      </c>
      <c r="J92" s="130" t="n">
        <v>476007</v>
      </c>
      <c r="K92" s="137" t="n">
        <f aca="false">I92/J92*100</f>
        <v>96.4542538239984</v>
      </c>
      <c r="L92" s="136" t="n">
        <v>97568</v>
      </c>
      <c r="M92" s="130" t="n">
        <v>78407</v>
      </c>
      <c r="N92" s="137" t="n">
        <f aca="false">L92/M92*100</f>
        <v>124.437869067813</v>
      </c>
      <c r="O92" s="136" t="n">
        <v>79</v>
      </c>
      <c r="P92" s="130" t="n">
        <v>85</v>
      </c>
      <c r="Q92" s="136" t="n">
        <v>80</v>
      </c>
      <c r="R92" s="128" t="n">
        <f aca="false">Q92*P92</f>
        <v>6800</v>
      </c>
    </row>
    <row r="93" customFormat="false" ht="15" hidden="false" customHeight="false" outlineLevel="0" collapsed="false">
      <c r="A93" s="153" t="n">
        <v>9</v>
      </c>
      <c r="B93" s="157" t="s">
        <v>84</v>
      </c>
      <c r="C93" s="130" t="n">
        <v>930370</v>
      </c>
      <c r="D93" s="130" t="n">
        <v>968123</v>
      </c>
      <c r="E93" s="137" t="n">
        <f aca="false">C93/D93*100</f>
        <v>96.1003922022305</v>
      </c>
      <c r="F93" s="130" t="n">
        <v>232104</v>
      </c>
      <c r="G93" s="130" t="n">
        <v>227891</v>
      </c>
      <c r="H93" s="137" t="n">
        <f aca="false">F93/G93*100</f>
        <v>101.848690821489</v>
      </c>
      <c r="I93" s="130" t="n">
        <v>886628</v>
      </c>
      <c r="J93" s="130" t="n">
        <v>1114856</v>
      </c>
      <c r="K93" s="137" t="n">
        <f aca="false">I93/J93*100</f>
        <v>79.5284772203764</v>
      </c>
      <c r="L93" s="136" t="n">
        <v>0</v>
      </c>
      <c r="M93" s="130" t="n">
        <v>0</v>
      </c>
      <c r="N93" s="137" t="n">
        <v>0</v>
      </c>
      <c r="O93" s="136" t="n">
        <v>128</v>
      </c>
      <c r="P93" s="130" t="n">
        <v>145</v>
      </c>
      <c r="Q93" s="136" t="n">
        <v>128</v>
      </c>
      <c r="R93" s="128" t="n">
        <f aca="false">Q93*P93</f>
        <v>18560</v>
      </c>
    </row>
    <row r="94" customFormat="false" ht="15" hidden="false" customHeight="false" outlineLevel="0" collapsed="false">
      <c r="A94" s="155" t="n">
        <v>10</v>
      </c>
      <c r="B94" s="154" t="s">
        <v>85</v>
      </c>
      <c r="C94" s="130" t="n">
        <v>665929</v>
      </c>
      <c r="D94" s="130" t="n">
        <v>560393</v>
      </c>
      <c r="E94" s="137" t="n">
        <f aca="false">C94/D94*100</f>
        <v>118.832497907718</v>
      </c>
      <c r="F94" s="130" t="n">
        <v>116856</v>
      </c>
      <c r="G94" s="130" t="n">
        <v>72728</v>
      </c>
      <c r="H94" s="137" t="n">
        <f aca="false">F94/G94*100</f>
        <v>160.675393246068</v>
      </c>
      <c r="I94" s="130" t="n">
        <v>626558</v>
      </c>
      <c r="J94" s="130" t="n">
        <v>476547</v>
      </c>
      <c r="K94" s="137" t="n">
        <f aca="false">I94/J94*100</f>
        <v>131.478741865965</v>
      </c>
      <c r="L94" s="136" t="n">
        <f aca="false">148564+168037</f>
        <v>316601</v>
      </c>
      <c r="M94" s="130" t="n">
        <f aca="false">192727+63293</f>
        <v>256020</v>
      </c>
      <c r="N94" s="137" t="n">
        <f aca="false">L94/M94*100</f>
        <v>123.662604484025</v>
      </c>
      <c r="O94" s="136" t="n">
        <v>114</v>
      </c>
      <c r="P94" s="130" t="n">
        <v>140</v>
      </c>
      <c r="Q94" s="136" t="n">
        <v>114</v>
      </c>
      <c r="R94" s="128" t="n">
        <f aca="false">Q94*P94</f>
        <v>15960</v>
      </c>
    </row>
    <row r="95" customFormat="false" ht="15" hidden="false" customHeight="false" outlineLevel="0" collapsed="false">
      <c r="A95" s="153" t="n">
        <v>11</v>
      </c>
      <c r="B95" s="154" t="s">
        <v>86</v>
      </c>
      <c r="C95" s="153" t="n">
        <v>135608</v>
      </c>
      <c r="D95" s="187" t="n">
        <v>122747</v>
      </c>
      <c r="E95" s="137" t="n">
        <f aca="false">F95/G95*100</f>
        <v>68.4782339693618</v>
      </c>
      <c r="F95" s="130" t="n">
        <v>27670</v>
      </c>
      <c r="G95" s="130" t="n">
        <v>40407</v>
      </c>
      <c r="H95" s="137" t="n">
        <f aca="false">F95/G95*100</f>
        <v>68.4782339693618</v>
      </c>
      <c r="I95" s="158" t="n">
        <v>1661828</v>
      </c>
      <c r="J95" s="159" t="n">
        <v>1719214</v>
      </c>
      <c r="K95" s="137" t="n">
        <f aca="false">I95/J95*100</f>
        <v>96.6620792990285</v>
      </c>
      <c r="L95" s="158" t="n">
        <v>30350</v>
      </c>
      <c r="M95" s="159" t="n">
        <v>150125</v>
      </c>
      <c r="N95" s="137" t="n">
        <f aca="false">L95/M95*100</f>
        <v>20.2164862614488</v>
      </c>
      <c r="O95" s="136" t="n">
        <v>52</v>
      </c>
      <c r="P95" s="130" t="n">
        <v>250</v>
      </c>
      <c r="Q95" s="136" t="n">
        <v>53</v>
      </c>
      <c r="R95" s="128" t="n">
        <f aca="false">Q95*P95</f>
        <v>13250</v>
      </c>
    </row>
    <row r="96" s="142" customFormat="true" ht="15" hidden="false" customHeight="false" outlineLevel="0" collapsed="false">
      <c r="A96" s="140" t="s">
        <v>87</v>
      </c>
      <c r="B96" s="140" t="s">
        <v>88</v>
      </c>
      <c r="C96" s="152" t="n">
        <f aca="false">SUM(C85:C95)</f>
        <v>3215673</v>
      </c>
      <c r="D96" s="152" t="n">
        <f aca="false">SUM(D85:D95)</f>
        <v>2966920</v>
      </c>
      <c r="E96" s="141" t="n">
        <f aca="false">C96/D96*100</f>
        <v>108.384216628692</v>
      </c>
      <c r="F96" s="152" t="n">
        <f aca="false">SUM(F85:F95)</f>
        <v>751798</v>
      </c>
      <c r="G96" s="152" t="n">
        <f aca="false">SUM(G85:G95)</f>
        <v>618644</v>
      </c>
      <c r="H96" s="141" t="n">
        <f aca="false">F96/G96*100</f>
        <v>121.523525646414</v>
      </c>
      <c r="I96" s="152" t="n">
        <f aca="false">SUM(I85:I95)</f>
        <v>5250544</v>
      </c>
      <c r="J96" s="152" t="n">
        <f aca="false">SUM(J85:J95)</f>
        <v>5152218</v>
      </c>
      <c r="K96" s="141" t="n">
        <f aca="false">I96/J96*100</f>
        <v>101.908420800517</v>
      </c>
      <c r="L96" s="152" t="n">
        <f aca="false">SUM(L85:L95)</f>
        <v>1270417</v>
      </c>
      <c r="M96" s="152" t="n">
        <f aca="false">SUM(M85:M95)</f>
        <v>1130261</v>
      </c>
      <c r="N96" s="141" t="n">
        <f aca="false">L96/M96*100</f>
        <v>112.400321695608</v>
      </c>
      <c r="O96" s="140" t="n">
        <f aca="false">SUM(O85:O95)</f>
        <v>4034</v>
      </c>
      <c r="P96" s="141" t="n">
        <f aca="false">R96/O96</f>
        <v>29.6953396132871</v>
      </c>
      <c r="Q96" s="140" t="n">
        <f aca="false">SUM(Q85:Q95)</f>
        <v>1232</v>
      </c>
      <c r="R96" s="149" t="n">
        <f aca="false">SUM(R85:R95)</f>
        <v>119791</v>
      </c>
    </row>
    <row r="97" customFormat="false" ht="15" hidden="false" customHeight="false" outlineLevel="0" collapsed="false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0"/>
      <c r="L97" s="136"/>
      <c r="M97" s="136"/>
      <c r="N97" s="136"/>
      <c r="O97" s="136"/>
      <c r="P97" s="130"/>
      <c r="Q97" s="136"/>
      <c r="R97" s="128"/>
    </row>
    <row r="98" customFormat="false" ht="15" hidden="false" customHeight="false" outlineLevel="0" collapsed="false">
      <c r="A98" s="129" t="s">
        <v>21</v>
      </c>
      <c r="B98" s="129"/>
      <c r="C98" s="129" t="n">
        <v>3</v>
      </c>
      <c r="D98" s="129" t="n">
        <v>4</v>
      </c>
      <c r="E98" s="131" t="n">
        <v>5</v>
      </c>
      <c r="F98" s="129" t="n">
        <v>6</v>
      </c>
      <c r="G98" s="129" t="n">
        <v>7</v>
      </c>
      <c r="H98" s="129" t="n">
        <v>8</v>
      </c>
      <c r="I98" s="129" t="n">
        <v>9</v>
      </c>
      <c r="J98" s="129" t="n">
        <v>10</v>
      </c>
      <c r="K98" s="129" t="n">
        <v>11</v>
      </c>
      <c r="L98" s="129" t="n">
        <v>12</v>
      </c>
      <c r="M98" s="129" t="n">
        <v>13</v>
      </c>
      <c r="N98" s="129" t="n">
        <v>14</v>
      </c>
      <c r="O98" s="129" t="n">
        <v>15</v>
      </c>
      <c r="P98" s="131" t="n">
        <v>16</v>
      </c>
      <c r="Q98" s="129" t="n">
        <v>15</v>
      </c>
      <c r="R98" s="128"/>
    </row>
    <row r="99" customFormat="false" ht="15" hidden="false" customHeight="false" outlineLevel="0" collapsed="false">
      <c r="A99" s="132" t="n">
        <v>1</v>
      </c>
      <c r="B99" s="157" t="s">
        <v>89</v>
      </c>
      <c r="C99" s="162" t="n">
        <v>138933</v>
      </c>
      <c r="D99" s="162" t="n">
        <v>159674</v>
      </c>
      <c r="E99" s="137" t="n">
        <f aca="false">C99/D99*100</f>
        <v>87.010408707742</v>
      </c>
      <c r="F99" s="162" t="n">
        <v>39940</v>
      </c>
      <c r="G99" s="162" t="n">
        <v>42044</v>
      </c>
      <c r="H99" s="137" t="n">
        <f aca="false">F99/G99*100</f>
        <v>94.9957187708115</v>
      </c>
      <c r="I99" s="162" t="n">
        <v>124670</v>
      </c>
      <c r="J99" s="161" t="n">
        <v>146937</v>
      </c>
      <c r="K99" s="137" t="n">
        <f aca="false">I99/J99*100</f>
        <v>84.8458863322376</v>
      </c>
      <c r="L99" s="162" t="n">
        <v>124625</v>
      </c>
      <c r="M99" s="162" t="n">
        <v>143234</v>
      </c>
      <c r="N99" s="137" t="n">
        <v>0</v>
      </c>
      <c r="O99" s="160" t="n">
        <v>251</v>
      </c>
      <c r="P99" s="130" t="n">
        <v>85</v>
      </c>
      <c r="Q99" s="160" t="n">
        <v>313</v>
      </c>
      <c r="R99" s="128" t="n">
        <f aca="false">Q99*P99</f>
        <v>26605</v>
      </c>
    </row>
    <row r="100" customFormat="false" ht="15" hidden="false" customHeight="false" outlineLevel="0" collapsed="false">
      <c r="A100" s="132" t="n">
        <v>2</v>
      </c>
      <c r="B100" s="157" t="s">
        <v>90</v>
      </c>
      <c r="C100" s="136" t="n">
        <v>0</v>
      </c>
      <c r="D100" s="136" t="n">
        <v>0</v>
      </c>
      <c r="E100" s="135" t="n">
        <v>0</v>
      </c>
      <c r="F100" s="136" t="n">
        <v>0</v>
      </c>
      <c r="G100" s="136" t="n">
        <v>0</v>
      </c>
      <c r="H100" s="135" t="n">
        <v>0</v>
      </c>
      <c r="I100" s="136" t="n">
        <v>0</v>
      </c>
      <c r="J100" s="136" t="n">
        <v>0</v>
      </c>
      <c r="K100" s="135" t="n">
        <v>0</v>
      </c>
      <c r="L100" s="136" t="n">
        <v>0</v>
      </c>
      <c r="M100" s="136" t="n">
        <v>0</v>
      </c>
      <c r="N100" s="137" t="n">
        <v>0</v>
      </c>
      <c r="O100" s="136" t="n">
        <v>0</v>
      </c>
      <c r="P100" s="134" t="n">
        <v>0</v>
      </c>
      <c r="Q100" s="136" t="n">
        <v>0</v>
      </c>
      <c r="R100" s="128" t="n">
        <f aca="false">Q100*P100</f>
        <v>0</v>
      </c>
    </row>
    <row r="101" customFormat="false" ht="15" hidden="false" customHeight="false" outlineLevel="0" collapsed="false">
      <c r="A101" s="132" t="n">
        <v>3</v>
      </c>
      <c r="B101" s="154" t="s">
        <v>91</v>
      </c>
      <c r="C101" s="136" t="n">
        <v>0</v>
      </c>
      <c r="D101" s="136" t="n">
        <v>0</v>
      </c>
      <c r="E101" s="135" t="n">
        <v>0</v>
      </c>
      <c r="F101" s="136" t="n">
        <v>0</v>
      </c>
      <c r="G101" s="136" t="n">
        <v>0</v>
      </c>
      <c r="H101" s="135" t="n">
        <v>0</v>
      </c>
      <c r="I101" s="136" t="n">
        <v>0</v>
      </c>
      <c r="J101" s="136" t="n">
        <v>0</v>
      </c>
      <c r="K101" s="135" t="n">
        <v>0</v>
      </c>
      <c r="L101" s="136" t="n">
        <v>0</v>
      </c>
      <c r="M101" s="136" t="n">
        <v>0</v>
      </c>
      <c r="N101" s="137" t="n">
        <v>0</v>
      </c>
      <c r="O101" s="136" t="n">
        <v>0</v>
      </c>
      <c r="P101" s="134" t="n">
        <v>0</v>
      </c>
      <c r="Q101" s="136" t="n">
        <v>0</v>
      </c>
      <c r="R101" s="128" t="n">
        <f aca="false">Q101*P101</f>
        <v>0</v>
      </c>
    </row>
    <row r="102" customFormat="false" ht="15" hidden="false" customHeight="false" outlineLevel="0" collapsed="false">
      <c r="A102" s="132" t="n">
        <v>4</v>
      </c>
      <c r="B102" s="157" t="s">
        <v>92</v>
      </c>
      <c r="C102" s="161" t="n">
        <v>0</v>
      </c>
      <c r="D102" s="162" t="n">
        <v>27688</v>
      </c>
      <c r="E102" s="137" t="n">
        <f aca="false">C102/D102*100</f>
        <v>0</v>
      </c>
      <c r="F102" s="161" t="n">
        <v>0</v>
      </c>
      <c r="G102" s="162" t="n">
        <v>1465</v>
      </c>
      <c r="H102" s="137" t="n">
        <f aca="false">F102/G102*100</f>
        <v>0</v>
      </c>
      <c r="I102" s="161" t="n">
        <v>9664</v>
      </c>
      <c r="J102" s="161" t="n">
        <v>16363</v>
      </c>
      <c r="K102" s="137" t="n">
        <f aca="false">I102/J102*100</f>
        <v>59.0600745584551</v>
      </c>
      <c r="L102" s="162" t="n">
        <v>0</v>
      </c>
      <c r="M102" s="162" t="n">
        <v>0</v>
      </c>
      <c r="N102" s="137" t="n">
        <v>0</v>
      </c>
      <c r="O102" s="160" t="n">
        <v>6</v>
      </c>
      <c r="P102" s="162" t="n">
        <v>68</v>
      </c>
      <c r="Q102" s="160" t="n">
        <v>7</v>
      </c>
      <c r="R102" s="128" t="n">
        <f aca="false">Q102*P102</f>
        <v>476</v>
      </c>
    </row>
    <row r="103" customFormat="false" ht="15" hidden="false" customHeight="false" outlineLevel="0" collapsed="false">
      <c r="A103" s="132" t="n">
        <v>5</v>
      </c>
      <c r="B103" s="157" t="s">
        <v>93</v>
      </c>
      <c r="C103" s="162" t="n">
        <v>278294</v>
      </c>
      <c r="D103" s="162" t="n">
        <v>327996</v>
      </c>
      <c r="E103" s="137" t="n">
        <f aca="false">C103/D103*100</f>
        <v>84.8467664239808</v>
      </c>
      <c r="F103" s="162" t="n">
        <v>16263</v>
      </c>
      <c r="G103" s="162" t="n">
        <v>62607</v>
      </c>
      <c r="H103" s="137" t="n">
        <f aca="false">F103/G103*100</f>
        <v>25.9763285255642</v>
      </c>
      <c r="I103" s="162" t="n">
        <v>321674</v>
      </c>
      <c r="J103" s="162" t="n">
        <v>332224</v>
      </c>
      <c r="K103" s="137" t="n">
        <f aca="false">I103/J103*100</f>
        <v>96.8244317087266</v>
      </c>
      <c r="L103" s="162" t="n">
        <v>321674</v>
      </c>
      <c r="M103" s="162" t="n">
        <v>332224</v>
      </c>
      <c r="N103" s="137" t="n">
        <f aca="false">L103/M103*100</f>
        <v>96.8244317087266</v>
      </c>
      <c r="O103" s="160" t="n">
        <v>440</v>
      </c>
      <c r="P103" s="162" t="n">
        <v>52</v>
      </c>
      <c r="Q103" s="160" t="n">
        <v>474</v>
      </c>
      <c r="R103" s="128" t="n">
        <f aca="false">Q103*P103</f>
        <v>24648</v>
      </c>
    </row>
    <row r="104" customFormat="false" ht="15" hidden="false" customHeight="false" outlineLevel="0" collapsed="false">
      <c r="A104" s="132" t="n">
        <v>6</v>
      </c>
      <c r="B104" s="157" t="s">
        <v>94</v>
      </c>
      <c r="C104" s="136" t="n">
        <v>0</v>
      </c>
      <c r="D104" s="136" t="n">
        <v>0</v>
      </c>
      <c r="E104" s="135" t="n">
        <v>0</v>
      </c>
      <c r="F104" s="136" t="n">
        <v>0</v>
      </c>
      <c r="G104" s="136" t="n">
        <v>0</v>
      </c>
      <c r="H104" s="135" t="n">
        <v>0</v>
      </c>
      <c r="I104" s="136" t="n">
        <v>0</v>
      </c>
      <c r="J104" s="136" t="n">
        <v>0</v>
      </c>
      <c r="K104" s="135" t="n">
        <v>0</v>
      </c>
      <c r="L104" s="136" t="n">
        <v>0</v>
      </c>
      <c r="M104" s="136" t="n">
        <v>0</v>
      </c>
      <c r="N104" s="137" t="n">
        <v>0</v>
      </c>
      <c r="O104" s="136" t="n">
        <v>0</v>
      </c>
      <c r="P104" s="134" t="n">
        <v>0</v>
      </c>
      <c r="Q104" s="136" t="n">
        <v>0</v>
      </c>
      <c r="R104" s="128" t="n">
        <f aca="false">Q104*P104</f>
        <v>0</v>
      </c>
    </row>
    <row r="105" customFormat="false" ht="15" hidden="false" customHeight="false" outlineLevel="0" collapsed="false">
      <c r="A105" s="132" t="n">
        <v>7</v>
      </c>
      <c r="B105" s="154" t="s">
        <v>95</v>
      </c>
      <c r="C105" s="136" t="n">
        <v>0</v>
      </c>
      <c r="D105" s="136" t="n">
        <v>0</v>
      </c>
      <c r="E105" s="135" t="n">
        <v>0</v>
      </c>
      <c r="F105" s="136" t="n">
        <v>0</v>
      </c>
      <c r="G105" s="136" t="n">
        <v>0</v>
      </c>
      <c r="H105" s="135" t="n">
        <v>0</v>
      </c>
      <c r="I105" s="136" t="n">
        <v>0</v>
      </c>
      <c r="J105" s="136" t="n">
        <v>0</v>
      </c>
      <c r="K105" s="135" t="n">
        <v>0</v>
      </c>
      <c r="L105" s="136" t="n">
        <v>0</v>
      </c>
      <c r="M105" s="136" t="n">
        <v>0</v>
      </c>
      <c r="N105" s="137" t="n">
        <v>0</v>
      </c>
      <c r="O105" s="136" t="n">
        <v>0</v>
      </c>
      <c r="P105" s="134" t="n">
        <v>0</v>
      </c>
      <c r="Q105" s="136" t="n">
        <v>0</v>
      </c>
      <c r="R105" s="128" t="n">
        <f aca="false">Q105*P105</f>
        <v>0</v>
      </c>
    </row>
    <row r="106" customFormat="false" ht="15" hidden="false" customHeight="false" outlineLevel="0" collapsed="false">
      <c r="A106" s="132" t="n">
        <v>8</v>
      </c>
      <c r="B106" s="157" t="s">
        <v>96</v>
      </c>
      <c r="C106" s="130" t="n">
        <v>142187</v>
      </c>
      <c r="D106" s="130" t="n">
        <v>164040</v>
      </c>
      <c r="E106" s="137" t="n">
        <f aca="false">C106/D106*100</f>
        <v>86.6782492075104</v>
      </c>
      <c r="F106" s="130" t="n">
        <v>43569</v>
      </c>
      <c r="G106" s="130" t="n">
        <v>28714</v>
      </c>
      <c r="H106" s="130" t="n">
        <f aca="false">F106/G106*100</f>
        <v>151.734345615379</v>
      </c>
      <c r="I106" s="130" t="n">
        <v>93761</v>
      </c>
      <c r="J106" s="130" t="n">
        <v>109052</v>
      </c>
      <c r="K106" s="130" t="n">
        <f aca="false">I106/J106*100</f>
        <v>85.9782489087775</v>
      </c>
      <c r="L106" s="130" t="n">
        <v>1971</v>
      </c>
      <c r="M106" s="130" t="n">
        <v>33480</v>
      </c>
      <c r="N106" s="130" t="n">
        <f aca="false">L106/M106*100</f>
        <v>5.88709677419355</v>
      </c>
      <c r="O106" s="130" t="n">
        <v>105</v>
      </c>
      <c r="P106" s="130" t="n">
        <v>66</v>
      </c>
      <c r="Q106" s="130" t="n">
        <v>139</v>
      </c>
      <c r="R106" s="128" t="n">
        <f aca="false">Q106*P106</f>
        <v>9174</v>
      </c>
    </row>
    <row r="107" customFormat="false" ht="15" hidden="false" customHeight="false" outlineLevel="0" collapsed="false">
      <c r="A107" s="132" t="n">
        <v>9</v>
      </c>
      <c r="B107" s="157" t="s">
        <v>97</v>
      </c>
      <c r="C107" s="136" t="n">
        <v>0</v>
      </c>
      <c r="D107" s="136" t="n">
        <v>0</v>
      </c>
      <c r="E107" s="135" t="n">
        <v>0</v>
      </c>
      <c r="F107" s="136" t="n">
        <v>0</v>
      </c>
      <c r="G107" s="136" t="n">
        <v>0</v>
      </c>
      <c r="H107" s="135" t="n">
        <v>0</v>
      </c>
      <c r="I107" s="136" t="n">
        <v>0</v>
      </c>
      <c r="J107" s="136" t="n">
        <v>0</v>
      </c>
      <c r="K107" s="135" t="n">
        <v>0</v>
      </c>
      <c r="L107" s="136" t="n">
        <v>0</v>
      </c>
      <c r="M107" s="136" t="n">
        <v>0</v>
      </c>
      <c r="N107" s="137" t="n">
        <v>0</v>
      </c>
      <c r="O107" s="136" t="n">
        <v>0</v>
      </c>
      <c r="P107" s="134" t="n">
        <v>0</v>
      </c>
      <c r="Q107" s="136" t="n">
        <v>0</v>
      </c>
      <c r="R107" s="128" t="n">
        <f aca="false">Q107*P107</f>
        <v>0</v>
      </c>
    </row>
    <row r="108" customFormat="false" ht="15" hidden="false" customHeight="false" outlineLevel="0" collapsed="false">
      <c r="A108" s="132" t="n">
        <v>10</v>
      </c>
      <c r="B108" s="154" t="s">
        <v>98</v>
      </c>
      <c r="C108" s="162" t="n">
        <v>54263</v>
      </c>
      <c r="D108" s="162" t="n">
        <v>61916</v>
      </c>
      <c r="E108" s="137" t="n">
        <f aca="false">C108/D108*100</f>
        <v>87.639705407326</v>
      </c>
      <c r="F108" s="162" t="n">
        <v>18197</v>
      </c>
      <c r="G108" s="162" t="n">
        <v>0</v>
      </c>
      <c r="H108" s="137" t="n">
        <v>0</v>
      </c>
      <c r="I108" s="162" t="n">
        <v>54263</v>
      </c>
      <c r="J108" s="162" t="n">
        <v>61916</v>
      </c>
      <c r="K108" s="137" t="n">
        <f aca="false">I108/J108*100</f>
        <v>87.639705407326</v>
      </c>
      <c r="L108" s="162" t="n">
        <v>54263</v>
      </c>
      <c r="M108" s="162" t="n">
        <v>61916</v>
      </c>
      <c r="N108" s="137" t="n">
        <f aca="false">L108/M108*100</f>
        <v>87.639705407326</v>
      </c>
      <c r="O108" s="160" t="n">
        <v>74</v>
      </c>
      <c r="P108" s="162" t="n">
        <v>36</v>
      </c>
      <c r="Q108" s="160" t="n">
        <v>58</v>
      </c>
      <c r="R108" s="128" t="n">
        <f aca="false">Q108*P108</f>
        <v>2088</v>
      </c>
    </row>
    <row r="109" customFormat="false" ht="15" hidden="false" customHeight="false" outlineLevel="0" collapsed="false">
      <c r="A109" s="132" t="n">
        <v>11</v>
      </c>
      <c r="B109" s="157" t="s">
        <v>99</v>
      </c>
      <c r="C109" s="136" t="n">
        <v>0</v>
      </c>
      <c r="D109" s="136" t="n">
        <v>0</v>
      </c>
      <c r="E109" s="135" t="n">
        <v>0</v>
      </c>
      <c r="F109" s="136" t="n">
        <v>0</v>
      </c>
      <c r="G109" s="136" t="n">
        <v>0</v>
      </c>
      <c r="H109" s="135" t="n">
        <v>0</v>
      </c>
      <c r="I109" s="136" t="n">
        <v>0</v>
      </c>
      <c r="J109" s="136" t="n">
        <v>0</v>
      </c>
      <c r="K109" s="135" t="n">
        <v>0</v>
      </c>
      <c r="L109" s="136" t="n">
        <v>0</v>
      </c>
      <c r="M109" s="136" t="n">
        <v>0</v>
      </c>
      <c r="N109" s="137" t="n">
        <v>0</v>
      </c>
      <c r="O109" s="136" t="n">
        <v>0</v>
      </c>
      <c r="P109" s="134" t="n">
        <v>0</v>
      </c>
      <c r="Q109" s="136" t="n">
        <v>0</v>
      </c>
      <c r="R109" s="128" t="n">
        <f aca="false">Q109*P109</f>
        <v>0</v>
      </c>
    </row>
    <row r="110" customFormat="false" ht="15" hidden="false" customHeight="false" outlineLevel="0" collapsed="false">
      <c r="A110" s="132" t="n">
        <v>12</v>
      </c>
      <c r="B110" s="157" t="s">
        <v>100</v>
      </c>
      <c r="C110" s="161" t="n">
        <v>44416</v>
      </c>
      <c r="D110" s="162" t="n">
        <v>47832</v>
      </c>
      <c r="E110" s="137" t="n">
        <f aca="false">C110/D110*100</f>
        <v>92.8583375146346</v>
      </c>
      <c r="F110" s="161" t="n">
        <v>10250</v>
      </c>
      <c r="G110" s="162" t="n">
        <v>11958</v>
      </c>
      <c r="H110" s="137" t="n">
        <f aca="false">F110/G110*100</f>
        <v>85.7166750292691</v>
      </c>
      <c r="I110" s="161" t="n">
        <v>31650</v>
      </c>
      <c r="J110" s="161" t="n">
        <v>34860</v>
      </c>
      <c r="K110" s="137" t="n">
        <f aca="false">I110/J110*100</f>
        <v>90.7917383820998</v>
      </c>
      <c r="L110" s="162" t="n">
        <v>0</v>
      </c>
      <c r="M110" s="162" t="n">
        <v>0</v>
      </c>
      <c r="N110" s="137" t="n">
        <v>0</v>
      </c>
      <c r="O110" s="160" t="n">
        <v>22</v>
      </c>
      <c r="P110" s="162" t="n">
        <v>50</v>
      </c>
      <c r="Q110" s="160" t="n">
        <v>22</v>
      </c>
      <c r="R110" s="128" t="n">
        <f aca="false">Q110*P110</f>
        <v>1100</v>
      </c>
    </row>
    <row r="111" customFormat="false" ht="15" hidden="false" customHeight="false" outlineLevel="0" collapsed="false">
      <c r="A111" s="132" t="n">
        <v>13</v>
      </c>
      <c r="B111" s="157" t="s">
        <v>101</v>
      </c>
      <c r="C111" s="161" t="n">
        <v>37404</v>
      </c>
      <c r="D111" s="162" t="n">
        <v>56784</v>
      </c>
      <c r="E111" s="137" t="n">
        <f aca="false">C111/D111*100</f>
        <v>65.8706677937447</v>
      </c>
      <c r="F111" s="161" t="n">
        <v>4528</v>
      </c>
      <c r="G111" s="161" t="n">
        <v>11202</v>
      </c>
      <c r="H111" s="137" t="n">
        <f aca="false">F111/G111*100</f>
        <v>40.4213533297625</v>
      </c>
      <c r="I111" s="161" t="n">
        <v>79265</v>
      </c>
      <c r="J111" s="161" t="n">
        <v>48377</v>
      </c>
      <c r="K111" s="137" t="n">
        <f aca="false">I111/J111*100</f>
        <v>163.848523058478</v>
      </c>
      <c r="L111" s="162" t="n">
        <f aca="false">28982+46546</f>
        <v>75528</v>
      </c>
      <c r="M111" s="162" t="n">
        <v>46701</v>
      </c>
      <c r="N111" s="137" t="n">
        <f aca="false">L111/M111*100</f>
        <v>161.726729620351</v>
      </c>
      <c r="O111" s="160" t="n">
        <v>139</v>
      </c>
      <c r="P111" s="162" t="n">
        <v>50</v>
      </c>
      <c r="Q111" s="160" t="n">
        <v>115</v>
      </c>
      <c r="R111" s="128" t="n">
        <f aca="false">Q111*P111</f>
        <v>5750</v>
      </c>
    </row>
    <row r="112" customFormat="false" ht="15" hidden="false" customHeight="false" outlineLevel="0" collapsed="false">
      <c r="A112" s="132" t="n">
        <v>14</v>
      </c>
      <c r="B112" s="157" t="s">
        <v>102</v>
      </c>
      <c r="C112" s="136" t="n">
        <v>0</v>
      </c>
      <c r="D112" s="136" t="n">
        <v>0</v>
      </c>
      <c r="E112" s="135" t="n">
        <v>0</v>
      </c>
      <c r="F112" s="136" t="n">
        <v>0</v>
      </c>
      <c r="G112" s="136" t="n">
        <v>0</v>
      </c>
      <c r="H112" s="135" t="n">
        <v>0</v>
      </c>
      <c r="I112" s="136" t="n">
        <v>0</v>
      </c>
      <c r="J112" s="136" t="n">
        <v>0</v>
      </c>
      <c r="K112" s="135" t="n">
        <v>0</v>
      </c>
      <c r="L112" s="136" t="n">
        <v>0</v>
      </c>
      <c r="M112" s="136" t="n">
        <v>0</v>
      </c>
      <c r="N112" s="137" t="n">
        <v>0</v>
      </c>
      <c r="O112" s="136" t="n">
        <v>0</v>
      </c>
      <c r="P112" s="134" t="n">
        <v>0</v>
      </c>
      <c r="Q112" s="136" t="n">
        <v>0</v>
      </c>
      <c r="R112" s="128" t="n">
        <f aca="false">Q112*P112</f>
        <v>0</v>
      </c>
    </row>
    <row r="113" customFormat="false" ht="15" hidden="false" customHeight="false" outlineLevel="0" collapsed="false">
      <c r="A113" s="132" t="n">
        <v>15</v>
      </c>
      <c r="B113" s="157" t="s">
        <v>103</v>
      </c>
      <c r="C113" s="136" t="n">
        <v>0</v>
      </c>
      <c r="D113" s="136" t="n">
        <v>0</v>
      </c>
      <c r="E113" s="135" t="n">
        <v>0</v>
      </c>
      <c r="F113" s="136" t="n">
        <v>0</v>
      </c>
      <c r="G113" s="136" t="n">
        <v>0</v>
      </c>
      <c r="H113" s="135" t="n">
        <v>0</v>
      </c>
      <c r="I113" s="136" t="n">
        <v>0</v>
      </c>
      <c r="J113" s="136" t="n">
        <v>0</v>
      </c>
      <c r="K113" s="135" t="n">
        <v>0</v>
      </c>
      <c r="L113" s="136" t="n">
        <v>0</v>
      </c>
      <c r="M113" s="136" t="n">
        <v>0</v>
      </c>
      <c r="N113" s="137" t="n">
        <v>0</v>
      </c>
      <c r="O113" s="136" t="n">
        <v>0</v>
      </c>
      <c r="P113" s="134" t="n">
        <v>0</v>
      </c>
      <c r="Q113" s="136" t="n">
        <v>0</v>
      </c>
      <c r="R113" s="128" t="n">
        <f aca="false">Q113*P113</f>
        <v>0</v>
      </c>
    </row>
    <row r="114" customFormat="false" ht="15" hidden="false" customHeight="false" outlineLevel="0" collapsed="false">
      <c r="A114" s="132" t="n">
        <v>16</v>
      </c>
      <c r="B114" s="157" t="s">
        <v>104</v>
      </c>
      <c r="C114" s="130" t="n">
        <v>225240</v>
      </c>
      <c r="D114" s="130" t="n">
        <v>351519</v>
      </c>
      <c r="E114" s="137" t="n">
        <f aca="false">C114/D114*100</f>
        <v>64.0761950278648</v>
      </c>
      <c r="F114" s="130" t="n">
        <v>38063</v>
      </c>
      <c r="G114" s="130" t="n">
        <v>93181</v>
      </c>
      <c r="H114" s="137" t="n">
        <f aca="false">F114/G114*100</f>
        <v>40.8484562303474</v>
      </c>
      <c r="I114" s="130" t="n">
        <v>209114</v>
      </c>
      <c r="J114" s="130" t="n">
        <v>308327</v>
      </c>
      <c r="K114" s="137" t="n">
        <f aca="false">I114/J114*100</f>
        <v>67.8221498603755</v>
      </c>
      <c r="L114" s="130" t="n">
        <v>0</v>
      </c>
      <c r="M114" s="130" t="n">
        <v>0</v>
      </c>
      <c r="N114" s="137" t="n">
        <v>0</v>
      </c>
      <c r="O114" s="160" t="n">
        <v>89</v>
      </c>
      <c r="P114" s="134" t="n">
        <v>65</v>
      </c>
      <c r="Q114" s="160" t="n">
        <v>102</v>
      </c>
      <c r="R114" s="128" t="n">
        <f aca="false">Q114*P114</f>
        <v>6630</v>
      </c>
    </row>
    <row r="115" customFormat="false" ht="15" hidden="false" customHeight="false" outlineLevel="0" collapsed="false">
      <c r="A115" s="132" t="n">
        <v>17</v>
      </c>
      <c r="B115" s="157" t="s">
        <v>105</v>
      </c>
      <c r="C115" s="161" t="n">
        <v>395081</v>
      </c>
      <c r="D115" s="162" t="n">
        <v>275697</v>
      </c>
      <c r="E115" s="137" t="n">
        <f aca="false">C115/D115*100</f>
        <v>143.302611199977</v>
      </c>
      <c r="F115" s="161" t="n">
        <v>90136</v>
      </c>
      <c r="G115" s="161" t="n">
        <v>75510</v>
      </c>
      <c r="H115" s="137" t="n">
        <f aca="false">F115/G115*100</f>
        <v>119.369619917892</v>
      </c>
      <c r="I115" s="161" t="n">
        <v>346122</v>
      </c>
      <c r="J115" s="161" t="n">
        <v>248504</v>
      </c>
      <c r="K115" s="137" t="n">
        <f aca="false">I115/J115*100</f>
        <v>139.282265074204</v>
      </c>
      <c r="L115" s="162" t="n">
        <v>0</v>
      </c>
      <c r="M115" s="162" t="n">
        <v>0</v>
      </c>
      <c r="N115" s="137" t="n">
        <v>0</v>
      </c>
      <c r="O115" s="160" t="n">
        <v>186</v>
      </c>
      <c r="P115" s="162" t="n">
        <v>70</v>
      </c>
      <c r="Q115" s="160" t="n">
        <v>196</v>
      </c>
      <c r="R115" s="128" t="n">
        <f aca="false">Q115*P115</f>
        <v>13720</v>
      </c>
    </row>
    <row r="116" customFormat="false" ht="15" hidden="false" customHeight="false" outlineLevel="0" collapsed="false">
      <c r="A116" s="132" t="n">
        <v>18</v>
      </c>
      <c r="B116" s="154" t="s">
        <v>106</v>
      </c>
      <c r="C116" s="130" t="n">
        <v>213205</v>
      </c>
      <c r="D116" s="130" t="n">
        <v>0</v>
      </c>
      <c r="E116" s="137" t="n">
        <v>0</v>
      </c>
      <c r="F116" s="130" t="n">
        <v>38904</v>
      </c>
      <c r="G116" s="130" t="n">
        <v>0</v>
      </c>
      <c r="H116" s="137" t="n">
        <v>0</v>
      </c>
      <c r="I116" s="130" t="n">
        <v>213205</v>
      </c>
      <c r="J116" s="130" t="n">
        <v>0</v>
      </c>
      <c r="K116" s="137" t="n">
        <v>0</v>
      </c>
      <c r="L116" s="130" t="n">
        <v>213205</v>
      </c>
      <c r="M116" s="130" t="n">
        <v>0</v>
      </c>
      <c r="N116" s="137" t="n">
        <v>0</v>
      </c>
      <c r="O116" s="160" t="n">
        <v>329</v>
      </c>
      <c r="P116" s="162" t="n">
        <v>65</v>
      </c>
      <c r="Q116" s="160" t="n">
        <v>300</v>
      </c>
      <c r="R116" s="128" t="n">
        <f aca="false">Q116*P116</f>
        <v>19500</v>
      </c>
    </row>
    <row r="117" customFormat="false" ht="15" hidden="false" customHeight="false" outlineLevel="0" collapsed="false">
      <c r="A117" s="132" t="n">
        <v>19</v>
      </c>
      <c r="B117" s="157" t="s">
        <v>107</v>
      </c>
      <c r="C117" s="136" t="n">
        <v>0</v>
      </c>
      <c r="D117" s="136" t="n">
        <v>0</v>
      </c>
      <c r="E117" s="135" t="n">
        <v>0</v>
      </c>
      <c r="F117" s="136" t="n">
        <v>0</v>
      </c>
      <c r="G117" s="136" t="n">
        <v>0</v>
      </c>
      <c r="H117" s="135" t="n">
        <v>0</v>
      </c>
      <c r="I117" s="136" t="n">
        <v>0</v>
      </c>
      <c r="J117" s="136" t="n">
        <v>0</v>
      </c>
      <c r="K117" s="135" t="n">
        <v>0</v>
      </c>
      <c r="L117" s="136" t="n">
        <v>0</v>
      </c>
      <c r="M117" s="136" t="n">
        <v>0</v>
      </c>
      <c r="N117" s="137" t="n">
        <v>0</v>
      </c>
      <c r="O117" s="136" t="n">
        <v>0</v>
      </c>
      <c r="P117" s="134" t="n">
        <v>0</v>
      </c>
      <c r="Q117" s="136" t="n">
        <v>0</v>
      </c>
      <c r="R117" s="128" t="n">
        <f aca="false">Q117*P117</f>
        <v>0</v>
      </c>
    </row>
    <row r="118" customFormat="false" ht="15" hidden="false" customHeight="false" outlineLevel="0" collapsed="false">
      <c r="A118" s="132" t="n">
        <v>20</v>
      </c>
      <c r="B118" s="157" t="s">
        <v>108</v>
      </c>
      <c r="C118" s="136" t="n">
        <v>0</v>
      </c>
      <c r="D118" s="136" t="n">
        <v>0</v>
      </c>
      <c r="E118" s="135" t="n">
        <v>0</v>
      </c>
      <c r="F118" s="136" t="n">
        <v>0</v>
      </c>
      <c r="G118" s="136" t="n">
        <v>0</v>
      </c>
      <c r="H118" s="135" t="n">
        <v>0</v>
      </c>
      <c r="I118" s="136" t="n">
        <v>0</v>
      </c>
      <c r="J118" s="136" t="n">
        <v>0</v>
      </c>
      <c r="K118" s="135" t="n">
        <v>0</v>
      </c>
      <c r="L118" s="136" t="n">
        <v>0</v>
      </c>
      <c r="M118" s="136" t="n">
        <v>0</v>
      </c>
      <c r="N118" s="137" t="n">
        <v>0</v>
      </c>
      <c r="O118" s="136" t="n">
        <v>0</v>
      </c>
      <c r="P118" s="134" t="n">
        <v>0</v>
      </c>
      <c r="Q118" s="136" t="n">
        <v>0</v>
      </c>
      <c r="R118" s="128" t="n">
        <f aca="false">Q118*P118</f>
        <v>0</v>
      </c>
    </row>
    <row r="119" customFormat="false" ht="15" hidden="false" customHeight="false" outlineLevel="0" collapsed="false">
      <c r="A119" s="132" t="n">
        <v>21</v>
      </c>
      <c r="B119" s="157" t="s">
        <v>109</v>
      </c>
      <c r="C119" s="162" t="n">
        <v>13808</v>
      </c>
      <c r="D119" s="162" t="n">
        <v>40395</v>
      </c>
      <c r="E119" s="137" t="n">
        <f aca="false">C119/D119*100</f>
        <v>34.1824483228122</v>
      </c>
      <c r="F119" s="162" t="n">
        <v>1290</v>
      </c>
      <c r="G119" s="162" t="n">
        <v>0</v>
      </c>
      <c r="H119" s="137" t="e">
        <f aca="false">F119/G119*100</f>
        <v>#DIV/0!</v>
      </c>
      <c r="I119" s="162" t="n">
        <v>13808</v>
      </c>
      <c r="J119" s="162" t="n">
        <v>40395</v>
      </c>
      <c r="K119" s="137" t="n">
        <f aca="false">I119/J119*100</f>
        <v>34.1824483228122</v>
      </c>
      <c r="L119" s="162" t="n">
        <v>13808</v>
      </c>
      <c r="M119" s="162" t="n">
        <v>32955</v>
      </c>
      <c r="N119" s="137" t="n">
        <f aca="false">L119/M119*100</f>
        <v>41.8995600060689</v>
      </c>
      <c r="O119" s="160" t="n">
        <v>14</v>
      </c>
      <c r="P119" s="162" t="n">
        <v>48</v>
      </c>
      <c r="Q119" s="160" t="n">
        <v>14</v>
      </c>
      <c r="R119" s="128" t="n">
        <f aca="false">Q119*P119</f>
        <v>672</v>
      </c>
    </row>
    <row r="120" customFormat="false" ht="15" hidden="false" customHeight="false" outlineLevel="0" collapsed="false">
      <c r="A120" s="132" t="n">
        <v>22</v>
      </c>
      <c r="B120" s="154" t="s">
        <v>110</v>
      </c>
      <c r="C120" s="161" t="n">
        <v>10990</v>
      </c>
      <c r="D120" s="161" t="n">
        <v>11600</v>
      </c>
      <c r="E120" s="137" t="n">
        <f aca="false">C120/D120*100</f>
        <v>94.7413793103448</v>
      </c>
      <c r="F120" s="161" t="n">
        <v>2940</v>
      </c>
      <c r="G120" s="161" t="n">
        <v>2460</v>
      </c>
      <c r="H120" s="137" t="n">
        <f aca="false">F120/G120*100</f>
        <v>119.512195121951</v>
      </c>
      <c r="I120" s="161" t="n">
        <v>18067</v>
      </c>
      <c r="J120" s="161" t="n">
        <v>19619</v>
      </c>
      <c r="K120" s="137" t="n">
        <f aca="false">I120/J120*100</f>
        <v>92.0893011876242</v>
      </c>
      <c r="L120" s="162" t="n">
        <v>0</v>
      </c>
      <c r="M120" s="161" t="n">
        <v>0</v>
      </c>
      <c r="N120" s="137" t="n">
        <v>0</v>
      </c>
      <c r="O120" s="160" t="n">
        <v>13</v>
      </c>
      <c r="P120" s="162" t="n">
        <v>63</v>
      </c>
      <c r="Q120" s="160" t="n">
        <v>13</v>
      </c>
      <c r="R120" s="128" t="n">
        <f aca="false">Q120*P120</f>
        <v>819</v>
      </c>
    </row>
    <row r="121" customFormat="false" ht="15" hidden="false" customHeight="false" outlineLevel="0" collapsed="false">
      <c r="A121" s="132" t="n">
        <v>23</v>
      </c>
      <c r="B121" s="154" t="s">
        <v>111</v>
      </c>
      <c r="C121" s="161" t="n">
        <v>51944</v>
      </c>
      <c r="D121" s="162" t="n">
        <v>62065</v>
      </c>
      <c r="E121" s="137" t="n">
        <f aca="false">C121/D121*100</f>
        <v>83.6929026021107</v>
      </c>
      <c r="F121" s="161" t="n">
        <v>8097</v>
      </c>
      <c r="G121" s="161" t="n">
        <v>11188</v>
      </c>
      <c r="H121" s="137" t="n">
        <f aca="false">F121/G121*100</f>
        <v>72.3721844833751</v>
      </c>
      <c r="I121" s="161" t="n">
        <v>53712</v>
      </c>
      <c r="J121" s="161" t="n">
        <v>63380</v>
      </c>
      <c r="K121" s="137" t="n">
        <f aca="false">I121/J121*100</f>
        <v>84.7459766487851</v>
      </c>
      <c r="L121" s="162" t="n">
        <v>0</v>
      </c>
      <c r="M121" s="162" t="n">
        <v>0</v>
      </c>
      <c r="N121" s="137" t="n">
        <v>0</v>
      </c>
      <c r="O121" s="160" t="n">
        <v>36</v>
      </c>
      <c r="P121" s="162" t="n">
        <v>45</v>
      </c>
      <c r="Q121" s="160" t="n">
        <v>45</v>
      </c>
      <c r="R121" s="128" t="n">
        <f aca="false">Q121*P121</f>
        <v>2025</v>
      </c>
    </row>
    <row r="122" customFormat="false" ht="15" hidden="false" customHeight="false" outlineLevel="0" collapsed="false">
      <c r="A122" s="132" t="n">
        <v>24</v>
      </c>
      <c r="B122" s="157" t="s">
        <v>112</v>
      </c>
      <c r="C122" s="162" t="n">
        <v>0</v>
      </c>
      <c r="D122" s="162" t="n">
        <v>10535</v>
      </c>
      <c r="E122" s="137" t="n">
        <f aca="false">C122/D122*100</f>
        <v>0</v>
      </c>
      <c r="F122" s="162" t="n">
        <v>0</v>
      </c>
      <c r="G122" s="161" t="n">
        <v>0</v>
      </c>
      <c r="H122" s="137" t="e">
        <f aca="false">F122/G122*100</f>
        <v>#DIV/0!</v>
      </c>
      <c r="I122" s="162" t="n">
        <v>0</v>
      </c>
      <c r="J122" s="162" t="n">
        <v>45040</v>
      </c>
      <c r="K122" s="137" t="n">
        <f aca="false">I122/J122*100</f>
        <v>0</v>
      </c>
      <c r="L122" s="163" t="n">
        <v>0</v>
      </c>
      <c r="M122" s="162" t="n">
        <v>0</v>
      </c>
      <c r="N122" s="137" t="n">
        <v>0</v>
      </c>
      <c r="O122" s="160"/>
      <c r="P122" s="162" t="n">
        <v>55</v>
      </c>
      <c r="Q122" s="160" t="n">
        <v>17</v>
      </c>
      <c r="R122" s="128" t="n">
        <f aca="false">Q122*P122</f>
        <v>935</v>
      </c>
    </row>
    <row r="123" customFormat="false" ht="15" hidden="false" customHeight="false" outlineLevel="0" collapsed="false">
      <c r="A123" s="132" t="n">
        <v>25</v>
      </c>
      <c r="B123" s="157" t="s">
        <v>113</v>
      </c>
      <c r="C123" s="162" t="n">
        <v>17500</v>
      </c>
      <c r="D123" s="162" t="n">
        <v>24905</v>
      </c>
      <c r="E123" s="137" t="n">
        <f aca="false">C123/D123*100</f>
        <v>70.2670146556916</v>
      </c>
      <c r="F123" s="162" t="n">
        <v>2390</v>
      </c>
      <c r="G123" s="162" t="n">
        <v>7747</v>
      </c>
      <c r="H123" s="137" t="n">
        <f aca="false">F123/G123*100</f>
        <v>30.8506518652382</v>
      </c>
      <c r="I123" s="162" t="n">
        <v>17177</v>
      </c>
      <c r="J123" s="162" t="n">
        <v>22249</v>
      </c>
      <c r="K123" s="137" t="n">
        <f aca="false">I123/J123*100</f>
        <v>77.2034698188683</v>
      </c>
      <c r="L123" s="162" t="n">
        <v>0</v>
      </c>
      <c r="M123" s="162" t="n">
        <v>0</v>
      </c>
      <c r="N123" s="137" t="n">
        <v>0</v>
      </c>
      <c r="O123" s="160" t="n">
        <v>23</v>
      </c>
      <c r="P123" s="162" t="n">
        <v>34</v>
      </c>
      <c r="Q123" s="160" t="n">
        <v>25</v>
      </c>
      <c r="R123" s="128" t="n">
        <f aca="false">Q123*P123</f>
        <v>850</v>
      </c>
    </row>
    <row r="124" s="142" customFormat="true" ht="15" hidden="false" customHeight="false" outlineLevel="0" collapsed="false">
      <c r="A124" s="140" t="s">
        <v>114</v>
      </c>
      <c r="B124" s="140" t="s">
        <v>114</v>
      </c>
      <c r="C124" s="140" t="n">
        <f aca="false">SUM(C99:C123)</f>
        <v>1623265</v>
      </c>
      <c r="D124" s="140" t="n">
        <f aca="false">SUM(D99:D123)</f>
        <v>1622646</v>
      </c>
      <c r="E124" s="141" t="n">
        <f aca="false">C124/D124*100</f>
        <v>100.038147568847</v>
      </c>
      <c r="F124" s="140" t="n">
        <f aca="false">SUM(F99:F123)</f>
        <v>314567</v>
      </c>
      <c r="G124" s="140" t="n">
        <f aca="false">SUM(G99:G123)</f>
        <v>348076</v>
      </c>
      <c r="H124" s="141" t="n">
        <f aca="false">F124/G124*100</f>
        <v>90.3730794424206</v>
      </c>
      <c r="I124" s="140" t="n">
        <f aca="false">SUM(I99:I123)</f>
        <v>1586152</v>
      </c>
      <c r="J124" s="140" t="n">
        <f aca="false">SUM(J99:J123)</f>
        <v>1497243</v>
      </c>
      <c r="K124" s="141" t="n">
        <f aca="false">I124/J124*100</f>
        <v>105.938181043424</v>
      </c>
      <c r="L124" s="140" t="n">
        <f aca="false">SUM(L99:L123)</f>
        <v>805074</v>
      </c>
      <c r="M124" s="140" t="n">
        <f aca="false">SUM(M99:M123)</f>
        <v>650510</v>
      </c>
      <c r="N124" s="141" t="n">
        <f aca="false">L124/M124*100</f>
        <v>123.760434120921</v>
      </c>
      <c r="O124" s="140" t="n">
        <f aca="false">SUM(O99:O123)</f>
        <v>1727</v>
      </c>
      <c r="P124" s="141" t="n">
        <f aca="false">R124/O124</f>
        <v>66.5848291835553</v>
      </c>
      <c r="Q124" s="140" t="n">
        <f aca="false">SUM(Q99:Q123)</f>
        <v>1840</v>
      </c>
      <c r="R124" s="149" t="n">
        <f aca="false">SUM(R99:R123)</f>
        <v>114992</v>
      </c>
    </row>
    <row r="125" customFormat="false" ht="15" hidden="false" customHeight="false" outlineLevel="0" collapsed="false">
      <c r="A125" s="132"/>
      <c r="B125" s="157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61"/>
      <c r="O125" s="136"/>
      <c r="P125" s="134"/>
      <c r="Q125" s="136"/>
      <c r="R125" s="128"/>
    </row>
    <row r="126" customFormat="false" ht="15" hidden="false" customHeight="false" outlineLevel="0" collapsed="false">
      <c r="A126" s="164" t="s">
        <v>183</v>
      </c>
      <c r="B126" s="164"/>
      <c r="C126" s="129" t="n">
        <v>3</v>
      </c>
      <c r="D126" s="129" t="n">
        <v>4</v>
      </c>
      <c r="E126" s="131" t="n">
        <v>5</v>
      </c>
      <c r="F126" s="129" t="n">
        <v>6</v>
      </c>
      <c r="G126" s="129" t="n">
        <v>7</v>
      </c>
      <c r="H126" s="129" t="n">
        <v>8</v>
      </c>
      <c r="I126" s="129" t="n">
        <v>9</v>
      </c>
      <c r="J126" s="129" t="n">
        <v>10</v>
      </c>
      <c r="K126" s="129" t="n">
        <v>11</v>
      </c>
      <c r="L126" s="129" t="n">
        <v>12</v>
      </c>
      <c r="M126" s="129" t="n">
        <v>13</v>
      </c>
      <c r="N126" s="129" t="n">
        <v>14</v>
      </c>
      <c r="O126" s="129" t="n">
        <v>15</v>
      </c>
      <c r="P126" s="131" t="n">
        <v>16</v>
      </c>
      <c r="Q126" s="129" t="n">
        <v>15</v>
      </c>
      <c r="R126" s="128"/>
    </row>
    <row r="127" customFormat="false" ht="15" hidden="false" customHeight="false" outlineLevel="0" collapsed="false">
      <c r="A127" s="136" t="n">
        <v>1</v>
      </c>
      <c r="B127" s="154" t="s">
        <v>190</v>
      </c>
      <c r="C127" s="136" t="n">
        <v>527339</v>
      </c>
      <c r="D127" s="136" t="n">
        <v>331830</v>
      </c>
      <c r="E127" s="137" t="n">
        <f aca="false">C127/D127*100</f>
        <v>158.918422083597</v>
      </c>
      <c r="F127" s="136" t="n">
        <v>113763</v>
      </c>
      <c r="G127" s="136" t="n">
        <v>164988</v>
      </c>
      <c r="H127" s="137" t="n">
        <f aca="false">F127/G127*100</f>
        <v>68.9522874390865</v>
      </c>
      <c r="I127" s="136" t="n">
        <v>495278</v>
      </c>
      <c r="J127" s="136" t="n">
        <v>256597</v>
      </c>
      <c r="K127" s="137" t="n">
        <f aca="false">I127/J127*100</f>
        <v>193.017845103411</v>
      </c>
      <c r="L127" s="136" t="n">
        <f aca="false">99581+42050</f>
        <v>141631</v>
      </c>
      <c r="M127" s="136" t="n">
        <v>13484</v>
      </c>
      <c r="N127" s="137" t="n">
        <f aca="false">L127/M127*100</f>
        <v>1050.36339365174</v>
      </c>
      <c r="O127" s="136" t="n">
        <v>75</v>
      </c>
      <c r="P127" s="136" t="n">
        <v>71</v>
      </c>
      <c r="Q127" s="136"/>
      <c r="R127" s="128" t="n">
        <f aca="false">Q127*P127</f>
        <v>0</v>
      </c>
    </row>
    <row r="128" customFormat="false" ht="15" hidden="false" customHeight="false" outlineLevel="0" collapsed="false">
      <c r="A128" s="136" t="n">
        <v>2</v>
      </c>
      <c r="B128" s="165" t="s">
        <v>191</v>
      </c>
      <c r="C128" s="136" t="n">
        <v>480202</v>
      </c>
      <c r="D128" s="136" t="n">
        <v>0</v>
      </c>
      <c r="E128" s="137" t="n">
        <v>0</v>
      </c>
      <c r="F128" s="136" t="n">
        <v>167906</v>
      </c>
      <c r="G128" s="136" t="n">
        <v>0</v>
      </c>
      <c r="H128" s="137" t="n">
        <v>0</v>
      </c>
      <c r="I128" s="136" t="n">
        <v>577785</v>
      </c>
      <c r="J128" s="136" t="n">
        <v>0</v>
      </c>
      <c r="K128" s="137" t="n">
        <v>0</v>
      </c>
      <c r="L128" s="136" t="n">
        <v>17776</v>
      </c>
      <c r="M128" s="136" t="n">
        <v>0</v>
      </c>
      <c r="N128" s="137" t="n">
        <v>0</v>
      </c>
      <c r="O128" s="136" t="n">
        <v>32</v>
      </c>
      <c r="P128" s="136" t="n">
        <v>85</v>
      </c>
      <c r="Q128" s="136" t="n">
        <v>32</v>
      </c>
      <c r="R128" s="128" t="n">
        <f aca="false">Q128*P128</f>
        <v>2720</v>
      </c>
    </row>
    <row r="129" customFormat="false" ht="15" hidden="false" customHeight="false" outlineLevel="0" collapsed="false">
      <c r="A129" s="136" t="n">
        <v>3</v>
      </c>
      <c r="B129" s="165" t="s">
        <v>192</v>
      </c>
      <c r="C129" s="136" t="n">
        <v>935990</v>
      </c>
      <c r="D129" s="136" t="n">
        <v>931578</v>
      </c>
      <c r="E129" s="137" t="n">
        <f aca="false">C129/D129*100</f>
        <v>100.473605001406</v>
      </c>
      <c r="F129" s="136" t="n">
        <v>189892</v>
      </c>
      <c r="G129" s="136" t="n">
        <v>175723</v>
      </c>
      <c r="H129" s="137" t="n">
        <f aca="false">F129/G129*100</f>
        <v>108.0632586514</v>
      </c>
      <c r="I129" s="136" t="n">
        <v>893367</v>
      </c>
      <c r="J129" s="136" t="n">
        <v>840161</v>
      </c>
      <c r="K129" s="137" t="n">
        <f aca="false">I129/J129*100</f>
        <v>106.332833825898</v>
      </c>
      <c r="L129" s="136" t="n">
        <v>0</v>
      </c>
      <c r="M129" s="136" t="n">
        <v>0</v>
      </c>
      <c r="N129" s="137" t="n">
        <v>0</v>
      </c>
      <c r="O129" s="136" t="n">
        <v>421</v>
      </c>
      <c r="P129" s="136" t="n">
        <v>100</v>
      </c>
      <c r="Q129" s="136" t="n">
        <v>415</v>
      </c>
      <c r="R129" s="128" t="n">
        <f aca="false">Q129*P129</f>
        <v>41500</v>
      </c>
    </row>
    <row r="130" customFormat="false" ht="15" hidden="false" customHeight="false" outlineLevel="0" collapsed="false">
      <c r="A130" s="140" t="s">
        <v>193</v>
      </c>
      <c r="B130" s="140" t="s">
        <v>114</v>
      </c>
      <c r="C130" s="140" t="n">
        <f aca="false">SUM(C127:C129)</f>
        <v>1943531</v>
      </c>
      <c r="D130" s="140" t="n">
        <f aca="false">SUM(D127:D129)</f>
        <v>1263408</v>
      </c>
      <c r="E130" s="141" t="n">
        <f aca="false">C130/D130*100</f>
        <v>153.832412015754</v>
      </c>
      <c r="F130" s="140" t="n">
        <f aca="false">SUM(F127:F129)</f>
        <v>471561</v>
      </c>
      <c r="G130" s="140" t="n">
        <f aca="false">SUM(G127:G129)</f>
        <v>340711</v>
      </c>
      <c r="H130" s="141" t="n">
        <f aca="false">F130/G130*100</f>
        <v>138.404982521844</v>
      </c>
      <c r="I130" s="140" t="n">
        <f aca="false">SUM(I127:I129)</f>
        <v>1966430</v>
      </c>
      <c r="J130" s="140" t="n">
        <f aca="false">SUM(J127:J129)</f>
        <v>1096758</v>
      </c>
      <c r="K130" s="141" t="n">
        <f aca="false">I130/J130*100</f>
        <v>179.294794293728</v>
      </c>
      <c r="L130" s="140" t="n">
        <f aca="false">SUM(L127:L129)</f>
        <v>159407</v>
      </c>
      <c r="M130" s="140" t="n">
        <f aca="false">SUM(M127:M129)</f>
        <v>13484</v>
      </c>
      <c r="N130" s="141" t="n">
        <v>0</v>
      </c>
      <c r="O130" s="140" t="n">
        <f aca="false">SUM(O127:O129)</f>
        <v>528</v>
      </c>
      <c r="P130" s="141" t="n">
        <f aca="false">R130/O130</f>
        <v>83.75</v>
      </c>
      <c r="Q130" s="140" t="n">
        <f aca="false">SUM(Q127:Q129)</f>
        <v>447</v>
      </c>
      <c r="R130" s="128" t="n">
        <f aca="false">SUM(R127:R129)</f>
        <v>44220</v>
      </c>
    </row>
    <row r="131" customFormat="false" ht="15" hidden="false" customHeight="false" outlineLevel="0" collapsed="false">
      <c r="A131" s="129"/>
      <c r="B131" s="129"/>
      <c r="C131" s="129"/>
      <c r="D131" s="129"/>
      <c r="E131" s="166"/>
      <c r="F131" s="129"/>
      <c r="G131" s="129"/>
      <c r="H131" s="166"/>
      <c r="I131" s="129"/>
      <c r="J131" s="129"/>
      <c r="K131" s="166"/>
      <c r="L131" s="129"/>
      <c r="M131" s="129"/>
      <c r="N131" s="166"/>
      <c r="O131" s="129"/>
      <c r="P131" s="166"/>
      <c r="Q131" s="129"/>
      <c r="R131" s="118"/>
    </row>
    <row r="132" customFormat="false" ht="15" hidden="false" customHeight="false" outlineLevel="0" collapsed="false">
      <c r="A132" s="129"/>
      <c r="B132" s="129" t="s">
        <v>22</v>
      </c>
      <c r="C132" s="129" t="n">
        <v>3</v>
      </c>
      <c r="D132" s="129" t="n">
        <v>4</v>
      </c>
      <c r="E132" s="131" t="n">
        <v>5</v>
      </c>
      <c r="F132" s="129" t="n">
        <v>6</v>
      </c>
      <c r="G132" s="129" t="n">
        <v>7</v>
      </c>
      <c r="H132" s="129" t="n">
        <v>8</v>
      </c>
      <c r="I132" s="129" t="n">
        <v>9</v>
      </c>
      <c r="J132" s="129" t="n">
        <v>10</v>
      </c>
      <c r="K132" s="129" t="n">
        <v>11</v>
      </c>
      <c r="L132" s="129" t="n">
        <v>12</v>
      </c>
      <c r="M132" s="129" t="n">
        <v>13</v>
      </c>
      <c r="N132" s="129" t="n">
        <v>14</v>
      </c>
      <c r="O132" s="129" t="n">
        <v>15</v>
      </c>
      <c r="P132" s="131" t="n">
        <v>16</v>
      </c>
      <c r="Q132" s="129" t="n">
        <v>15</v>
      </c>
      <c r="R132" s="128"/>
    </row>
    <row r="133" customFormat="false" ht="15" hidden="false" customHeight="false" outlineLevel="0" collapsed="false">
      <c r="A133" s="136" t="n">
        <v>1</v>
      </c>
      <c r="B133" s="154" t="s">
        <v>115</v>
      </c>
      <c r="C133" s="167" t="n">
        <v>0</v>
      </c>
      <c r="D133" s="168" t="n">
        <v>0</v>
      </c>
      <c r="E133" s="137" t="n">
        <v>0</v>
      </c>
      <c r="F133" s="167" t="n">
        <v>0</v>
      </c>
      <c r="G133" s="130" t="n">
        <v>0</v>
      </c>
      <c r="H133" s="137" t="n">
        <v>0</v>
      </c>
      <c r="I133" s="130" t="n">
        <v>0</v>
      </c>
      <c r="J133" s="168" t="n">
        <v>0</v>
      </c>
      <c r="K133" s="137" t="n">
        <v>0</v>
      </c>
      <c r="L133" s="167" t="n">
        <v>0</v>
      </c>
      <c r="M133" s="168" t="n">
        <v>0</v>
      </c>
      <c r="N133" s="137" t="n">
        <v>0</v>
      </c>
      <c r="O133" s="136" t="n">
        <v>0</v>
      </c>
      <c r="P133" s="162" t="n">
        <v>0</v>
      </c>
      <c r="Q133" s="136" t="n">
        <v>0</v>
      </c>
      <c r="R133" s="128" t="n">
        <f aca="false">Q133*P133</f>
        <v>0</v>
      </c>
    </row>
    <row r="134" customFormat="false" ht="15" hidden="false" customHeight="false" outlineLevel="0" collapsed="false">
      <c r="A134" s="136" t="n">
        <v>2</v>
      </c>
      <c r="B134" s="154" t="s">
        <v>116</v>
      </c>
      <c r="C134" s="136" t="n">
        <v>145604</v>
      </c>
      <c r="D134" s="136" t="n">
        <v>36127</v>
      </c>
      <c r="E134" s="137" t="n">
        <f aca="false">C134/D134*100</f>
        <v>403.033742076563</v>
      </c>
      <c r="F134" s="136" t="n">
        <v>21249</v>
      </c>
      <c r="G134" s="136" t="n">
        <v>8626</v>
      </c>
      <c r="H134" s="130" t="n">
        <f aca="false">F134/G134*100</f>
        <v>246.336656619522</v>
      </c>
      <c r="I134" s="136" t="n">
        <v>177344</v>
      </c>
      <c r="J134" s="136" t="n">
        <v>31642</v>
      </c>
      <c r="K134" s="137" t="n">
        <f aca="false">I134/J134*100</f>
        <v>560.470261045446</v>
      </c>
      <c r="L134" s="136" t="n">
        <v>0</v>
      </c>
      <c r="M134" s="136" t="n">
        <v>0</v>
      </c>
      <c r="N134" s="137" t="n">
        <v>0</v>
      </c>
      <c r="O134" s="136" t="n">
        <v>80</v>
      </c>
      <c r="P134" s="134" t="n">
        <v>80</v>
      </c>
      <c r="Q134" s="136" t="n">
        <v>81</v>
      </c>
      <c r="R134" s="128" t="n">
        <f aca="false">Q134*P134</f>
        <v>6480</v>
      </c>
    </row>
    <row r="135" customFormat="false" ht="15" hidden="false" customHeight="false" outlineLevel="0" collapsed="false">
      <c r="A135" s="136" t="n">
        <v>3</v>
      </c>
      <c r="B135" s="154" t="s">
        <v>117</v>
      </c>
      <c r="C135" s="136" t="n">
        <v>0</v>
      </c>
      <c r="D135" s="136" t="n">
        <v>0</v>
      </c>
      <c r="E135" s="136" t="n">
        <v>0</v>
      </c>
      <c r="F135" s="136" t="n">
        <v>0</v>
      </c>
      <c r="G135" s="136" t="n">
        <v>0</v>
      </c>
      <c r="H135" s="136" t="n">
        <v>0</v>
      </c>
      <c r="I135" s="136" t="n">
        <v>0</v>
      </c>
      <c r="J135" s="136" t="n">
        <v>0</v>
      </c>
      <c r="K135" s="136" t="n">
        <v>0</v>
      </c>
      <c r="L135" s="136" t="n">
        <v>0</v>
      </c>
      <c r="M135" s="136" t="n">
        <v>0</v>
      </c>
      <c r="N135" s="161" t="n">
        <v>0</v>
      </c>
      <c r="O135" s="136" t="n">
        <v>0</v>
      </c>
      <c r="P135" s="134" t="n">
        <v>0</v>
      </c>
      <c r="Q135" s="136" t="n">
        <v>0</v>
      </c>
      <c r="R135" s="128" t="n">
        <f aca="false">Q135*P135</f>
        <v>0</v>
      </c>
    </row>
    <row r="136" customFormat="false" ht="15" hidden="false" customHeight="false" outlineLevel="0" collapsed="false">
      <c r="A136" s="136" t="n">
        <v>4</v>
      </c>
      <c r="B136" s="154" t="s">
        <v>118</v>
      </c>
      <c r="C136" s="136" t="n">
        <v>0</v>
      </c>
      <c r="D136" s="136" t="n">
        <v>0</v>
      </c>
      <c r="E136" s="136" t="n">
        <v>0</v>
      </c>
      <c r="F136" s="136" t="n">
        <v>0</v>
      </c>
      <c r="G136" s="136" t="n">
        <v>0</v>
      </c>
      <c r="H136" s="136" t="n">
        <v>0</v>
      </c>
      <c r="I136" s="136" t="n">
        <v>0</v>
      </c>
      <c r="J136" s="136" t="n">
        <v>0</v>
      </c>
      <c r="K136" s="136" t="n">
        <v>0</v>
      </c>
      <c r="L136" s="136" t="n">
        <v>0</v>
      </c>
      <c r="M136" s="136" t="n">
        <v>0</v>
      </c>
      <c r="N136" s="161" t="n">
        <v>0</v>
      </c>
      <c r="O136" s="136" t="n">
        <v>0</v>
      </c>
      <c r="P136" s="134" t="n">
        <v>0</v>
      </c>
      <c r="Q136" s="136" t="n">
        <v>0</v>
      </c>
      <c r="R136" s="128" t="n">
        <f aca="false">Q136*P136</f>
        <v>0</v>
      </c>
    </row>
    <row r="137" customFormat="false" ht="15" hidden="false" customHeight="false" outlineLevel="0" collapsed="false">
      <c r="A137" s="136" t="n">
        <v>5</v>
      </c>
      <c r="B137" s="154" t="s">
        <v>119</v>
      </c>
      <c r="C137" s="161" t="n">
        <v>2940</v>
      </c>
      <c r="D137" s="161" t="n">
        <v>481</v>
      </c>
      <c r="E137" s="137" t="n">
        <f aca="false">C137/D137*100</f>
        <v>611.226611226611</v>
      </c>
      <c r="F137" s="161" t="n">
        <v>0</v>
      </c>
      <c r="G137" s="161" t="n">
        <v>0</v>
      </c>
      <c r="H137" s="137" t="n">
        <v>0</v>
      </c>
      <c r="I137" s="161" t="n">
        <v>4316</v>
      </c>
      <c r="J137" s="161" t="n">
        <v>4227</v>
      </c>
      <c r="K137" s="169" t="n">
        <f aca="false">I137/J137*100</f>
        <v>102.105512183582</v>
      </c>
      <c r="L137" s="161" t="n">
        <v>0</v>
      </c>
      <c r="M137" s="161" t="n">
        <v>0</v>
      </c>
      <c r="N137" s="161" t="n">
        <v>0</v>
      </c>
      <c r="O137" s="136" t="n">
        <v>7</v>
      </c>
      <c r="P137" s="162" t="n">
        <v>45</v>
      </c>
      <c r="Q137" s="136" t="n">
        <v>7</v>
      </c>
      <c r="R137" s="128" t="n">
        <f aca="false">Q137*P137</f>
        <v>315</v>
      </c>
    </row>
    <row r="138" s="144" customFormat="true" ht="15" hidden="false" customHeight="false" outlineLevel="0" collapsed="false">
      <c r="A138" s="136" t="n">
        <v>6</v>
      </c>
      <c r="B138" s="154" t="s">
        <v>120</v>
      </c>
      <c r="C138" s="161" t="n">
        <v>0</v>
      </c>
      <c r="D138" s="161" t="n">
        <v>0</v>
      </c>
      <c r="E138" s="169" t="n">
        <v>0</v>
      </c>
      <c r="F138" s="161" t="n">
        <v>0</v>
      </c>
      <c r="G138" s="161" t="n">
        <v>0</v>
      </c>
      <c r="H138" s="137" t="n">
        <v>0</v>
      </c>
      <c r="I138" s="170" t="n">
        <v>0</v>
      </c>
      <c r="J138" s="161" t="n">
        <v>0</v>
      </c>
      <c r="K138" s="169" t="n">
        <v>0</v>
      </c>
      <c r="L138" s="161" t="n">
        <v>0</v>
      </c>
      <c r="M138" s="161" t="n">
        <v>0</v>
      </c>
      <c r="N138" s="161" t="n">
        <v>0</v>
      </c>
      <c r="O138" s="136"/>
      <c r="P138" s="163" t="n">
        <v>60</v>
      </c>
      <c r="Q138" s="136" t="n">
        <v>4</v>
      </c>
      <c r="R138" s="128" t="n">
        <f aca="false">Q138*P138</f>
        <v>240</v>
      </c>
    </row>
    <row r="139" customFormat="false" ht="15" hidden="false" customHeight="false" outlineLevel="0" collapsed="false">
      <c r="A139" s="136" t="n">
        <v>7</v>
      </c>
      <c r="B139" s="154" t="s">
        <v>121</v>
      </c>
      <c r="C139" s="130" t="n">
        <v>10139</v>
      </c>
      <c r="D139" s="130" t="n">
        <v>16258</v>
      </c>
      <c r="E139" s="137" t="n">
        <f aca="false">C139/D139*100</f>
        <v>62.3631442981917</v>
      </c>
      <c r="F139" s="130" t="n">
        <v>2742</v>
      </c>
      <c r="G139" s="130" t="n">
        <v>7918</v>
      </c>
      <c r="H139" s="137" t="n">
        <f aca="false">F139/G139*100</f>
        <v>34.6299570598636</v>
      </c>
      <c r="I139" s="130" t="n">
        <v>10139</v>
      </c>
      <c r="J139" s="130" t="n">
        <v>16258</v>
      </c>
      <c r="K139" s="169" t="n">
        <f aca="false">I139/J139*100</f>
        <v>62.3631442981917</v>
      </c>
      <c r="L139" s="130" t="n">
        <v>10139</v>
      </c>
      <c r="M139" s="130" t="n">
        <v>16258</v>
      </c>
      <c r="N139" s="137" t="n">
        <v>0</v>
      </c>
      <c r="O139" s="136" t="n">
        <v>13</v>
      </c>
      <c r="P139" s="162" t="n">
        <v>50</v>
      </c>
      <c r="Q139" s="136" t="n">
        <v>13</v>
      </c>
      <c r="R139" s="128" t="n">
        <f aca="false">Q139*P139</f>
        <v>650</v>
      </c>
    </row>
    <row r="140" s="142" customFormat="true" ht="15" hidden="false" customHeight="false" outlineLevel="0" collapsed="false">
      <c r="A140" s="140" t="s">
        <v>122</v>
      </c>
      <c r="B140" s="140" t="s">
        <v>122</v>
      </c>
      <c r="C140" s="140" t="n">
        <f aca="false">SUM(C133:C139)</f>
        <v>158683</v>
      </c>
      <c r="D140" s="140" t="n">
        <f aca="false">SUM(D133:D139)</f>
        <v>52866</v>
      </c>
      <c r="E140" s="141" t="n">
        <f aca="false">C140/D140*100</f>
        <v>300.160783868649</v>
      </c>
      <c r="F140" s="140" t="n">
        <f aca="false">SUM(F133:F139)</f>
        <v>23991</v>
      </c>
      <c r="G140" s="140" t="n">
        <f aca="false">SUM(G133:G139)</f>
        <v>16544</v>
      </c>
      <c r="H140" s="141" t="n">
        <f aca="false">F140/G140*100</f>
        <v>145.01329787234</v>
      </c>
      <c r="I140" s="140" t="n">
        <f aca="false">SUM(I133:I139)</f>
        <v>191799</v>
      </c>
      <c r="J140" s="140" t="n">
        <f aca="false">SUM(J133:J139)</f>
        <v>52127</v>
      </c>
      <c r="K140" s="141" t="n">
        <f aca="false">I140/J140*100</f>
        <v>367.945594413644</v>
      </c>
      <c r="L140" s="140" t="n">
        <f aca="false">SUM(L133:L139)</f>
        <v>10139</v>
      </c>
      <c r="M140" s="140" t="n">
        <f aca="false">SUM(M133:M139)</f>
        <v>16258</v>
      </c>
      <c r="N140" s="152" t="n">
        <v>0</v>
      </c>
      <c r="O140" s="140" t="n">
        <f aca="false">SUM(O133:O139)</f>
        <v>100</v>
      </c>
      <c r="P140" s="141" t="n">
        <f aca="false">R140/O140</f>
        <v>76.85</v>
      </c>
      <c r="Q140" s="140" t="n">
        <f aca="false">SUM(Q133:Q139)</f>
        <v>105</v>
      </c>
      <c r="R140" s="149" t="n">
        <f aca="false">SUM(R133:R139)</f>
        <v>7685</v>
      </c>
    </row>
    <row r="141" customFormat="false" ht="15" hidden="false" customHeight="false" outlineLevel="0" collapsed="false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0"/>
      <c r="L141" s="136"/>
      <c r="M141" s="136"/>
      <c r="N141" s="136"/>
      <c r="O141" s="136"/>
      <c r="P141" s="130"/>
      <c r="Q141" s="136"/>
      <c r="R141" s="128"/>
    </row>
    <row r="142" customFormat="false" ht="15" hidden="false" customHeight="false" outlineLevel="0" collapsed="false">
      <c r="A142" s="185"/>
      <c r="B142" s="186"/>
      <c r="C142" s="136"/>
      <c r="D142" s="136"/>
      <c r="E142" s="136"/>
      <c r="F142" s="136"/>
      <c r="G142" s="136"/>
      <c r="H142" s="136"/>
      <c r="I142" s="136"/>
      <c r="J142" s="136"/>
      <c r="K142" s="130"/>
      <c r="L142" s="136"/>
      <c r="M142" s="136"/>
      <c r="N142" s="136"/>
      <c r="O142" s="136"/>
      <c r="P142" s="130"/>
      <c r="Q142" s="136"/>
      <c r="R142" s="128"/>
    </row>
    <row r="143" customFormat="false" ht="15" hidden="false" customHeight="false" outlineLevel="0" collapsed="false">
      <c r="A143" s="185"/>
      <c r="B143" s="186"/>
      <c r="C143" s="136"/>
      <c r="D143" s="136"/>
      <c r="E143" s="136"/>
      <c r="F143" s="136"/>
      <c r="G143" s="136"/>
      <c r="H143" s="136"/>
      <c r="I143" s="136"/>
      <c r="J143" s="136"/>
      <c r="K143" s="130"/>
      <c r="L143" s="136"/>
      <c r="M143" s="136"/>
      <c r="N143" s="136"/>
      <c r="O143" s="136"/>
      <c r="P143" s="130"/>
      <c r="Q143" s="136"/>
      <c r="R143" s="128"/>
    </row>
    <row r="144" customFormat="false" ht="15" hidden="false" customHeight="false" outlineLevel="0" collapsed="false">
      <c r="A144" s="129" t="s">
        <v>123</v>
      </c>
      <c r="B144" s="129"/>
      <c r="C144" s="129" t="n">
        <v>3</v>
      </c>
      <c r="D144" s="129" t="n">
        <v>4</v>
      </c>
      <c r="E144" s="131" t="n">
        <v>5</v>
      </c>
      <c r="F144" s="129" t="n">
        <v>6</v>
      </c>
      <c r="G144" s="129" t="n">
        <v>7</v>
      </c>
      <c r="H144" s="129" t="n">
        <v>8</v>
      </c>
      <c r="I144" s="129" t="n">
        <v>9</v>
      </c>
      <c r="J144" s="129" t="n">
        <v>10</v>
      </c>
      <c r="K144" s="129" t="n">
        <v>11</v>
      </c>
      <c r="L144" s="129" t="n">
        <v>12</v>
      </c>
      <c r="M144" s="129" t="n">
        <v>13</v>
      </c>
      <c r="N144" s="129" t="n">
        <v>14</v>
      </c>
      <c r="O144" s="129" t="n">
        <v>15</v>
      </c>
      <c r="P144" s="131" t="n">
        <v>16</v>
      </c>
      <c r="Q144" s="129" t="n">
        <v>15</v>
      </c>
      <c r="R144" s="128"/>
    </row>
    <row r="145" customFormat="false" ht="15" hidden="false" customHeight="false" outlineLevel="0" collapsed="false">
      <c r="A145" s="136" t="n">
        <v>1</v>
      </c>
      <c r="B145" s="154" t="s">
        <v>124</v>
      </c>
      <c r="C145" s="130" t="n">
        <v>57063558</v>
      </c>
      <c r="D145" s="130" t="n">
        <v>50205613</v>
      </c>
      <c r="E145" s="137" t="n">
        <f aca="false">C145/D145*100</f>
        <v>113.659717689335</v>
      </c>
      <c r="F145" s="130" t="n">
        <v>10402618</v>
      </c>
      <c r="G145" s="130" t="n">
        <v>8385649</v>
      </c>
      <c r="H145" s="137" t="n">
        <f aca="false">F145/G145*100</f>
        <v>124.052628484689</v>
      </c>
      <c r="I145" s="136" t="n">
        <v>57237771</v>
      </c>
      <c r="J145" s="136" t="n">
        <v>49590147</v>
      </c>
      <c r="K145" s="137" t="n">
        <f aca="false">I145/J145*100</f>
        <v>115.42166027457</v>
      </c>
      <c r="L145" s="136" t="n">
        <v>26764088</v>
      </c>
      <c r="M145" s="136" t="n">
        <v>22569764</v>
      </c>
      <c r="N145" s="137" t="n">
        <f aca="false">L145/M145*100</f>
        <v>118.583818599078</v>
      </c>
      <c r="O145" s="136" t="n">
        <v>2945</v>
      </c>
      <c r="P145" s="130" t="n">
        <v>145</v>
      </c>
      <c r="Q145" s="136" t="n">
        <v>2913</v>
      </c>
      <c r="R145" s="128" t="n">
        <f aca="false">Q145*P145</f>
        <v>422385</v>
      </c>
    </row>
    <row r="146" customFormat="false" ht="15" hidden="false" customHeight="false" outlineLevel="0" collapsed="false">
      <c r="A146" s="136" t="n">
        <v>2</v>
      </c>
      <c r="B146" s="154" t="s">
        <v>125</v>
      </c>
      <c r="C146" s="130" t="n">
        <v>13069111</v>
      </c>
      <c r="D146" s="130" t="n">
        <v>12056375</v>
      </c>
      <c r="E146" s="137" t="n">
        <f aca="false">C146/D146*100</f>
        <v>108.400004147184</v>
      </c>
      <c r="F146" s="130" t="n">
        <v>2328976</v>
      </c>
      <c r="G146" s="130" t="n">
        <v>2234366</v>
      </c>
      <c r="H146" s="137" t="n">
        <f aca="false">F146/G146*100</f>
        <v>104.234310761979</v>
      </c>
      <c r="I146" s="136" t="n">
        <v>12177661</v>
      </c>
      <c r="J146" s="136" t="n">
        <v>11118176</v>
      </c>
      <c r="K146" s="137" t="n">
        <f aca="false">I146/J146*100</f>
        <v>109.529305886145</v>
      </c>
      <c r="L146" s="136" t="n">
        <v>12177661</v>
      </c>
      <c r="M146" s="136" t="n">
        <v>11118176</v>
      </c>
      <c r="N146" s="137" t="n">
        <f aca="false">L146/M146*100</f>
        <v>109.529305886145</v>
      </c>
      <c r="O146" s="136"/>
      <c r="P146" s="130" t="n">
        <v>120</v>
      </c>
      <c r="Q146" s="136" t="n">
        <v>940</v>
      </c>
      <c r="R146" s="128" t="n">
        <f aca="false">Q146*P146</f>
        <v>112800</v>
      </c>
    </row>
    <row r="147" s="144" customFormat="true" ht="15" hidden="false" customHeight="false" outlineLevel="0" collapsed="false">
      <c r="A147" s="136" t="n">
        <v>3</v>
      </c>
      <c r="B147" s="154" t="s">
        <v>126</v>
      </c>
      <c r="C147" s="130" t="n">
        <v>12195321</v>
      </c>
      <c r="D147" s="130" t="n">
        <v>13870341</v>
      </c>
      <c r="E147" s="137" t="n">
        <f aca="false">C147/D147*100</f>
        <v>87.9237287677354</v>
      </c>
      <c r="F147" s="130" t="n">
        <v>1370000</v>
      </c>
      <c r="G147" s="130" t="n">
        <v>2379048</v>
      </c>
      <c r="H147" s="137" t="n">
        <f aca="false">F147/G147*100</f>
        <v>57.5860596339376</v>
      </c>
      <c r="I147" s="136" t="n">
        <v>8892578</v>
      </c>
      <c r="J147" s="136" t="n">
        <v>14321392</v>
      </c>
      <c r="K147" s="137" t="n">
        <f aca="false">I147/J147*100</f>
        <v>62.0929725266929</v>
      </c>
      <c r="L147" s="136" t="n">
        <f aca="false">1958616+6933962</f>
        <v>8892578</v>
      </c>
      <c r="M147" s="136" t="n">
        <v>14321392</v>
      </c>
      <c r="N147" s="137" t="n">
        <f aca="false">L147/M147*100</f>
        <v>62.0929725266929</v>
      </c>
      <c r="O147" s="136"/>
      <c r="P147" s="130" t="n">
        <v>306</v>
      </c>
      <c r="Q147" s="136" t="n">
        <v>1205</v>
      </c>
      <c r="R147" s="128" t="n">
        <f aca="false">Q147*P147</f>
        <v>368730</v>
      </c>
    </row>
    <row r="148" customFormat="false" ht="15" hidden="false" customHeight="false" outlineLevel="0" collapsed="false">
      <c r="A148" s="136" t="n">
        <v>4</v>
      </c>
      <c r="B148" s="154" t="s">
        <v>127</v>
      </c>
      <c r="C148" s="130" t="n">
        <v>2344367</v>
      </c>
      <c r="D148" s="130" t="n">
        <v>3545737</v>
      </c>
      <c r="E148" s="137" t="n">
        <f aca="false">C148/D148*100</f>
        <v>66.1179044018211</v>
      </c>
      <c r="F148" s="130" t="n">
        <v>465521</v>
      </c>
      <c r="G148" s="130" t="n">
        <v>649803</v>
      </c>
      <c r="H148" s="137" t="n">
        <f aca="false">F148/G148*100</f>
        <v>71.640327914768</v>
      </c>
      <c r="I148" s="136" t="n">
        <v>2044065</v>
      </c>
      <c r="J148" s="136" t="n">
        <v>3321316</v>
      </c>
      <c r="K148" s="137" t="n">
        <f aca="false">I148/J148*100</f>
        <v>61.5438278080135</v>
      </c>
      <c r="L148" s="136" t="n">
        <v>2044065</v>
      </c>
      <c r="M148" s="136" t="n">
        <v>3321316</v>
      </c>
      <c r="N148" s="137" t="n">
        <f aca="false">L148/M148*100</f>
        <v>61.5438278080135</v>
      </c>
      <c r="O148" s="136" t="n">
        <v>551</v>
      </c>
      <c r="P148" s="130" t="n">
        <v>150</v>
      </c>
      <c r="Q148" s="136" t="n">
        <v>551</v>
      </c>
      <c r="R148" s="128" t="n">
        <f aca="false">Q148*P148</f>
        <v>82650</v>
      </c>
    </row>
    <row r="149" customFormat="false" ht="15" hidden="false" customHeight="false" outlineLevel="0" collapsed="false">
      <c r="A149" s="136" t="n">
        <v>5</v>
      </c>
      <c r="B149" s="154" t="s">
        <v>128</v>
      </c>
      <c r="C149" s="130" t="n">
        <v>0</v>
      </c>
      <c r="D149" s="130" t="n">
        <v>0</v>
      </c>
      <c r="E149" s="136" t="n">
        <v>0</v>
      </c>
      <c r="F149" s="130" t="n">
        <v>0</v>
      </c>
      <c r="G149" s="130" t="n">
        <v>0</v>
      </c>
      <c r="H149" s="136" t="n">
        <v>0</v>
      </c>
      <c r="I149" s="136" t="n">
        <v>0</v>
      </c>
      <c r="J149" s="136" t="n">
        <v>0</v>
      </c>
      <c r="K149" s="136" t="n">
        <v>0</v>
      </c>
      <c r="L149" s="136" t="n">
        <v>0</v>
      </c>
      <c r="M149" s="136" t="n">
        <v>0</v>
      </c>
      <c r="N149" s="137" t="n">
        <v>0</v>
      </c>
      <c r="O149" s="136" t="n">
        <v>0</v>
      </c>
      <c r="P149" s="134" t="n">
        <v>0</v>
      </c>
      <c r="Q149" s="136" t="n">
        <v>0</v>
      </c>
      <c r="R149" s="128" t="n">
        <f aca="false">Q149*P149</f>
        <v>0</v>
      </c>
    </row>
    <row r="150" customFormat="false" ht="15" hidden="false" customHeight="false" outlineLevel="0" collapsed="false">
      <c r="A150" s="136" t="n">
        <v>6</v>
      </c>
      <c r="B150" s="154" t="s">
        <v>129</v>
      </c>
      <c r="C150" s="130" t="n">
        <v>10006023</v>
      </c>
      <c r="D150" s="130" t="n">
        <v>10726188</v>
      </c>
      <c r="E150" s="137" t="n">
        <f aca="false">C150/D150*100</f>
        <v>93.2859185388136</v>
      </c>
      <c r="F150" s="130" t="n">
        <v>1860077</v>
      </c>
      <c r="G150" s="130" t="n">
        <v>1794776</v>
      </c>
      <c r="H150" s="137" t="n">
        <f aca="false">F150/G150*100</f>
        <v>103.638392757648</v>
      </c>
      <c r="I150" s="136" t="n">
        <v>10080571</v>
      </c>
      <c r="J150" s="136" t="n">
        <v>10762550</v>
      </c>
      <c r="K150" s="137" t="n">
        <f aca="false">I150/J150*100</f>
        <v>93.6634069063559</v>
      </c>
      <c r="L150" s="136" t="n">
        <v>10080571</v>
      </c>
      <c r="M150" s="136" t="n">
        <v>10762550</v>
      </c>
      <c r="N150" s="137" t="n">
        <f aca="false">L150/M150*100</f>
        <v>93.6634069063559</v>
      </c>
      <c r="O150" s="136" t="n">
        <v>468</v>
      </c>
      <c r="P150" s="130" t="n">
        <v>150</v>
      </c>
      <c r="Q150" s="136" t="n">
        <v>464</v>
      </c>
      <c r="R150" s="128" t="n">
        <f aca="false">Q150*P150</f>
        <v>69600</v>
      </c>
    </row>
    <row r="151" customFormat="false" ht="15" hidden="false" customHeight="false" outlineLevel="0" collapsed="false">
      <c r="A151" s="136" t="n">
        <v>7</v>
      </c>
      <c r="B151" s="154" t="s">
        <v>130</v>
      </c>
      <c r="C151" s="130" t="n">
        <v>0</v>
      </c>
      <c r="D151" s="130" t="n">
        <v>0</v>
      </c>
      <c r="E151" s="136" t="n">
        <v>0</v>
      </c>
      <c r="F151" s="130" t="n">
        <v>0</v>
      </c>
      <c r="G151" s="130" t="n">
        <v>0</v>
      </c>
      <c r="H151" s="136" t="n">
        <v>0</v>
      </c>
      <c r="I151" s="136" t="n">
        <v>0</v>
      </c>
      <c r="J151" s="136" t="n">
        <v>0</v>
      </c>
      <c r="K151" s="136" t="n">
        <v>0</v>
      </c>
      <c r="L151" s="136" t="n">
        <v>0</v>
      </c>
      <c r="M151" s="136" t="n">
        <v>0</v>
      </c>
      <c r="N151" s="137" t="n">
        <v>0</v>
      </c>
      <c r="O151" s="136" t="n">
        <v>0</v>
      </c>
      <c r="P151" s="134" t="n">
        <v>0</v>
      </c>
      <c r="Q151" s="136" t="n">
        <v>0</v>
      </c>
      <c r="R151" s="128" t="n">
        <f aca="false">Q151*P151</f>
        <v>0</v>
      </c>
    </row>
    <row r="152" customFormat="false" ht="15" hidden="false" customHeight="false" outlineLevel="0" collapsed="false">
      <c r="A152" s="136" t="n">
        <v>8</v>
      </c>
      <c r="B152" s="154" t="s">
        <v>131</v>
      </c>
      <c r="C152" s="136" t="n">
        <v>0</v>
      </c>
      <c r="D152" s="136" t="n">
        <v>0</v>
      </c>
      <c r="E152" s="136" t="n">
        <v>0</v>
      </c>
      <c r="F152" s="136" t="n">
        <v>0</v>
      </c>
      <c r="G152" s="136" t="n">
        <v>0</v>
      </c>
      <c r="H152" s="136" t="n">
        <v>0</v>
      </c>
      <c r="I152" s="136" t="n">
        <v>0</v>
      </c>
      <c r="J152" s="136" t="n">
        <v>0</v>
      </c>
      <c r="K152" s="136" t="n">
        <v>0</v>
      </c>
      <c r="L152" s="136" t="n">
        <v>0</v>
      </c>
      <c r="M152" s="136" t="n">
        <v>0</v>
      </c>
      <c r="N152" s="137" t="n">
        <v>0</v>
      </c>
      <c r="O152" s="136" t="n">
        <v>0</v>
      </c>
      <c r="P152" s="134" t="n">
        <v>0</v>
      </c>
      <c r="Q152" s="136" t="n">
        <v>0</v>
      </c>
      <c r="R152" s="128" t="n">
        <f aca="false">Q152*P152</f>
        <v>0</v>
      </c>
    </row>
    <row r="153" s="144" customFormat="true" ht="15" hidden="false" customHeight="false" outlineLevel="0" collapsed="false">
      <c r="A153" s="136" t="n">
        <v>9</v>
      </c>
      <c r="B153" s="154" t="s">
        <v>132</v>
      </c>
      <c r="C153" s="130" t="n">
        <v>13933589</v>
      </c>
      <c r="D153" s="130" t="n">
        <v>8484285</v>
      </c>
      <c r="E153" s="137" t="n">
        <f aca="false">C153/D153*100</f>
        <v>164.228205441001</v>
      </c>
      <c r="F153" s="136" t="n">
        <v>3271279</v>
      </c>
      <c r="G153" s="136" t="n">
        <v>1660998</v>
      </c>
      <c r="H153" s="137" t="n">
        <f aca="false">F153/G153*100</f>
        <v>196.946594758091</v>
      </c>
      <c r="I153" s="136" t="n">
        <v>13862009</v>
      </c>
      <c r="J153" s="136" t="n">
        <v>8080415</v>
      </c>
      <c r="K153" s="137" t="n">
        <f aca="false">I153/J153*100</f>
        <v>171.550706244667</v>
      </c>
      <c r="L153" s="136" t="n">
        <v>13862009</v>
      </c>
      <c r="M153" s="136" t="n">
        <v>8080415</v>
      </c>
      <c r="N153" s="137" t="n">
        <f aca="false">L153/M153*100</f>
        <v>171.550706244667</v>
      </c>
      <c r="O153" s="136" t="n">
        <v>902</v>
      </c>
      <c r="P153" s="130" t="n">
        <v>100</v>
      </c>
      <c r="Q153" s="136" t="n">
        <v>870</v>
      </c>
      <c r="R153" s="128" t="n">
        <f aca="false">Q153*P153</f>
        <v>87000</v>
      </c>
    </row>
    <row r="154" customFormat="false" ht="15" hidden="false" customHeight="false" outlineLevel="0" collapsed="false">
      <c r="A154" s="136" t="n">
        <v>10</v>
      </c>
      <c r="B154" s="154" t="s">
        <v>133</v>
      </c>
      <c r="C154" s="130" t="n">
        <v>21425028</v>
      </c>
      <c r="D154" s="130" t="n">
        <v>22530486</v>
      </c>
      <c r="E154" s="137" t="n">
        <f aca="false">C154/D154*100</f>
        <v>95.0935013119557</v>
      </c>
      <c r="F154" s="130" t="n">
        <v>3803288</v>
      </c>
      <c r="G154" s="130" t="n">
        <v>3694631</v>
      </c>
      <c r="H154" s="137" t="n">
        <f aca="false">F154/G154*100</f>
        <v>102.940943222747</v>
      </c>
      <c r="I154" s="136" t="n">
        <v>21242356</v>
      </c>
      <c r="J154" s="136" t="n">
        <v>22008239</v>
      </c>
      <c r="K154" s="137" t="n">
        <f aca="false">I154/J154*100</f>
        <v>96.5200168900383</v>
      </c>
      <c r="L154" s="136" t="n">
        <v>21182626</v>
      </c>
      <c r="M154" s="136" t="n">
        <v>21980951</v>
      </c>
      <c r="N154" s="137" t="n">
        <f aca="false">L154/M154*100</f>
        <v>96.368105274426</v>
      </c>
      <c r="O154" s="136" t="n">
        <v>666</v>
      </c>
      <c r="P154" s="130" t="n">
        <v>134</v>
      </c>
      <c r="Q154" s="136" t="n">
        <v>659</v>
      </c>
      <c r="R154" s="128" t="n">
        <f aca="false">Q154*P154</f>
        <v>88306</v>
      </c>
    </row>
    <row r="155" customFormat="false" ht="15" hidden="false" customHeight="false" outlineLevel="0" collapsed="false">
      <c r="A155" s="136" t="n">
        <v>11</v>
      </c>
      <c r="B155" s="154" t="s">
        <v>134</v>
      </c>
      <c r="C155" s="130" t="n">
        <v>14979428</v>
      </c>
      <c r="D155" s="130" t="n">
        <v>15896197</v>
      </c>
      <c r="E155" s="137" t="n">
        <f aca="false">C155/D155*100</f>
        <v>94.2327778147188</v>
      </c>
      <c r="F155" s="136" t="n">
        <v>2719220</v>
      </c>
      <c r="G155" s="136" t="n">
        <v>2560482</v>
      </c>
      <c r="H155" s="137" t="n">
        <f aca="false">F155/G155*100</f>
        <v>106.199535868637</v>
      </c>
      <c r="I155" s="136" t="n">
        <v>15069437</v>
      </c>
      <c r="J155" s="136" t="n">
        <v>15652618</v>
      </c>
      <c r="K155" s="137" t="n">
        <f aca="false">I155/J155*100</f>
        <v>96.2742270973456</v>
      </c>
      <c r="L155" s="136" t="n">
        <v>15069437</v>
      </c>
      <c r="M155" s="136" t="n">
        <v>15652618</v>
      </c>
      <c r="N155" s="137" t="n">
        <f aca="false">L155/M155*100</f>
        <v>96.2742270973456</v>
      </c>
      <c r="O155" s="136" t="n">
        <v>558</v>
      </c>
      <c r="P155" s="130" t="n">
        <v>168</v>
      </c>
      <c r="Q155" s="136" t="n">
        <v>558</v>
      </c>
      <c r="R155" s="128" t="n">
        <f aca="false">Q155*P155</f>
        <v>93744</v>
      </c>
    </row>
    <row r="156" customFormat="false" ht="15" hidden="false" customHeight="false" outlineLevel="0" collapsed="false">
      <c r="A156" s="136" t="n">
        <v>12</v>
      </c>
      <c r="B156" s="154" t="s">
        <v>135</v>
      </c>
      <c r="C156" s="130" t="n">
        <v>1170</v>
      </c>
      <c r="D156" s="130" t="n">
        <v>0</v>
      </c>
      <c r="E156" s="137" t="n">
        <v>0</v>
      </c>
      <c r="F156" s="130" t="n">
        <v>0</v>
      </c>
      <c r="G156" s="130" t="n">
        <v>0</v>
      </c>
      <c r="H156" s="137" t="n">
        <v>0</v>
      </c>
      <c r="I156" s="130" t="n">
        <v>1106</v>
      </c>
      <c r="J156" s="130" t="n">
        <v>0</v>
      </c>
      <c r="K156" s="137" t="n">
        <v>0</v>
      </c>
      <c r="L156" s="130" t="n">
        <v>0</v>
      </c>
      <c r="M156" s="130" t="n">
        <v>0</v>
      </c>
      <c r="N156" s="137" t="n">
        <v>0</v>
      </c>
      <c r="O156" s="136" t="n">
        <v>9</v>
      </c>
      <c r="P156" s="130" t="n">
        <v>45</v>
      </c>
      <c r="Q156" s="136" t="n">
        <v>9</v>
      </c>
      <c r="R156" s="128" t="n">
        <f aca="false">Q156*P156</f>
        <v>405</v>
      </c>
    </row>
    <row r="157" customFormat="false" ht="15" hidden="false" customHeight="false" outlineLevel="0" collapsed="false">
      <c r="A157" s="136" t="n">
        <v>13</v>
      </c>
      <c r="B157" s="154" t="s">
        <v>136</v>
      </c>
      <c r="C157" s="136" t="n">
        <v>0</v>
      </c>
      <c r="D157" s="136" t="n">
        <v>0</v>
      </c>
      <c r="E157" s="136" t="n">
        <v>0</v>
      </c>
      <c r="F157" s="136" t="n">
        <v>0</v>
      </c>
      <c r="G157" s="136" t="n">
        <v>0</v>
      </c>
      <c r="H157" s="136" t="n">
        <v>0</v>
      </c>
      <c r="I157" s="136" t="n">
        <v>0</v>
      </c>
      <c r="J157" s="136" t="n">
        <v>0</v>
      </c>
      <c r="K157" s="136" t="n">
        <v>0</v>
      </c>
      <c r="L157" s="136" t="n">
        <v>0</v>
      </c>
      <c r="M157" s="136" t="n">
        <v>0</v>
      </c>
      <c r="N157" s="137" t="n">
        <v>0</v>
      </c>
      <c r="O157" s="136" t="n">
        <v>0</v>
      </c>
      <c r="P157" s="134" t="n">
        <v>0</v>
      </c>
      <c r="Q157" s="136" t="n">
        <v>0</v>
      </c>
      <c r="R157" s="128" t="n">
        <f aca="false">Q157*P157</f>
        <v>0</v>
      </c>
    </row>
    <row r="158" customFormat="false" ht="15" hidden="false" customHeight="false" outlineLevel="0" collapsed="false">
      <c r="A158" s="136" t="n">
        <v>14</v>
      </c>
      <c r="B158" s="154" t="s">
        <v>137</v>
      </c>
      <c r="C158" s="130" t="n">
        <v>2033123</v>
      </c>
      <c r="D158" s="130" t="n">
        <v>1330062</v>
      </c>
      <c r="E158" s="137" t="n">
        <f aca="false">C158/D158*100</f>
        <v>152.859265207186</v>
      </c>
      <c r="F158" s="136" t="n">
        <v>348399</v>
      </c>
      <c r="G158" s="136" t="n">
        <v>229768</v>
      </c>
      <c r="H158" s="137" t="n">
        <f aca="false">F158/G158*100</f>
        <v>151.630775390829</v>
      </c>
      <c r="I158" s="136" t="n">
        <v>1962800</v>
      </c>
      <c r="J158" s="136" t="n">
        <v>1377884</v>
      </c>
      <c r="K158" s="137" t="n">
        <f aca="false">I158/J158*100</f>
        <v>142.450307863362</v>
      </c>
      <c r="L158" s="136" t="n">
        <v>0</v>
      </c>
      <c r="M158" s="136" t="n">
        <v>0</v>
      </c>
      <c r="N158" s="137" t="n">
        <v>0</v>
      </c>
      <c r="O158" s="136" t="n">
        <v>312</v>
      </c>
      <c r="P158" s="130" t="n">
        <v>58</v>
      </c>
      <c r="Q158" s="136"/>
      <c r="R158" s="128" t="n">
        <f aca="false">Q158*P158</f>
        <v>0</v>
      </c>
    </row>
    <row r="159" customFormat="false" ht="15" hidden="false" customHeight="false" outlineLevel="0" collapsed="false">
      <c r="A159" s="136" t="n">
        <v>15</v>
      </c>
      <c r="B159" s="154" t="s">
        <v>138</v>
      </c>
      <c r="C159" s="130" t="n">
        <v>15886023</v>
      </c>
      <c r="D159" s="130" t="n">
        <v>17394243</v>
      </c>
      <c r="E159" s="137" t="n">
        <f aca="false">C159/D159*100</f>
        <v>91.3292001267316</v>
      </c>
      <c r="F159" s="136" t="n">
        <v>2826477</v>
      </c>
      <c r="G159" s="136" t="n">
        <v>2876179</v>
      </c>
      <c r="H159" s="137" t="n">
        <f aca="false">F159/G159*100</f>
        <v>98.2719434360657</v>
      </c>
      <c r="I159" s="136" t="n">
        <v>14201956</v>
      </c>
      <c r="J159" s="136" t="n">
        <v>16742891</v>
      </c>
      <c r="K159" s="137" t="n">
        <f aca="false">I159/J159*100</f>
        <v>84.8237977539243</v>
      </c>
      <c r="L159" s="136" t="n">
        <v>14141316</v>
      </c>
      <c r="M159" s="136" t="n">
        <v>16683856</v>
      </c>
      <c r="N159" s="137" t="n">
        <f aca="false">L159/M159*100</f>
        <v>84.7604774339937</v>
      </c>
      <c r="O159" s="136" t="n">
        <v>648</v>
      </c>
      <c r="P159" s="130" t="n">
        <v>130</v>
      </c>
      <c r="Q159" s="136" t="n">
        <v>648</v>
      </c>
      <c r="R159" s="128" t="n">
        <f aca="false">Q159*P159</f>
        <v>84240</v>
      </c>
    </row>
    <row r="160" s="142" customFormat="true" ht="15" hidden="false" customHeight="false" outlineLevel="0" collapsed="false">
      <c r="A160" s="140" t="s">
        <v>139</v>
      </c>
      <c r="B160" s="140" t="s">
        <v>140</v>
      </c>
      <c r="C160" s="152" t="n">
        <f aca="false">SUM(C145:C159)</f>
        <v>162936741</v>
      </c>
      <c r="D160" s="152" t="n">
        <f aca="false">SUM(D145:D159)</f>
        <v>156039527</v>
      </c>
      <c r="E160" s="141" t="n">
        <f aca="false">C160/D160*100</f>
        <v>104.420171050634</v>
      </c>
      <c r="F160" s="140" t="n">
        <f aca="false">SUM(F145:F159)</f>
        <v>29395855</v>
      </c>
      <c r="G160" s="140" t="n">
        <f aca="false">SUM(G145:G159)</f>
        <v>26465700</v>
      </c>
      <c r="H160" s="141" t="n">
        <f aca="false">F160/G160*100</f>
        <v>111.07151898495</v>
      </c>
      <c r="I160" s="140" t="n">
        <f aca="false">SUM(I145:I159)</f>
        <v>156772310</v>
      </c>
      <c r="J160" s="140" t="n">
        <f aca="false">SUM(J145:J159)</f>
        <v>152975628</v>
      </c>
      <c r="K160" s="141" t="n">
        <f aca="false">I160/J160*100</f>
        <v>102.481886853244</v>
      </c>
      <c r="L160" s="140" t="n">
        <f aca="false">SUM(L145:L159)</f>
        <v>124214351</v>
      </c>
      <c r="M160" s="140" t="n">
        <f aca="false">SUM(M145:M159)</f>
        <v>124491038</v>
      </c>
      <c r="N160" s="141" t="n">
        <f aca="false">L160/M160*100</f>
        <v>99.7777454470257</v>
      </c>
      <c r="O160" s="140" t="n">
        <f aca="false">SUM(O145:O159)</f>
        <v>7059</v>
      </c>
      <c r="P160" s="141" t="n">
        <f aca="false">R160/O160</f>
        <v>199.725173537328</v>
      </c>
      <c r="Q160" s="140" t="n">
        <f aca="false">SUM(Q145:Q159)</f>
        <v>8817</v>
      </c>
      <c r="R160" s="149" t="n">
        <f aca="false">SUM(R145:R159)</f>
        <v>1409860</v>
      </c>
    </row>
    <row r="161" customFormat="false" ht="15" hidden="false" customHeight="false" outlineLevel="0" collapsed="false">
      <c r="A161" s="129"/>
      <c r="B161" s="129"/>
      <c r="C161" s="136"/>
      <c r="D161" s="136"/>
      <c r="E161" s="137"/>
      <c r="F161" s="136"/>
      <c r="G161" s="136"/>
      <c r="H161" s="137"/>
      <c r="I161" s="136"/>
      <c r="J161" s="136"/>
      <c r="K161" s="130"/>
      <c r="L161" s="136"/>
      <c r="M161" s="136"/>
      <c r="N161" s="137"/>
      <c r="O161" s="130"/>
      <c r="P161" s="130"/>
      <c r="Q161" s="130"/>
      <c r="R161" s="128"/>
    </row>
    <row r="162" customFormat="false" ht="15" hidden="false" customHeight="false" outlineLevel="0" collapsed="false">
      <c r="A162" s="171"/>
      <c r="B162" s="171" t="s">
        <v>15</v>
      </c>
      <c r="C162" s="129" t="n">
        <v>3</v>
      </c>
      <c r="D162" s="129" t="n">
        <v>4</v>
      </c>
      <c r="E162" s="131" t="n">
        <v>5</v>
      </c>
      <c r="F162" s="129" t="n">
        <v>6</v>
      </c>
      <c r="G162" s="129" t="n">
        <v>7</v>
      </c>
      <c r="H162" s="129" t="n">
        <v>8</v>
      </c>
      <c r="I162" s="129" t="n">
        <v>9</v>
      </c>
      <c r="J162" s="129" t="n">
        <v>10</v>
      </c>
      <c r="K162" s="129" t="n">
        <v>11</v>
      </c>
      <c r="L162" s="129" t="n">
        <v>12</v>
      </c>
      <c r="M162" s="129" t="n">
        <v>13</v>
      </c>
      <c r="N162" s="129" t="n">
        <v>14</v>
      </c>
      <c r="O162" s="129" t="n">
        <v>15</v>
      </c>
      <c r="P162" s="131" t="n">
        <v>16</v>
      </c>
      <c r="Q162" s="129" t="n">
        <v>15</v>
      </c>
      <c r="R162" s="172"/>
    </row>
    <row r="163" customFormat="false" ht="15" hidden="false" customHeight="false" outlineLevel="0" collapsed="false">
      <c r="A163" s="136" t="n">
        <v>1</v>
      </c>
      <c r="B163" s="154" t="s">
        <v>141</v>
      </c>
      <c r="C163" s="136" t="n">
        <v>30600</v>
      </c>
      <c r="D163" s="136" t="n">
        <v>51522</v>
      </c>
      <c r="E163" s="137" t="n">
        <f aca="false">C163/D163*100</f>
        <v>59.3921043437755</v>
      </c>
      <c r="F163" s="130" t="n">
        <v>11864</v>
      </c>
      <c r="G163" s="136" t="n">
        <v>5828</v>
      </c>
      <c r="H163" s="137" t="n">
        <f aca="false">F163/G163*100</f>
        <v>203.568977350721</v>
      </c>
      <c r="I163" s="136" t="n">
        <v>30600</v>
      </c>
      <c r="J163" s="136" t="n">
        <v>51522</v>
      </c>
      <c r="K163" s="137" t="n">
        <f aca="false">I163/J163*100</f>
        <v>59.3921043437755</v>
      </c>
      <c r="L163" s="136" t="n">
        <v>0</v>
      </c>
      <c r="M163" s="136" t="n">
        <v>0</v>
      </c>
      <c r="N163" s="137" t="n">
        <v>0</v>
      </c>
      <c r="O163" s="136" t="n">
        <v>53</v>
      </c>
      <c r="P163" s="130" t="n">
        <v>76</v>
      </c>
      <c r="Q163" s="136" t="n">
        <v>52</v>
      </c>
      <c r="R163" s="128" t="n">
        <f aca="false">Q163*P163</f>
        <v>3952</v>
      </c>
    </row>
    <row r="164" s="144" customFormat="true" ht="15" hidden="false" customHeight="false" outlineLevel="0" collapsed="false">
      <c r="A164" s="136" t="n">
        <v>2</v>
      </c>
      <c r="B164" s="154" t="s">
        <v>142</v>
      </c>
      <c r="C164" s="130" t="n">
        <v>2183831</v>
      </c>
      <c r="D164" s="130" t="n">
        <v>2959225</v>
      </c>
      <c r="E164" s="137" t="n">
        <f aca="false">C164/D164*100</f>
        <v>73.7973962777416</v>
      </c>
      <c r="F164" s="130" t="n">
        <v>257555</v>
      </c>
      <c r="G164" s="130" t="n">
        <v>577880</v>
      </c>
      <c r="H164" s="137" t="n">
        <f aca="false">F164/G164*100</f>
        <v>44.5689416487852</v>
      </c>
      <c r="I164" s="130" t="n">
        <v>2470485</v>
      </c>
      <c r="J164" s="130" t="n">
        <v>2938124</v>
      </c>
      <c r="K164" s="137" t="n">
        <f aca="false">I164/J164*100</f>
        <v>84.0837554847923</v>
      </c>
      <c r="L164" s="130" t="n">
        <v>907266</v>
      </c>
      <c r="M164" s="130" t="n">
        <v>1177596</v>
      </c>
      <c r="N164" s="137" t="n">
        <f aca="false">L164/M164*100</f>
        <v>77.0439097958893</v>
      </c>
      <c r="O164" s="136" t="n">
        <v>508</v>
      </c>
      <c r="P164" s="130" t="n">
        <v>110</v>
      </c>
      <c r="Q164" s="136"/>
      <c r="R164" s="128" t="n">
        <f aca="false">Q164*P164</f>
        <v>0</v>
      </c>
    </row>
    <row r="165" customFormat="false" ht="15" hidden="false" customHeight="false" outlineLevel="0" collapsed="false">
      <c r="A165" s="136" t="n">
        <v>3</v>
      </c>
      <c r="B165" s="154" t="s">
        <v>143</v>
      </c>
      <c r="C165" s="136" t="n">
        <v>0</v>
      </c>
      <c r="D165" s="136" t="n">
        <v>0</v>
      </c>
      <c r="E165" s="136" t="n">
        <v>0</v>
      </c>
      <c r="F165" s="136" t="n">
        <v>0</v>
      </c>
      <c r="G165" s="136" t="n">
        <v>0</v>
      </c>
      <c r="H165" s="136" t="n">
        <v>0</v>
      </c>
      <c r="I165" s="136" t="n">
        <v>0</v>
      </c>
      <c r="J165" s="136" t="n">
        <v>0</v>
      </c>
      <c r="K165" s="136" t="n">
        <v>0</v>
      </c>
      <c r="L165" s="136" t="n">
        <v>0</v>
      </c>
      <c r="M165" s="136" t="n">
        <v>0</v>
      </c>
      <c r="N165" s="137" t="n">
        <v>0</v>
      </c>
      <c r="O165" s="136" t="n">
        <v>0</v>
      </c>
      <c r="P165" s="130" t="n">
        <v>0</v>
      </c>
      <c r="Q165" s="136" t="n">
        <v>0</v>
      </c>
      <c r="R165" s="128" t="n">
        <f aca="false">Q165*P165</f>
        <v>0</v>
      </c>
    </row>
    <row r="166" customFormat="false" ht="15" hidden="false" customHeight="false" outlineLevel="0" collapsed="false">
      <c r="A166" s="136" t="n">
        <v>4</v>
      </c>
      <c r="B166" s="154" t="s">
        <v>144</v>
      </c>
      <c r="C166" s="136" t="n">
        <v>1651885</v>
      </c>
      <c r="D166" s="136" t="n">
        <v>1747815</v>
      </c>
      <c r="E166" s="137" t="n">
        <f aca="false">C166/D166*100</f>
        <v>94.5114328461536</v>
      </c>
      <c r="F166" s="136" t="n">
        <v>316330</v>
      </c>
      <c r="G166" s="132" t="n">
        <v>342505</v>
      </c>
      <c r="H166" s="137" t="n">
        <f aca="false">F166/G166*100</f>
        <v>92.3577757988934</v>
      </c>
      <c r="I166" s="132" t="n">
        <v>1859638</v>
      </c>
      <c r="J166" s="132" t="n">
        <v>618895</v>
      </c>
      <c r="K166" s="137" t="n">
        <f aca="false">I166/J166*100</f>
        <v>300.47714071046</v>
      </c>
      <c r="L166" s="132" t="n">
        <f aca="false">1191375+16119</f>
        <v>1207494</v>
      </c>
      <c r="M166" s="132" t="n">
        <v>618895</v>
      </c>
      <c r="N166" s="137" t="n">
        <f aca="false">L166/M166*100</f>
        <v>195.104823920051</v>
      </c>
      <c r="O166" s="136"/>
      <c r="P166" s="130" t="n">
        <v>32</v>
      </c>
      <c r="Q166" s="136" t="n">
        <v>286</v>
      </c>
      <c r="R166" s="128" t="n">
        <f aca="false">Q166*P166</f>
        <v>9152</v>
      </c>
    </row>
    <row r="167" customFormat="false" ht="15" hidden="false" customHeight="false" outlineLevel="0" collapsed="false">
      <c r="A167" s="136" t="n">
        <v>5</v>
      </c>
      <c r="B167" s="154" t="s">
        <v>145</v>
      </c>
      <c r="C167" s="136" t="n">
        <v>1312677</v>
      </c>
      <c r="D167" s="136" t="n">
        <v>1423538</v>
      </c>
      <c r="E167" s="137" t="n">
        <f aca="false">C167/D167*100</f>
        <v>92.2122907853531</v>
      </c>
      <c r="F167" s="136" t="n">
        <v>695070</v>
      </c>
      <c r="G167" s="136" t="n">
        <v>546560</v>
      </c>
      <c r="H167" s="137" t="n">
        <f aca="false">F167/G167*100</f>
        <v>127.171765222482</v>
      </c>
      <c r="I167" s="136" t="n">
        <v>1118984</v>
      </c>
      <c r="J167" s="136" t="n">
        <v>1893949</v>
      </c>
      <c r="K167" s="137" t="n">
        <f aca="false">I167/J167*100</f>
        <v>59.0820555358143</v>
      </c>
      <c r="L167" s="136" t="n">
        <v>0</v>
      </c>
      <c r="M167" s="136" t="n">
        <v>0</v>
      </c>
      <c r="N167" s="137" t="n">
        <v>0</v>
      </c>
      <c r="O167" s="136" t="n">
        <v>399</v>
      </c>
      <c r="P167" s="130" t="n">
        <v>51</v>
      </c>
      <c r="Q167" s="136" t="n">
        <v>531</v>
      </c>
      <c r="R167" s="128" t="n">
        <f aca="false">Q167*P167</f>
        <v>27081</v>
      </c>
    </row>
    <row r="168" s="142" customFormat="true" ht="15" hidden="false" customHeight="false" outlineLevel="0" collapsed="false">
      <c r="A168" s="140" t="s">
        <v>146</v>
      </c>
      <c r="B168" s="140" t="s">
        <v>147</v>
      </c>
      <c r="C168" s="140" t="n">
        <f aca="false">SUM(C163:C167)</f>
        <v>5178993</v>
      </c>
      <c r="D168" s="140" t="n">
        <f aca="false">SUM(D163:D167)</f>
        <v>6182100</v>
      </c>
      <c r="E168" s="141" t="n">
        <f aca="false">C168/D168*100</f>
        <v>83.7740088319503</v>
      </c>
      <c r="F168" s="140" t="n">
        <f aca="false">SUM(F163:F167)</f>
        <v>1280819</v>
      </c>
      <c r="G168" s="140" t="n">
        <f aca="false">SUM(G163:G167)</f>
        <v>1472773</v>
      </c>
      <c r="H168" s="141" t="n">
        <f aca="false">F168/G168*100</f>
        <v>86.966491102159</v>
      </c>
      <c r="I168" s="140" t="n">
        <f aca="false">SUM(I163:I167)</f>
        <v>5479707</v>
      </c>
      <c r="J168" s="140" t="n">
        <f aca="false">SUM(J163:J167)</f>
        <v>5502490</v>
      </c>
      <c r="K168" s="141" t="n">
        <f aca="false">I168/J168*100</f>
        <v>99.5859510875985</v>
      </c>
      <c r="L168" s="140" t="n">
        <f aca="false">SUM(L163:L167)</f>
        <v>2114760</v>
      </c>
      <c r="M168" s="140" t="n">
        <f aca="false">SUM(M163:M167)</f>
        <v>1796491</v>
      </c>
      <c r="N168" s="141" t="n">
        <f aca="false">L168/M168*100</f>
        <v>117.716147756933</v>
      </c>
      <c r="O168" s="140" t="n">
        <f aca="false">SUM(O163:O167)</f>
        <v>960</v>
      </c>
      <c r="P168" s="141" t="n">
        <f aca="false">R168/O168</f>
        <v>41.859375</v>
      </c>
      <c r="Q168" s="140" t="n">
        <f aca="false">SUM(Q163:Q167)</f>
        <v>869</v>
      </c>
      <c r="R168" s="149" t="n">
        <f aca="false">SUM(R163:R167)</f>
        <v>40185</v>
      </c>
    </row>
    <row r="169" customFormat="false" ht="15" hidden="false" customHeight="false" outlineLevel="0" collapsed="false">
      <c r="A169" s="136"/>
      <c r="B169" s="129"/>
      <c r="C169" s="130"/>
      <c r="D169" s="130"/>
      <c r="E169" s="137"/>
      <c r="F169" s="130"/>
      <c r="G169" s="130"/>
      <c r="H169" s="137"/>
      <c r="I169" s="130"/>
      <c r="J169" s="130"/>
      <c r="K169" s="137"/>
      <c r="L169" s="130"/>
      <c r="M169" s="188"/>
      <c r="N169" s="189"/>
      <c r="O169" s="188"/>
      <c r="P169" s="130"/>
      <c r="Q169" s="188"/>
      <c r="R169" s="151"/>
    </row>
    <row r="170" customFormat="false" ht="15" hidden="false" customHeight="false" outlineLevel="0" collapsed="false">
      <c r="A170" s="136"/>
      <c r="B170" s="129"/>
      <c r="C170" s="131"/>
      <c r="D170" s="136"/>
      <c r="E170" s="136"/>
      <c r="F170" s="136"/>
      <c r="G170" s="173"/>
      <c r="H170" s="173"/>
      <c r="I170" s="173"/>
      <c r="J170" s="190"/>
      <c r="K170" s="190"/>
      <c r="L170" s="190"/>
      <c r="M170" s="173"/>
      <c r="N170" s="173"/>
      <c r="O170" s="173"/>
      <c r="P170" s="173"/>
      <c r="Q170" s="173"/>
      <c r="R170" s="176"/>
    </row>
    <row r="171" customFormat="false" ht="15" hidden="false" customHeight="false" outlineLevel="0" collapsed="false">
      <c r="A171" s="129" t="s">
        <v>148</v>
      </c>
      <c r="B171" s="129"/>
      <c r="C171" s="129" t="n">
        <v>3</v>
      </c>
      <c r="D171" s="129" t="n">
        <v>4</v>
      </c>
      <c r="E171" s="131" t="n">
        <v>5</v>
      </c>
      <c r="F171" s="129" t="n">
        <v>6</v>
      </c>
      <c r="G171" s="129" t="n">
        <v>7</v>
      </c>
      <c r="H171" s="129" t="n">
        <v>8</v>
      </c>
      <c r="I171" s="129" t="n">
        <v>9</v>
      </c>
      <c r="J171" s="129" t="n">
        <v>10</v>
      </c>
      <c r="K171" s="129" t="n">
        <v>11</v>
      </c>
      <c r="L171" s="129" t="n">
        <v>12</v>
      </c>
      <c r="M171" s="123" t="n">
        <v>13</v>
      </c>
      <c r="N171" s="123" t="n">
        <v>14</v>
      </c>
      <c r="O171" s="123" t="n">
        <v>15</v>
      </c>
      <c r="P171" s="131" t="n">
        <v>16</v>
      </c>
      <c r="Q171" s="123" t="n">
        <v>15</v>
      </c>
      <c r="R171" s="118"/>
    </row>
    <row r="172" customFormat="false" ht="15" hidden="false" customHeight="false" outlineLevel="0" collapsed="false">
      <c r="A172" s="136" t="n">
        <v>1</v>
      </c>
      <c r="B172" s="133" t="s">
        <v>149</v>
      </c>
      <c r="C172" s="136" t="n">
        <v>278</v>
      </c>
      <c r="D172" s="136" t="n">
        <v>3906</v>
      </c>
      <c r="E172" s="137" t="n">
        <f aca="false">C172/D172*100</f>
        <v>7.11725550435228</v>
      </c>
      <c r="F172" s="136" t="n">
        <v>0</v>
      </c>
      <c r="G172" s="136" t="n">
        <v>253</v>
      </c>
      <c r="H172" s="136" t="n">
        <v>0</v>
      </c>
      <c r="I172" s="136" t="n">
        <v>18623</v>
      </c>
      <c r="J172" s="136" t="n">
        <v>16606</v>
      </c>
      <c r="K172" s="137" t="n">
        <f aca="false">I172/J172*100</f>
        <v>112.146212212453</v>
      </c>
      <c r="L172" s="136" t="n">
        <v>0</v>
      </c>
      <c r="M172" s="136" t="n">
        <v>0</v>
      </c>
      <c r="N172" s="136" t="n">
        <v>0</v>
      </c>
      <c r="O172" s="136" t="n">
        <v>71</v>
      </c>
      <c r="P172" s="136" t="n">
        <v>114</v>
      </c>
      <c r="Q172" s="136" t="n">
        <v>69</v>
      </c>
      <c r="R172" s="128" t="n">
        <f aca="false">Q172*P172</f>
        <v>7866</v>
      </c>
    </row>
    <row r="173" customFormat="false" ht="15" hidden="false" customHeight="false" outlineLevel="0" collapsed="false">
      <c r="A173" s="136" t="n">
        <v>2</v>
      </c>
      <c r="B173" s="133" t="s">
        <v>150</v>
      </c>
      <c r="C173" s="136" t="n">
        <v>481032</v>
      </c>
      <c r="D173" s="136" t="n">
        <v>355573</v>
      </c>
      <c r="E173" s="136" t="n">
        <f aca="false">C173/D173*100</f>
        <v>135.283612647754</v>
      </c>
      <c r="F173" s="136" t="n">
        <v>15112</v>
      </c>
      <c r="G173" s="136" t="n">
        <v>22082</v>
      </c>
      <c r="H173" s="136" t="n">
        <f aca="false">F173/G173*100</f>
        <v>68.4358300878544</v>
      </c>
      <c r="I173" s="136" t="n">
        <v>481032</v>
      </c>
      <c r="J173" s="136" t="n">
        <v>355573</v>
      </c>
      <c r="K173" s="136" t="n">
        <f aca="false">I173/J173*100</f>
        <v>135.283612647754</v>
      </c>
      <c r="L173" s="136" t="n">
        <v>481032</v>
      </c>
      <c r="M173" s="136" t="n">
        <v>355573</v>
      </c>
      <c r="N173" s="136" t="n">
        <f aca="false">L173/M173*100</f>
        <v>135.283612647754</v>
      </c>
      <c r="O173" s="136" t="n">
        <v>130</v>
      </c>
      <c r="P173" s="136" t="n">
        <v>108</v>
      </c>
      <c r="Q173" s="136" t="n">
        <v>128</v>
      </c>
      <c r="R173" s="128" t="n">
        <f aca="false">Q173*P173</f>
        <v>13824</v>
      </c>
    </row>
    <row r="174" s="156" customFormat="true" ht="15" hidden="false" customHeight="false" outlineLevel="0" collapsed="false">
      <c r="A174" s="136" t="n">
        <v>3</v>
      </c>
      <c r="B174" s="133" t="s">
        <v>151</v>
      </c>
      <c r="C174" s="136" t="n">
        <v>0</v>
      </c>
      <c r="D174" s="136" t="n">
        <v>96656</v>
      </c>
      <c r="E174" s="136" t="n">
        <f aca="false">C174/D174*100</f>
        <v>0</v>
      </c>
      <c r="F174" s="136" t="n">
        <v>0</v>
      </c>
      <c r="G174" s="136" t="n">
        <v>321</v>
      </c>
      <c r="H174" s="136" t="n">
        <f aca="false">F174/G174*100</f>
        <v>0</v>
      </c>
      <c r="I174" s="136" t="n">
        <v>0</v>
      </c>
      <c r="J174" s="136" t="n">
        <v>88588</v>
      </c>
      <c r="K174" s="136" t="n">
        <f aca="false">I174/J174*100</f>
        <v>0</v>
      </c>
      <c r="L174" s="136" t="n">
        <v>0</v>
      </c>
      <c r="M174" s="136" t="n">
        <v>71580</v>
      </c>
      <c r="N174" s="136" t="n">
        <f aca="false">L174/M174*100</f>
        <v>0</v>
      </c>
      <c r="O174" s="136" t="n">
        <v>42</v>
      </c>
      <c r="P174" s="136" t="n">
        <v>46</v>
      </c>
      <c r="Q174" s="136" t="n">
        <v>59</v>
      </c>
      <c r="R174" s="128" t="n">
        <f aca="false">Q174*P174</f>
        <v>2714</v>
      </c>
    </row>
    <row r="175" customFormat="false" ht="15" hidden="false" customHeight="false" outlineLevel="0" collapsed="false">
      <c r="A175" s="136" t="n">
        <v>4</v>
      </c>
      <c r="B175" s="133" t="s">
        <v>152</v>
      </c>
      <c r="C175" s="136" t="n">
        <v>1601612</v>
      </c>
      <c r="D175" s="136" t="n">
        <v>1990439</v>
      </c>
      <c r="E175" s="177" t="n">
        <f aca="false">C175/D175*100</f>
        <v>80.4652641954865</v>
      </c>
      <c r="F175" s="136" t="n">
        <v>528110</v>
      </c>
      <c r="G175" s="136" t="n">
        <v>255870</v>
      </c>
      <c r="H175" s="177" t="n">
        <f aca="false">F175/G175*100</f>
        <v>206.397780122719</v>
      </c>
      <c r="I175" s="136" t="n">
        <v>1601612</v>
      </c>
      <c r="J175" s="136" t="n">
        <v>1990439</v>
      </c>
      <c r="K175" s="177" t="n">
        <f aca="false">I175/J175*100</f>
        <v>80.4652641954865</v>
      </c>
      <c r="L175" s="136" t="n">
        <v>1601612</v>
      </c>
      <c r="M175" s="136" t="n">
        <v>1990439</v>
      </c>
      <c r="N175" s="137" t="n">
        <f aca="false">L175/M175*100</f>
        <v>80.4652641954865</v>
      </c>
      <c r="O175" s="136" t="n">
        <v>145</v>
      </c>
      <c r="P175" s="155" t="n">
        <v>161</v>
      </c>
      <c r="Q175" s="136" t="n">
        <v>220</v>
      </c>
      <c r="R175" s="128" t="n">
        <f aca="false">Q175*P175</f>
        <v>35420</v>
      </c>
    </row>
    <row r="176" customFormat="false" ht="15" hidden="false" customHeight="false" outlineLevel="0" collapsed="false">
      <c r="A176" s="136" t="n">
        <v>5</v>
      </c>
      <c r="B176" s="133" t="s">
        <v>153</v>
      </c>
      <c r="C176" s="136" t="n">
        <v>420243</v>
      </c>
      <c r="D176" s="136" t="n">
        <v>1334948</v>
      </c>
      <c r="E176" s="177" t="n">
        <f aca="false">C176/D176*100</f>
        <v>31.4801025957565</v>
      </c>
      <c r="F176" s="136" t="n">
        <v>116789</v>
      </c>
      <c r="G176" s="136" t="n">
        <v>288939</v>
      </c>
      <c r="H176" s="177" t="n">
        <f aca="false">F176/G176*100</f>
        <v>40.4199502317098</v>
      </c>
      <c r="I176" s="136" t="n">
        <v>658511</v>
      </c>
      <c r="J176" s="136" t="n">
        <v>1336604</v>
      </c>
      <c r="K176" s="177" t="n">
        <f aca="false">I176/J176*100</f>
        <v>49.2674718914503</v>
      </c>
      <c r="L176" s="136" t="n">
        <v>661648</v>
      </c>
      <c r="M176" s="136" t="n">
        <v>1336604</v>
      </c>
      <c r="N176" s="137" t="n">
        <f aca="false">L176/M176*100</f>
        <v>49.5021711741099</v>
      </c>
      <c r="O176" s="136" t="n">
        <v>44</v>
      </c>
      <c r="P176" s="136" t="n">
        <v>48</v>
      </c>
      <c r="Q176" s="136"/>
      <c r="R176" s="128" t="n">
        <f aca="false">Q176*P176</f>
        <v>0</v>
      </c>
    </row>
    <row r="177" customFormat="false" ht="15" hidden="false" customHeight="false" outlineLevel="0" collapsed="false">
      <c r="A177" s="136" t="n">
        <v>6</v>
      </c>
      <c r="B177" s="133" t="s">
        <v>154</v>
      </c>
      <c r="C177" s="136" t="n">
        <v>0</v>
      </c>
      <c r="D177" s="136" t="n">
        <v>0</v>
      </c>
      <c r="E177" s="136" t="n">
        <v>0</v>
      </c>
      <c r="F177" s="136" t="n">
        <v>0</v>
      </c>
      <c r="G177" s="136" t="n">
        <v>0</v>
      </c>
      <c r="H177" s="136" t="n">
        <v>0</v>
      </c>
      <c r="I177" s="136" t="n">
        <v>0</v>
      </c>
      <c r="J177" s="136" t="n">
        <v>0</v>
      </c>
      <c r="K177" s="136" t="n">
        <v>0</v>
      </c>
      <c r="L177" s="136" t="n">
        <v>0</v>
      </c>
      <c r="M177" s="136" t="n">
        <v>0</v>
      </c>
      <c r="N177" s="137" t="n">
        <v>0</v>
      </c>
      <c r="O177" s="136" t="n">
        <v>0</v>
      </c>
      <c r="P177" s="134" t="n">
        <v>0</v>
      </c>
      <c r="Q177" s="136" t="n">
        <v>0</v>
      </c>
      <c r="R177" s="128" t="n">
        <f aca="false">Q177*P177</f>
        <v>0</v>
      </c>
    </row>
    <row r="178" customFormat="false" ht="15" hidden="false" customHeight="false" outlineLevel="0" collapsed="false">
      <c r="A178" s="136" t="n">
        <v>7</v>
      </c>
      <c r="B178" s="133" t="s">
        <v>155</v>
      </c>
      <c r="C178" s="136" t="n">
        <v>1452787</v>
      </c>
      <c r="D178" s="136" t="n">
        <v>2309101</v>
      </c>
      <c r="E178" s="177" t="n">
        <f aca="false">C178/D178*100</f>
        <v>62.9156974943929</v>
      </c>
      <c r="F178" s="136" t="n">
        <v>7791</v>
      </c>
      <c r="G178" s="136" t="n">
        <v>382461</v>
      </c>
      <c r="H178" s="137" t="n">
        <f aca="false">F178/G178*100</f>
        <v>2.03707044639846</v>
      </c>
      <c r="I178" s="136" t="n">
        <v>1444996</v>
      </c>
      <c r="J178" s="136" t="n">
        <v>2053261</v>
      </c>
      <c r="K178" s="137" t="n">
        <f aca="false">I178/J178*100</f>
        <v>70.3756609607838</v>
      </c>
      <c r="L178" s="136" t="n">
        <v>1431568</v>
      </c>
      <c r="M178" s="136" t="n">
        <v>2052634</v>
      </c>
      <c r="N178" s="137" t="n">
        <f aca="false">L178/M178*100</f>
        <v>69.7429741493125</v>
      </c>
      <c r="O178" s="136" t="n">
        <v>60</v>
      </c>
      <c r="P178" s="136" t="n">
        <v>85</v>
      </c>
      <c r="Q178" s="136" t="n">
        <v>57</v>
      </c>
      <c r="R178" s="128" t="n">
        <f aca="false">Q178*P178</f>
        <v>4845</v>
      </c>
    </row>
    <row r="179" customFormat="false" ht="15" hidden="false" customHeight="false" outlineLevel="0" collapsed="false">
      <c r="A179" s="136" t="n">
        <v>8</v>
      </c>
      <c r="B179" s="133" t="s">
        <v>156</v>
      </c>
      <c r="C179" s="136" t="n">
        <v>411977</v>
      </c>
      <c r="D179" s="136" t="n">
        <v>333250</v>
      </c>
      <c r="E179" s="130" t="n">
        <f aca="false">C179/D179*100</f>
        <v>123.6240060015</v>
      </c>
      <c r="F179" s="136" t="n">
        <v>92942</v>
      </c>
      <c r="G179" s="136" t="n">
        <v>104279</v>
      </c>
      <c r="H179" s="130" t="n">
        <f aca="false">F179/G179*100</f>
        <v>89.1282041446504</v>
      </c>
      <c r="I179" s="136" t="n">
        <v>411977</v>
      </c>
      <c r="J179" s="136" t="n">
        <v>333250</v>
      </c>
      <c r="K179" s="130" t="n">
        <f aca="false">I179/J179*100</f>
        <v>123.6240060015</v>
      </c>
      <c r="L179" s="136" t="n">
        <v>411977</v>
      </c>
      <c r="M179" s="136" t="n">
        <v>333250</v>
      </c>
      <c r="N179" s="130" t="n">
        <f aca="false">L179/M179*100</f>
        <v>123.6240060015</v>
      </c>
      <c r="O179" s="130" t="n">
        <v>42</v>
      </c>
      <c r="P179" s="130" t="n">
        <v>134</v>
      </c>
      <c r="Q179" s="130" t="n">
        <v>42</v>
      </c>
      <c r="R179" s="128" t="n">
        <f aca="false">Q179*P179</f>
        <v>5628</v>
      </c>
    </row>
    <row r="180" customFormat="false" ht="15" hidden="false" customHeight="false" outlineLevel="0" collapsed="false">
      <c r="A180" s="136" t="n">
        <v>9</v>
      </c>
      <c r="B180" s="133" t="s">
        <v>157</v>
      </c>
      <c r="C180" s="136" t="n">
        <v>223410</v>
      </c>
      <c r="D180" s="136" t="n">
        <v>112699</v>
      </c>
      <c r="E180" s="137" t="n">
        <f aca="false">C180/D180*100</f>
        <v>198.236009192628</v>
      </c>
      <c r="F180" s="136" t="n">
        <v>80011</v>
      </c>
      <c r="G180" s="136" t="n">
        <v>33522</v>
      </c>
      <c r="H180" s="137" t="n">
        <f aca="false">F180/G180*100</f>
        <v>238.682059542987</v>
      </c>
      <c r="I180" s="136" t="n">
        <v>223410</v>
      </c>
      <c r="J180" s="136" t="n">
        <v>112699</v>
      </c>
      <c r="K180" s="137" t="n">
        <f aca="false">I180/J180*100</f>
        <v>198.236009192628</v>
      </c>
      <c r="L180" s="136" t="n">
        <v>223410</v>
      </c>
      <c r="M180" s="136" t="n">
        <v>112699</v>
      </c>
      <c r="N180" s="137" t="n">
        <f aca="false">L180/M180*100</f>
        <v>198.236009192628</v>
      </c>
      <c r="O180" s="136" t="n">
        <v>8</v>
      </c>
      <c r="P180" s="136" t="n">
        <v>58</v>
      </c>
      <c r="Q180" s="136" t="n">
        <v>9</v>
      </c>
      <c r="R180" s="128" t="n">
        <f aca="false">Q180*P180</f>
        <v>522</v>
      </c>
    </row>
    <row r="181" customFormat="false" ht="15" hidden="false" customHeight="false" outlineLevel="0" collapsed="false">
      <c r="A181" s="136" t="n">
        <v>10</v>
      </c>
      <c r="B181" s="133" t="s">
        <v>158</v>
      </c>
      <c r="C181" s="136" t="n">
        <v>132010</v>
      </c>
      <c r="D181" s="136" t="n">
        <v>120611</v>
      </c>
      <c r="E181" s="137" t="n">
        <f aca="false">C181/D181*100</f>
        <v>109.451045095389</v>
      </c>
      <c r="F181" s="136" t="n">
        <v>73890</v>
      </c>
      <c r="G181" s="136" t="n">
        <v>0</v>
      </c>
      <c r="H181" s="137" t="n">
        <v>0</v>
      </c>
      <c r="I181" s="136" t="n">
        <v>132010</v>
      </c>
      <c r="J181" s="136" t="n">
        <v>120611</v>
      </c>
      <c r="K181" s="137" t="n">
        <f aca="false">I181/J181*100</f>
        <v>109.451045095389</v>
      </c>
      <c r="L181" s="136" t="n">
        <v>132010</v>
      </c>
      <c r="M181" s="136" t="n">
        <v>120611</v>
      </c>
      <c r="N181" s="137" t="n">
        <f aca="false">L181/M181*100</f>
        <v>109.451045095389</v>
      </c>
      <c r="O181" s="136" t="n">
        <v>23</v>
      </c>
      <c r="P181" s="136" t="n">
        <v>50</v>
      </c>
      <c r="Q181" s="136" t="n">
        <v>23</v>
      </c>
      <c r="R181" s="178" t="n">
        <f aca="false">Q181*P181</f>
        <v>1150</v>
      </c>
    </row>
    <row r="182" s="142" customFormat="true" ht="15" hidden="false" customHeight="false" outlineLevel="0" collapsed="false">
      <c r="A182" s="140" t="s">
        <v>159</v>
      </c>
      <c r="B182" s="140" t="s">
        <v>147</v>
      </c>
      <c r="C182" s="152" t="n">
        <f aca="false">SUM(C172:C181)</f>
        <v>4723349</v>
      </c>
      <c r="D182" s="152" t="n">
        <f aca="false">SUM(D172:D181)</f>
        <v>6657183</v>
      </c>
      <c r="E182" s="141" t="n">
        <f aca="false">C182/D182*100</f>
        <v>70.9511665820213</v>
      </c>
      <c r="F182" s="152" t="n">
        <f aca="false">SUM(F172:F181)</f>
        <v>914645</v>
      </c>
      <c r="G182" s="152" t="n">
        <f aca="false">SUM(G172:G181)</f>
        <v>1087727</v>
      </c>
      <c r="H182" s="141" t="n">
        <f aca="false">F182/G182*100</f>
        <v>84.0877352497456</v>
      </c>
      <c r="I182" s="152" t="n">
        <f aca="false">SUM(I172:I181)</f>
        <v>4972171</v>
      </c>
      <c r="J182" s="152" t="n">
        <f aca="false">SUM(J172:J181)</f>
        <v>6407631</v>
      </c>
      <c r="K182" s="141" t="n">
        <f aca="false">I182/J182*100</f>
        <v>77.5976488034345</v>
      </c>
      <c r="L182" s="152" t="n">
        <f aca="false">SUM(L172:L181)</f>
        <v>4943257</v>
      </c>
      <c r="M182" s="140" t="n">
        <f aca="false">SUM(M172:M181)</f>
        <v>6373390</v>
      </c>
      <c r="N182" s="141" t="n">
        <f aca="false">L182/M182*100</f>
        <v>77.5608741972482</v>
      </c>
      <c r="O182" s="152" t="n">
        <f aca="false">SUM(O172:O181)</f>
        <v>565</v>
      </c>
      <c r="P182" s="141" t="n">
        <f aca="false">R182/O182</f>
        <v>127.378761061947</v>
      </c>
      <c r="Q182" s="152" t="n">
        <f aca="false">SUM(Q172:Q181)</f>
        <v>607</v>
      </c>
      <c r="R182" s="149" t="n">
        <f aca="false">SUM(R172:R181)</f>
        <v>71969</v>
      </c>
    </row>
    <row r="183" customFormat="false" ht="15" hidden="false" customHeight="false" outlineLevel="0" collapsed="false">
      <c r="A183" s="129"/>
      <c r="B183" s="129"/>
      <c r="C183" s="130"/>
      <c r="D183" s="130"/>
      <c r="E183" s="137"/>
      <c r="F183" s="136"/>
      <c r="G183" s="136"/>
      <c r="H183" s="137"/>
      <c r="I183" s="136"/>
      <c r="J183" s="136"/>
      <c r="K183" s="137"/>
      <c r="L183" s="136"/>
      <c r="M183" s="136"/>
      <c r="N183" s="136"/>
      <c r="O183" s="136"/>
      <c r="P183" s="130"/>
      <c r="Q183" s="136"/>
      <c r="R183" s="128"/>
    </row>
    <row r="184" customFormat="false" ht="15" hidden="false" customHeight="false" outlineLevel="0" collapsed="false">
      <c r="A184" s="171" t="s">
        <v>160</v>
      </c>
      <c r="B184" s="171"/>
      <c r="C184" s="129" t="n">
        <v>3</v>
      </c>
      <c r="D184" s="129" t="n">
        <v>4</v>
      </c>
      <c r="E184" s="131" t="n">
        <v>5</v>
      </c>
      <c r="F184" s="129" t="n">
        <v>6</v>
      </c>
      <c r="G184" s="129" t="n">
        <v>7</v>
      </c>
      <c r="H184" s="129" t="n">
        <v>8</v>
      </c>
      <c r="I184" s="129" t="n">
        <v>9</v>
      </c>
      <c r="J184" s="129" t="n">
        <v>10</v>
      </c>
      <c r="K184" s="129" t="n">
        <v>11</v>
      </c>
      <c r="L184" s="129" t="n">
        <v>12</v>
      </c>
      <c r="M184" s="129" t="n">
        <v>13</v>
      </c>
      <c r="N184" s="129" t="n">
        <v>14</v>
      </c>
      <c r="O184" s="129" t="n">
        <v>15</v>
      </c>
      <c r="P184" s="131" t="n">
        <v>16</v>
      </c>
      <c r="Q184" s="129" t="n">
        <v>15</v>
      </c>
      <c r="R184" s="128"/>
    </row>
    <row r="185" customFormat="false" ht="15" hidden="false" customHeight="false" outlineLevel="0" collapsed="false">
      <c r="A185" s="136" t="n">
        <v>1</v>
      </c>
      <c r="B185" s="179" t="s">
        <v>161</v>
      </c>
      <c r="C185" s="130" t="n">
        <v>442724.1</v>
      </c>
      <c r="D185" s="130" t="n">
        <v>435756.1</v>
      </c>
      <c r="E185" s="137" t="n">
        <f aca="false">C185/D185*100</f>
        <v>101.599059657455</v>
      </c>
      <c r="F185" s="136" t="n">
        <v>59633.6</v>
      </c>
      <c r="G185" s="136" t="n">
        <v>124706.2</v>
      </c>
      <c r="H185" s="137" t="n">
        <f aca="false">F185/G185*100</f>
        <v>47.8192744226029</v>
      </c>
      <c r="I185" s="136" t="n">
        <v>386634.1</v>
      </c>
      <c r="J185" s="136" t="n">
        <v>458440.9</v>
      </c>
      <c r="K185" s="137" t="n">
        <f aca="false">IF(OR(I185=0,J185=0),0,I185/J185*100)</f>
        <v>84.3367378434167</v>
      </c>
      <c r="L185" s="136" t="n">
        <v>0</v>
      </c>
      <c r="M185" s="136" t="n">
        <v>0</v>
      </c>
      <c r="N185" s="137" t="n">
        <f aca="false">IF(OR(L185=0,M185=0),0,L185/M185*100)</f>
        <v>0</v>
      </c>
      <c r="O185" s="136" t="n">
        <v>336</v>
      </c>
      <c r="P185" s="130" t="n">
        <v>255.4</v>
      </c>
      <c r="Q185" s="130" t="n">
        <v>333</v>
      </c>
      <c r="R185" s="128" t="n">
        <f aca="false">Q185*P185</f>
        <v>85048.2</v>
      </c>
    </row>
    <row r="186" customFormat="false" ht="15" hidden="false" customHeight="false" outlineLevel="0" collapsed="false">
      <c r="A186" s="136" t="n">
        <v>2</v>
      </c>
      <c r="B186" s="179" t="s">
        <v>163</v>
      </c>
      <c r="C186" s="136" t="n">
        <v>53934</v>
      </c>
      <c r="D186" s="136" t="n">
        <v>378339</v>
      </c>
      <c r="E186" s="137" t="n">
        <f aca="false">C186/D186*100</f>
        <v>14.2554693013409</v>
      </c>
      <c r="F186" s="136" t="n">
        <v>15978</v>
      </c>
      <c r="G186" s="136" t="n">
        <v>8535</v>
      </c>
      <c r="H186" s="137" t="n">
        <f aca="false">F186/G186*100</f>
        <v>187.205623901582</v>
      </c>
      <c r="I186" s="136" t="n">
        <v>65818</v>
      </c>
      <c r="J186" s="136" t="n">
        <v>353691</v>
      </c>
      <c r="K186" s="137" t="n">
        <f aca="false">IF(OR(I186=0,J186=0),0,I186/J186*100)</f>
        <v>18.6088987279857</v>
      </c>
      <c r="L186" s="136" t="n">
        <v>65818</v>
      </c>
      <c r="M186" s="136" t="n">
        <v>353691</v>
      </c>
      <c r="N186" s="137" t="n">
        <f aca="false">IF(OR(L186=0,M186=0),0,L186/M186*100)</f>
        <v>18.6088987279857</v>
      </c>
      <c r="O186" s="136" t="n">
        <v>49</v>
      </c>
      <c r="P186" s="130" t="n">
        <v>121</v>
      </c>
      <c r="Q186" s="130" t="n">
        <v>49</v>
      </c>
      <c r="R186" s="128" t="n">
        <f aca="false">Q186*P186</f>
        <v>5929</v>
      </c>
    </row>
    <row r="187" customFormat="false" ht="15" hidden="false" customHeight="false" outlineLevel="0" collapsed="false">
      <c r="A187" s="136" t="n">
        <v>3</v>
      </c>
      <c r="B187" s="179" t="s">
        <v>164</v>
      </c>
      <c r="C187" s="136" t="n">
        <v>6639</v>
      </c>
      <c r="D187" s="136" t="n">
        <v>5754</v>
      </c>
      <c r="E187" s="137" t="n">
        <f aca="false">C187/D187*100</f>
        <v>115.380604796663</v>
      </c>
      <c r="F187" s="136" t="n">
        <v>950</v>
      </c>
      <c r="G187" s="136" t="n">
        <v>1368</v>
      </c>
      <c r="H187" s="137" t="n">
        <f aca="false">F187/G187*100</f>
        <v>69.4444444444444</v>
      </c>
      <c r="I187" s="136" t="n">
        <v>2908</v>
      </c>
      <c r="J187" s="136" t="n">
        <v>5754</v>
      </c>
      <c r="K187" s="137" t="n">
        <f aca="false">IF(OR(I187=0,J187=0),0,I187/J187*100)</f>
        <v>50.5387556482447</v>
      </c>
      <c r="L187" s="136" t="n">
        <v>0</v>
      </c>
      <c r="M187" s="136" t="n">
        <v>0</v>
      </c>
      <c r="N187" s="137" t="n">
        <f aca="false">IF(OR(L187=0,M187=0),0,L187/M187*100)</f>
        <v>0</v>
      </c>
      <c r="O187" s="136" t="n">
        <v>27</v>
      </c>
      <c r="P187" s="130" t="n">
        <v>40</v>
      </c>
      <c r="Q187" s="130" t="n">
        <v>29</v>
      </c>
      <c r="R187" s="128" t="n">
        <f aca="false">Q187*P187</f>
        <v>1160</v>
      </c>
    </row>
    <row r="188" customFormat="false" ht="36.75" hidden="false" customHeight="true" outlineLevel="0" collapsed="false">
      <c r="A188" s="136" t="n">
        <v>4</v>
      </c>
      <c r="B188" s="180" t="s">
        <v>165</v>
      </c>
      <c r="C188" s="136" t="n">
        <v>64843</v>
      </c>
      <c r="D188" s="136" t="n">
        <v>60842</v>
      </c>
      <c r="E188" s="137" t="n">
        <f aca="false">C188/D188*100</f>
        <v>106.576049439532</v>
      </c>
      <c r="F188" s="136" t="n">
        <v>12167</v>
      </c>
      <c r="G188" s="136" t="n">
        <v>11222</v>
      </c>
      <c r="H188" s="137" t="n">
        <f aca="false">F188/G188*100</f>
        <v>108.420958830868</v>
      </c>
      <c r="I188" s="136" t="n">
        <v>0</v>
      </c>
      <c r="J188" s="136" t="n">
        <v>0</v>
      </c>
      <c r="K188" s="137" t="n">
        <f aca="false">IF(OR(I188=0,J188=0),0,I188/J188*100)</f>
        <v>0</v>
      </c>
      <c r="L188" s="136" t="n">
        <v>0</v>
      </c>
      <c r="M188" s="136" t="n">
        <v>0</v>
      </c>
      <c r="N188" s="137" t="n">
        <f aca="false">IF(OR(L188=0,M188=0),0,L188/M188*100)</f>
        <v>0</v>
      </c>
      <c r="O188" s="136" t="n">
        <v>86</v>
      </c>
      <c r="P188" s="130" t="n">
        <v>82</v>
      </c>
      <c r="Q188" s="130" t="n">
        <v>86</v>
      </c>
      <c r="R188" s="128" t="n">
        <f aca="false">Q188*P188</f>
        <v>7052</v>
      </c>
    </row>
    <row r="189" customFormat="false" ht="15" hidden="false" customHeight="false" outlineLevel="0" collapsed="false">
      <c r="A189" s="136" t="n">
        <v>5</v>
      </c>
      <c r="B189" s="181" t="s">
        <v>166</v>
      </c>
      <c r="C189" s="136" t="n">
        <v>514</v>
      </c>
      <c r="D189" s="136" t="n">
        <v>83</v>
      </c>
      <c r="E189" s="137" t="n">
        <v>0</v>
      </c>
      <c r="F189" s="136" t="n">
        <v>63</v>
      </c>
      <c r="G189" s="136" t="n">
        <v>0</v>
      </c>
      <c r="H189" s="137" t="n">
        <v>0</v>
      </c>
      <c r="I189" s="136" t="n">
        <v>514</v>
      </c>
      <c r="J189" s="136" t="n">
        <v>83</v>
      </c>
      <c r="K189" s="137" t="n">
        <f aca="false">IF(OR(I189=0,J189=0),0,I189/J189*100)</f>
        <v>619.277108433735</v>
      </c>
      <c r="L189" s="136" t="n">
        <v>0</v>
      </c>
      <c r="M189" s="136" t="n">
        <v>0</v>
      </c>
      <c r="N189" s="137" t="n">
        <f aca="false">IF(OR(L189=0,M189=0),0,L189/M189*100)</f>
        <v>0</v>
      </c>
      <c r="O189" s="136" t="n">
        <v>32</v>
      </c>
      <c r="P189" s="130" t="n">
        <v>15.9</v>
      </c>
      <c r="Q189" s="130" t="n">
        <v>31</v>
      </c>
      <c r="R189" s="128" t="n">
        <f aca="false">Q189*P189</f>
        <v>492.9</v>
      </c>
    </row>
    <row r="190" customFormat="false" ht="15" hidden="false" customHeight="false" outlineLevel="0" collapsed="false">
      <c r="A190" s="136" t="n">
        <v>6</v>
      </c>
      <c r="B190" s="179" t="s">
        <v>167</v>
      </c>
      <c r="C190" s="136" t="n">
        <v>5849</v>
      </c>
      <c r="D190" s="136" t="n">
        <v>1554</v>
      </c>
      <c r="E190" s="137" t="n">
        <f aca="false">C190/D190*100</f>
        <v>376.383526383526</v>
      </c>
      <c r="F190" s="136" t="n">
        <v>475</v>
      </c>
      <c r="G190" s="136" t="n">
        <v>2718</v>
      </c>
      <c r="H190" s="137" t="n">
        <f aca="false">F190/G190*100</f>
        <v>17.4760853568801</v>
      </c>
      <c r="I190" s="136" t="n">
        <v>0</v>
      </c>
      <c r="J190" s="136" t="n">
        <v>0</v>
      </c>
      <c r="K190" s="137" t="n">
        <f aca="false">IF(OR(I190=0,J190=0),0,I190/J190*100)</f>
        <v>0</v>
      </c>
      <c r="L190" s="136" t="n">
        <v>0</v>
      </c>
      <c r="M190" s="136" t="n">
        <v>0</v>
      </c>
      <c r="N190" s="137" t="n">
        <f aca="false">IF(OR(L190=0,M190=0),0,L190/M190*100)</f>
        <v>0</v>
      </c>
      <c r="O190" s="136" t="n">
        <v>17</v>
      </c>
      <c r="P190" s="130" t="n">
        <v>34</v>
      </c>
      <c r="Q190" s="130" t="n">
        <v>19</v>
      </c>
      <c r="R190" s="128" t="n">
        <f aca="false">Q190*P190</f>
        <v>646</v>
      </c>
    </row>
    <row r="191" customFormat="false" ht="15" hidden="false" customHeight="false" outlineLevel="0" collapsed="false">
      <c r="A191" s="136" t="n">
        <v>7</v>
      </c>
      <c r="B191" s="179" t="s">
        <v>168</v>
      </c>
      <c r="C191" s="136" t="n">
        <v>29485</v>
      </c>
      <c r="D191" s="136" t="n">
        <v>36711</v>
      </c>
      <c r="E191" s="137" t="n">
        <f aca="false">C191/D191*100</f>
        <v>80.3165263817384</v>
      </c>
      <c r="F191" s="136" t="n">
        <v>4914</v>
      </c>
      <c r="G191" s="136" t="n">
        <v>6930</v>
      </c>
      <c r="H191" s="137" t="n">
        <f aca="false">F191/G191*100</f>
        <v>70.9090909090909</v>
      </c>
      <c r="I191" s="136" t="n">
        <v>29485</v>
      </c>
      <c r="J191" s="136" t="n">
        <v>36711</v>
      </c>
      <c r="K191" s="137" t="n">
        <f aca="false">IF(OR(I191=0,J191=0),0,I191/J191*100)</f>
        <v>80.3165263817384</v>
      </c>
      <c r="L191" s="136" t="n">
        <v>0</v>
      </c>
      <c r="M191" s="136" t="n">
        <v>0</v>
      </c>
      <c r="N191" s="137" t="n">
        <f aca="false">IF(OR(L191=0,M191=0),0,L191/M191*100)</f>
        <v>0</v>
      </c>
      <c r="O191" s="136" t="n">
        <v>84</v>
      </c>
      <c r="P191" s="130" t="n">
        <v>54</v>
      </c>
      <c r="Q191" s="130" t="n">
        <v>84</v>
      </c>
      <c r="R191" s="128" t="n">
        <f aca="false">Q191*P191</f>
        <v>4536</v>
      </c>
    </row>
    <row r="192" customFormat="false" ht="15" hidden="false" customHeight="false" outlineLevel="0" collapsed="false">
      <c r="A192" s="136" t="n">
        <v>8</v>
      </c>
      <c r="B192" s="179" t="s">
        <v>169</v>
      </c>
      <c r="C192" s="136" t="n">
        <v>5865</v>
      </c>
      <c r="D192" s="136" t="n">
        <v>3280</v>
      </c>
      <c r="E192" s="137" t="n">
        <f aca="false">C192/D192*100</f>
        <v>178.810975609756</v>
      </c>
      <c r="F192" s="136" t="n">
        <v>1071</v>
      </c>
      <c r="G192" s="136" t="n">
        <v>1300</v>
      </c>
      <c r="H192" s="137" t="n">
        <f aca="false">F192/G192*100</f>
        <v>82.3846153846154</v>
      </c>
      <c r="I192" s="136" t="n">
        <v>0</v>
      </c>
      <c r="J192" s="136" t="n">
        <v>0</v>
      </c>
      <c r="K192" s="137" t="n">
        <f aca="false">IF(OR(I192=0,J192=0),0,I192/J192*100)</f>
        <v>0</v>
      </c>
      <c r="L192" s="136" t="n">
        <v>0</v>
      </c>
      <c r="M192" s="136" t="n">
        <v>0</v>
      </c>
      <c r="N192" s="137" t="n">
        <f aca="false">IF(OR(L192=0,M192=0),0,L192/M192*100)</f>
        <v>0</v>
      </c>
      <c r="O192" s="136" t="n">
        <v>12</v>
      </c>
      <c r="P192" s="130" t="n">
        <v>52.5</v>
      </c>
      <c r="Q192" s="130" t="n">
        <v>12</v>
      </c>
      <c r="R192" s="128" t="n">
        <f aca="false">Q192*P192</f>
        <v>630</v>
      </c>
    </row>
    <row r="193" customFormat="false" ht="15" hidden="false" customHeight="false" outlineLevel="0" collapsed="false">
      <c r="A193" s="136" t="n">
        <v>9</v>
      </c>
      <c r="B193" s="179" t="s">
        <v>170</v>
      </c>
      <c r="C193" s="136" t="n">
        <v>31448</v>
      </c>
      <c r="D193" s="136" t="n">
        <v>36590</v>
      </c>
      <c r="E193" s="137" t="n">
        <f aca="false">C193/D193*100</f>
        <v>85.9469800491938</v>
      </c>
      <c r="F193" s="136" t="n">
        <v>5585</v>
      </c>
      <c r="G193" s="136" t="n">
        <v>6994</v>
      </c>
      <c r="H193" s="137" t="n">
        <f aca="false">F193/G193*100</f>
        <v>79.8541607091793</v>
      </c>
      <c r="I193" s="136" t="n">
        <v>18359</v>
      </c>
      <c r="J193" s="136" t="n">
        <v>33476</v>
      </c>
      <c r="K193" s="137" t="n">
        <f aca="false">IF(OR(I193=0,J193=0),0,I193/J193*100)</f>
        <v>54.8422750627315</v>
      </c>
      <c r="L193" s="136" t="n">
        <v>0</v>
      </c>
      <c r="M193" s="136" t="n">
        <v>0</v>
      </c>
      <c r="N193" s="137" t="n">
        <v>0</v>
      </c>
      <c r="O193" s="136" t="n">
        <v>23</v>
      </c>
      <c r="P193" s="130" t="n">
        <v>91</v>
      </c>
      <c r="Q193" s="130" t="n">
        <v>23</v>
      </c>
      <c r="R193" s="128"/>
    </row>
    <row r="194" customFormat="false" ht="15" hidden="false" customHeight="false" outlineLevel="0" collapsed="false">
      <c r="A194" s="136" t="n">
        <v>10</v>
      </c>
      <c r="B194" s="179" t="s">
        <v>171</v>
      </c>
      <c r="C194" s="136" t="n">
        <v>10260</v>
      </c>
      <c r="D194" s="136" t="n">
        <v>10254</v>
      </c>
      <c r="E194" s="137" t="n">
        <f aca="false">C194/D194*100</f>
        <v>100.058513750731</v>
      </c>
      <c r="F194" s="136" t="n">
        <v>1667</v>
      </c>
      <c r="G194" s="136" t="n">
        <v>1213</v>
      </c>
      <c r="H194" s="137" t="n">
        <f aca="false">F194/G194*100</f>
        <v>137.427864798021</v>
      </c>
      <c r="I194" s="136" t="n">
        <v>10260</v>
      </c>
      <c r="J194" s="136" t="n">
        <v>10254</v>
      </c>
      <c r="K194" s="137" t="n">
        <f aca="false">IF(OR(I194=0,J194=0),0,I194/J194*100)</f>
        <v>100.058513750731</v>
      </c>
      <c r="L194" s="136" t="n">
        <v>0</v>
      </c>
      <c r="M194" s="136" t="n">
        <v>0</v>
      </c>
      <c r="N194" s="137" t="n">
        <f aca="false">IF(OR(L194=0,M194=0),0,L194/M194*100)</f>
        <v>0</v>
      </c>
      <c r="O194" s="136" t="n">
        <v>21</v>
      </c>
      <c r="P194" s="130" t="n">
        <v>55.6</v>
      </c>
      <c r="Q194" s="130" t="n">
        <v>29</v>
      </c>
      <c r="R194" s="128" t="n">
        <f aca="false">Q194*P194</f>
        <v>1612.4</v>
      </c>
    </row>
    <row r="195" customFormat="false" ht="15" hidden="false" customHeight="false" outlineLevel="0" collapsed="false">
      <c r="A195" s="136" t="n">
        <v>11</v>
      </c>
      <c r="B195" s="133" t="s">
        <v>172</v>
      </c>
      <c r="C195" s="136" t="n">
        <v>3112</v>
      </c>
      <c r="D195" s="136" t="n">
        <v>2435</v>
      </c>
      <c r="E195" s="137" t="n">
        <f aca="false">C195/D195*100</f>
        <v>127.802874743326</v>
      </c>
      <c r="F195" s="136" t="n">
        <v>1132</v>
      </c>
      <c r="G195" s="136" t="n">
        <v>240</v>
      </c>
      <c r="H195" s="137" t="n">
        <f aca="false">F195/G195*100</f>
        <v>471.666666666667</v>
      </c>
      <c r="I195" s="136" t="n">
        <v>2917</v>
      </c>
      <c r="J195" s="136" t="n">
        <v>3014</v>
      </c>
      <c r="K195" s="137" t="n">
        <f aca="false">IF(OR(I195=0,J195=0),0,I195/J195*100)</f>
        <v>96.7816854678169</v>
      </c>
      <c r="L195" s="136" t="n">
        <v>0</v>
      </c>
      <c r="M195" s="136" t="n">
        <v>0</v>
      </c>
      <c r="N195" s="137" t="n">
        <f aca="false">IF(OR(L195=0,M195=0),0,L195/M195*100)</f>
        <v>0</v>
      </c>
      <c r="O195" s="136" t="n">
        <v>26</v>
      </c>
      <c r="P195" s="130" t="n">
        <v>51</v>
      </c>
      <c r="Q195" s="130" t="n">
        <v>26</v>
      </c>
      <c r="R195" s="128" t="n">
        <f aca="false">Q195*P195</f>
        <v>1326</v>
      </c>
    </row>
    <row r="196" s="142" customFormat="true" ht="15" hidden="false" customHeight="false" outlineLevel="0" collapsed="false">
      <c r="A196" s="140" t="s">
        <v>159</v>
      </c>
      <c r="B196" s="140" t="s">
        <v>147</v>
      </c>
      <c r="C196" s="152" t="n">
        <f aca="false">SUM(C185:C195)</f>
        <v>654673.1</v>
      </c>
      <c r="D196" s="152" t="n">
        <f aca="false">SUM(D185:D195)</f>
        <v>971598.1</v>
      </c>
      <c r="E196" s="141" t="n">
        <f aca="false">C196/D196*100</f>
        <v>67.3810601317561</v>
      </c>
      <c r="F196" s="152" t="n">
        <f aca="false">SUM(F185:F195)</f>
        <v>103635.6</v>
      </c>
      <c r="G196" s="152" t="n">
        <f aca="false">SUM(G185:G195)</f>
        <v>165226.2</v>
      </c>
      <c r="H196" s="141" t="n">
        <f aca="false">F196/G196*100</f>
        <v>62.7234663751875</v>
      </c>
      <c r="I196" s="152" t="n">
        <f aca="false">SUM(I185:I195)</f>
        <v>516895.1</v>
      </c>
      <c r="J196" s="152" t="n">
        <f aca="false">SUM(J185:J195)</f>
        <v>901423.9</v>
      </c>
      <c r="K196" s="141" t="n">
        <f aca="false">I196/J196*100</f>
        <v>57.3420673669735</v>
      </c>
      <c r="L196" s="152" t="n">
        <f aca="false">SUM(L185:L195)</f>
        <v>65818</v>
      </c>
      <c r="M196" s="152" t="n">
        <f aca="false">SUM(M185:M195)</f>
        <v>353691</v>
      </c>
      <c r="N196" s="141" t="n">
        <f aca="false">L196/M196*100</f>
        <v>18.6088987279857</v>
      </c>
      <c r="O196" s="152" t="n">
        <f aca="false">SUM(O185:O195)</f>
        <v>713</v>
      </c>
      <c r="P196" s="141" t="n">
        <f aca="false">R196/O196</f>
        <v>152.079242636746</v>
      </c>
      <c r="Q196" s="152" t="n">
        <f aca="false">SUM(Q185:Q195)</f>
        <v>721</v>
      </c>
      <c r="R196" s="149" t="n">
        <f aca="false">SUM(R185:R195)</f>
        <v>108432.5</v>
      </c>
    </row>
    <row r="197" customFormat="false" ht="15" hidden="false" customHeight="false" outlineLevel="0" collapsed="false">
      <c r="A197" s="182"/>
      <c r="B197" s="129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3"/>
    </row>
    <row r="198" customFormat="false" ht="15" hidden="false" customHeight="false" outlineLevel="0" collapsed="false">
      <c r="A198" s="184" t="s">
        <v>24</v>
      </c>
      <c r="B198" s="184"/>
      <c r="C198" s="129" t="n">
        <v>3</v>
      </c>
      <c r="D198" s="129" t="n">
        <v>4</v>
      </c>
      <c r="E198" s="131" t="n">
        <v>5</v>
      </c>
      <c r="F198" s="129" t="n">
        <v>6</v>
      </c>
      <c r="G198" s="129" t="n">
        <v>7</v>
      </c>
      <c r="H198" s="129" t="n">
        <v>8</v>
      </c>
      <c r="I198" s="129" t="n">
        <v>9</v>
      </c>
      <c r="J198" s="129" t="n">
        <v>10</v>
      </c>
      <c r="K198" s="129" t="n">
        <v>11</v>
      </c>
      <c r="L198" s="129" t="n">
        <v>12</v>
      </c>
      <c r="M198" s="129" t="n">
        <v>13</v>
      </c>
      <c r="N198" s="129" t="n">
        <v>14</v>
      </c>
      <c r="O198" s="129" t="n">
        <v>15</v>
      </c>
      <c r="P198" s="131" t="n">
        <v>16</v>
      </c>
      <c r="Q198" s="129" t="n">
        <v>15</v>
      </c>
      <c r="R198" s="118"/>
    </row>
    <row r="199" customFormat="false" ht="15" hidden="false" customHeight="false" outlineLevel="0" collapsed="false">
      <c r="A199" s="136" t="n">
        <v>1</v>
      </c>
      <c r="B199" s="133" t="s">
        <v>173</v>
      </c>
      <c r="C199" s="134" t="n">
        <v>48396</v>
      </c>
      <c r="D199" s="134" t="n">
        <v>62696</v>
      </c>
      <c r="E199" s="137" t="n">
        <f aca="false">C199/D199*100</f>
        <v>77.1915273701672</v>
      </c>
      <c r="F199" s="134" t="n">
        <v>14552</v>
      </c>
      <c r="G199" s="134" t="n">
        <v>10236</v>
      </c>
      <c r="H199" s="137" t="n">
        <f aca="false">F199/G199*100</f>
        <v>142.164908167253</v>
      </c>
      <c r="I199" s="134" t="n">
        <v>48396</v>
      </c>
      <c r="J199" s="134" t="n">
        <v>62696</v>
      </c>
      <c r="K199" s="137" t="n">
        <f aca="false">I199/J199*100</f>
        <v>77.1915273701672</v>
      </c>
      <c r="L199" s="134" t="n">
        <v>18396</v>
      </c>
      <c r="M199" s="134" t="n">
        <v>62696</v>
      </c>
      <c r="N199" s="137" t="n">
        <f aca="false">L199/M199*100</f>
        <v>29.3415847900983</v>
      </c>
      <c r="O199" s="130" t="n">
        <v>48</v>
      </c>
      <c r="P199" s="136" t="n">
        <v>46</v>
      </c>
      <c r="Q199" s="130" t="n">
        <v>50</v>
      </c>
      <c r="R199" s="128" t="n">
        <f aca="false">Q199*P199</f>
        <v>2300</v>
      </c>
    </row>
    <row r="200" customFormat="false" ht="15" hidden="false" customHeight="false" outlineLevel="0" collapsed="false">
      <c r="A200" s="136" t="n">
        <v>2</v>
      </c>
      <c r="B200" s="133" t="s">
        <v>174</v>
      </c>
      <c r="C200" s="134" t="n">
        <v>99652</v>
      </c>
      <c r="D200" s="134" t="n">
        <v>109092</v>
      </c>
      <c r="E200" s="137" t="n">
        <f aca="false">C200/D200*100</f>
        <v>91.3467531991347</v>
      </c>
      <c r="F200" s="134" t="n">
        <v>90096</v>
      </c>
      <c r="G200" s="134" t="n">
        <v>54294</v>
      </c>
      <c r="H200" s="137" t="n">
        <f aca="false">F200/G200*100</f>
        <v>165.94098795447</v>
      </c>
      <c r="I200" s="134" t="n">
        <v>105751</v>
      </c>
      <c r="J200" s="134" t="n">
        <v>116206</v>
      </c>
      <c r="K200" s="137" t="n">
        <f aca="false">I200/J200*100</f>
        <v>91.0030463143039</v>
      </c>
      <c r="L200" s="134" t="n">
        <v>0</v>
      </c>
      <c r="M200" s="134" t="n">
        <f aca="false">674+7137</f>
        <v>7811</v>
      </c>
      <c r="N200" s="137" t="n">
        <f aca="false">L200/M200*100</f>
        <v>0</v>
      </c>
      <c r="O200" s="130" t="n">
        <v>189</v>
      </c>
      <c r="P200" s="136" t="n">
        <v>65</v>
      </c>
      <c r="Q200" s="130" t="n">
        <v>189</v>
      </c>
      <c r="R200" s="128" t="n">
        <f aca="false">Q200*P200</f>
        <v>12285</v>
      </c>
    </row>
    <row r="201" s="142" customFormat="true" ht="15" hidden="false" customHeight="false" outlineLevel="0" collapsed="false">
      <c r="A201" s="140" t="s">
        <v>159</v>
      </c>
      <c r="B201" s="140" t="s">
        <v>147</v>
      </c>
      <c r="C201" s="140" t="n">
        <f aca="false">SUM(C199:C200)</f>
        <v>148048</v>
      </c>
      <c r="D201" s="140" t="n">
        <f aca="false">SUM(D199:D200)</f>
        <v>171788</v>
      </c>
      <c r="E201" s="141" t="n">
        <f aca="false">C201/D201*100</f>
        <v>86.180641255501</v>
      </c>
      <c r="F201" s="140" t="n">
        <f aca="false">SUM(F199:F200)</f>
        <v>104648</v>
      </c>
      <c r="G201" s="140" t="n">
        <f aca="false">SUM(G199:G200)</f>
        <v>64530</v>
      </c>
      <c r="H201" s="141" t="n">
        <f aca="false">F201/G201*100</f>
        <v>162.169533550287</v>
      </c>
      <c r="I201" s="141" t="n">
        <f aca="false">SUM(I199:I200)</f>
        <v>154147</v>
      </c>
      <c r="J201" s="140" t="n">
        <f aca="false">SUM(J199:J200)</f>
        <v>178902</v>
      </c>
      <c r="K201" s="141" t="n">
        <f aca="false">I201/J201*100</f>
        <v>86.1628153961387</v>
      </c>
      <c r="L201" s="152" t="n">
        <f aca="false">SUM(L199:L200)</f>
        <v>18396</v>
      </c>
      <c r="M201" s="140" t="n">
        <f aca="false">SUM(M199:M200)</f>
        <v>70507</v>
      </c>
      <c r="N201" s="141" t="n">
        <f aca="false">L201/M201*100</f>
        <v>26.0910264229084</v>
      </c>
      <c r="O201" s="152" t="n">
        <f aca="false">SUM(O199:O200)</f>
        <v>237</v>
      </c>
      <c r="P201" s="152" t="n">
        <f aca="false">R201/O201</f>
        <v>61.5400843881857</v>
      </c>
      <c r="Q201" s="152" t="n">
        <f aca="false">SUM(Q199:Q200)</f>
        <v>239</v>
      </c>
      <c r="R201" s="149" t="n">
        <f aca="false">SUM(R199:R200)</f>
        <v>14585</v>
      </c>
    </row>
  </sheetData>
  <mergeCells count="54"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4:Q36"/>
    <mergeCell ref="A37:A38"/>
    <mergeCell ref="B37:B38"/>
    <mergeCell ref="C37:G37"/>
    <mergeCell ref="H37:K37"/>
    <mergeCell ref="O37:O38"/>
    <mergeCell ref="P37:P38"/>
    <mergeCell ref="Q37:Q38"/>
    <mergeCell ref="A40:B40"/>
    <mergeCell ref="A58:B58"/>
    <mergeCell ref="A60:B60"/>
    <mergeCell ref="A70:B70"/>
    <mergeCell ref="A72:B72"/>
    <mergeCell ref="A81:B81"/>
    <mergeCell ref="A82:B82"/>
    <mergeCell ref="A84:B84"/>
    <mergeCell ref="A96:B96"/>
    <mergeCell ref="A98:B98"/>
    <mergeCell ref="A124:B124"/>
    <mergeCell ref="A126:B126"/>
    <mergeCell ref="A130:B130"/>
    <mergeCell ref="A140:B140"/>
    <mergeCell ref="A144:B144"/>
    <mergeCell ref="A160:B160"/>
    <mergeCell ref="A168:B168"/>
    <mergeCell ref="D170:F170"/>
    <mergeCell ref="J170:L170"/>
    <mergeCell ref="A171:B171"/>
    <mergeCell ref="A182:B182"/>
    <mergeCell ref="A184:B184"/>
    <mergeCell ref="A196:B196"/>
    <mergeCell ref="A198:B198"/>
    <mergeCell ref="A201:B201"/>
  </mergeCells>
  <printOptions headings="false" gridLines="false" gridLinesSet="true" horizontalCentered="false" verticalCentered="false"/>
  <pageMargins left="0.45" right="0.45" top="0.5" bottom="0.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R203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C140" activeCellId="0" sqref="C140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7.57"/>
    <col collapsed="false" customWidth="false" hidden="false" outlineLevel="0" max="3" min="3" style="0" width="11.43"/>
    <col collapsed="false" customWidth="true" hidden="false" outlineLevel="0" max="4" min="4" style="0" width="11.57"/>
    <col collapsed="false" customWidth="true" hidden="false" outlineLevel="0" max="5" min="5" style="0" width="6.57"/>
    <col collapsed="false" customWidth="true" hidden="false" outlineLevel="0" max="6" min="6" style="0" width="11"/>
    <col collapsed="false" customWidth="true" hidden="false" outlineLevel="0" max="7" min="7" style="0" width="10.28"/>
    <col collapsed="false" customWidth="true" hidden="false" outlineLevel="0" max="8" min="8" style="0" width="7.14"/>
    <col collapsed="false" customWidth="true" hidden="false" outlineLevel="0" max="9" min="9" style="0" width="11.28"/>
    <col collapsed="false" customWidth="false" hidden="false" outlineLevel="0" max="10" min="10" style="0" width="11.43"/>
    <col collapsed="false" customWidth="true" hidden="false" outlineLevel="0" max="11" min="11" style="0" width="6.28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6.28"/>
    <col collapsed="false" customWidth="true" hidden="false" outlineLevel="0" max="15" min="15" style="0" width="7.28"/>
    <col collapsed="false" customWidth="true" hidden="false" outlineLevel="0" max="16" min="16" style="0" width="7.43"/>
    <col collapsed="false" customWidth="true" hidden="false" outlineLevel="0" max="17" min="17" style="0" width="7.85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4" customFormat="false" ht="15" hidden="false" customHeight="true" outlineLevel="0" collapsed="false">
      <c r="A4" s="93" t="s">
        <v>202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customFormat="false" ht="15" hidden="false" customHeight="false" outlineLevel="0" collapsed="false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4"/>
    </row>
    <row r="6" customFormat="false" ht="15" hidden="false" customHeight="true" outlineLevel="0" collapsed="false">
      <c r="A6" s="95" t="s">
        <v>1</v>
      </c>
      <c r="B6" s="96" t="s">
        <v>2</v>
      </c>
      <c r="C6" s="95" t="s">
        <v>3</v>
      </c>
      <c r="D6" s="95"/>
      <c r="E6" s="95"/>
      <c r="F6" s="95"/>
      <c r="G6" s="95"/>
      <c r="H6" s="95"/>
      <c r="I6" s="97" t="s">
        <v>4</v>
      </c>
      <c r="J6" s="97"/>
      <c r="K6" s="97"/>
      <c r="L6" s="95" t="s">
        <v>5</v>
      </c>
      <c r="M6" s="95"/>
      <c r="N6" s="95"/>
      <c r="O6" s="96" t="s">
        <v>6</v>
      </c>
      <c r="P6" s="98" t="s">
        <v>7</v>
      </c>
      <c r="Q6" s="96" t="s">
        <v>8</v>
      </c>
      <c r="R6" s="99"/>
    </row>
    <row r="7" customFormat="false" ht="15" hidden="false" customHeight="true" outlineLevel="0" collapsed="false">
      <c r="A7" s="95"/>
      <c r="B7" s="96"/>
      <c r="C7" s="96" t="s">
        <v>9</v>
      </c>
      <c r="D7" s="96" t="s">
        <v>10</v>
      </c>
      <c r="E7" s="100" t="s">
        <v>11</v>
      </c>
      <c r="F7" s="96" t="s">
        <v>12</v>
      </c>
      <c r="G7" s="96" t="s">
        <v>10</v>
      </c>
      <c r="H7" s="100" t="s">
        <v>11</v>
      </c>
      <c r="I7" s="96" t="s">
        <v>13</v>
      </c>
      <c r="J7" s="96" t="s">
        <v>10</v>
      </c>
      <c r="K7" s="100" t="s">
        <v>11</v>
      </c>
      <c r="L7" s="96" t="s">
        <v>13</v>
      </c>
      <c r="M7" s="96" t="s">
        <v>10</v>
      </c>
      <c r="N7" s="100" t="s">
        <v>11</v>
      </c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/>
      <c r="B9" s="96"/>
      <c r="C9" s="96"/>
      <c r="D9" s="96"/>
      <c r="E9" s="100"/>
      <c r="F9" s="96"/>
      <c r="G9" s="96"/>
      <c r="H9" s="100"/>
      <c r="I9" s="96"/>
      <c r="J9" s="96"/>
      <c r="K9" s="100"/>
      <c r="L9" s="96"/>
      <c r="M9" s="96"/>
      <c r="N9" s="100"/>
      <c r="O9" s="96"/>
      <c r="P9" s="98"/>
      <c r="Q9" s="96"/>
      <c r="R9" s="99"/>
    </row>
    <row r="10" customFormat="false" ht="15" hidden="false" customHeight="false" outlineLevel="0" collapsed="false">
      <c r="A10" s="95"/>
      <c r="B10" s="96"/>
      <c r="C10" s="96"/>
      <c r="D10" s="96"/>
      <c r="E10" s="100"/>
      <c r="F10" s="96"/>
      <c r="G10" s="96"/>
      <c r="H10" s="100"/>
      <c r="I10" s="96"/>
      <c r="J10" s="96"/>
      <c r="K10" s="100"/>
      <c r="L10" s="96"/>
      <c r="M10" s="96"/>
      <c r="N10" s="100"/>
      <c r="O10" s="96"/>
      <c r="P10" s="98"/>
      <c r="Q10" s="96"/>
      <c r="R10" s="99"/>
    </row>
    <row r="11" customFormat="false" ht="15" hidden="false" customHeight="false" outlineLevel="0" collapsed="false">
      <c r="A11" s="95"/>
      <c r="B11" s="96"/>
      <c r="C11" s="96"/>
      <c r="D11" s="96"/>
      <c r="E11" s="100"/>
      <c r="F11" s="96"/>
      <c r="G11" s="96"/>
      <c r="H11" s="100"/>
      <c r="I11" s="96"/>
      <c r="J11" s="96"/>
      <c r="K11" s="100"/>
      <c r="L11" s="96"/>
      <c r="M11" s="96"/>
      <c r="N11" s="100"/>
      <c r="O11" s="96"/>
      <c r="P11" s="98"/>
      <c r="Q11" s="96"/>
      <c r="R11" s="99"/>
    </row>
    <row r="12" customFormat="false" ht="15" hidden="false" customHeight="false" outlineLevel="0" collapsed="false">
      <c r="A12" s="95" t="n">
        <v>1</v>
      </c>
      <c r="B12" s="95" t="n">
        <v>2</v>
      </c>
      <c r="C12" s="95" t="n">
        <v>3</v>
      </c>
      <c r="D12" s="95" t="n">
        <v>4</v>
      </c>
      <c r="E12" s="101" t="n">
        <v>5</v>
      </c>
      <c r="F12" s="95" t="n">
        <v>6</v>
      </c>
      <c r="G12" s="95" t="n">
        <v>7</v>
      </c>
      <c r="H12" s="95" t="n">
        <v>8</v>
      </c>
      <c r="I12" s="95" t="n">
        <v>11</v>
      </c>
      <c r="J12" s="95" t="n">
        <v>12</v>
      </c>
      <c r="K12" s="95" t="n">
        <v>13</v>
      </c>
      <c r="L12" s="95" t="n">
        <v>17</v>
      </c>
      <c r="M12" s="95" t="n">
        <v>18</v>
      </c>
      <c r="N12" s="95" t="n">
        <v>19</v>
      </c>
      <c r="O12" s="95" t="n">
        <v>20</v>
      </c>
      <c r="P12" s="101" t="n">
        <v>21</v>
      </c>
      <c r="Q12" s="95" t="n">
        <v>22</v>
      </c>
      <c r="R12" s="102"/>
    </row>
    <row r="13" customFormat="false" ht="24" hidden="false" customHeight="true" outlineLevel="0" collapsed="false">
      <c r="A13" s="103" t="n">
        <v>1</v>
      </c>
      <c r="B13" s="192" t="s">
        <v>203</v>
      </c>
      <c r="C13" s="101" t="n">
        <f aca="false">C143</f>
        <v>99673402</v>
      </c>
      <c r="D13" s="101" t="n">
        <f aca="false">D143</f>
        <v>93848425</v>
      </c>
      <c r="E13" s="105" t="n">
        <f aca="false">E143</f>
        <v>106.206792495452</v>
      </c>
      <c r="F13" s="101" t="n">
        <f aca="false">F143</f>
        <v>15001045</v>
      </c>
      <c r="G13" s="101" t="n">
        <f aca="false">G143</f>
        <v>14170360</v>
      </c>
      <c r="H13" s="105" t="n">
        <f aca="false">H143</f>
        <v>105.862130531617</v>
      </c>
      <c r="I13" s="101" t="n">
        <f aca="false">I143</f>
        <v>91583514</v>
      </c>
      <c r="J13" s="101" t="n">
        <f aca="false">J143</f>
        <v>95608078</v>
      </c>
      <c r="K13" s="105" t="n">
        <f aca="false">K143</f>
        <v>95.7905607097342</v>
      </c>
      <c r="L13" s="101" t="n">
        <f aca="false">L143</f>
        <v>56247511</v>
      </c>
      <c r="M13" s="101" t="n">
        <f aca="false">M143</f>
        <v>58399275</v>
      </c>
      <c r="N13" s="105" t="n">
        <f aca="false">N143</f>
        <v>96.3154268610355</v>
      </c>
      <c r="O13" s="101" t="n">
        <f aca="false">O143</f>
        <v>5649</v>
      </c>
      <c r="P13" s="105" t="n">
        <f aca="false">P143</f>
        <v>175.677996105505</v>
      </c>
      <c r="Q13" s="101" t="n">
        <f aca="false">Q143</f>
        <v>5635</v>
      </c>
      <c r="R13" s="102" t="n">
        <f aca="false">O13*P13</f>
        <v>992405</v>
      </c>
    </row>
    <row r="14" customFormat="false" ht="24.75" hidden="false" customHeight="true" outlineLevel="0" collapsed="false">
      <c r="A14" s="103"/>
      <c r="B14" s="192" t="s">
        <v>204</v>
      </c>
      <c r="C14" s="101" t="n">
        <f aca="false">C153</f>
        <v>91585399</v>
      </c>
      <c r="D14" s="101" t="n">
        <f aca="false">D153</f>
        <v>88657544</v>
      </c>
      <c r="E14" s="105" t="n">
        <f aca="false">E153</f>
        <v>103.302431883292</v>
      </c>
      <c r="F14" s="101" t="n">
        <f aca="false">F153</f>
        <v>13322185</v>
      </c>
      <c r="G14" s="101" t="n">
        <f aca="false">G153</f>
        <v>12296084</v>
      </c>
      <c r="H14" s="105" t="n">
        <f aca="false">H153</f>
        <v>108.344941365072</v>
      </c>
      <c r="I14" s="101" t="n">
        <f aca="false">I153</f>
        <v>90023379</v>
      </c>
      <c r="J14" s="101" t="n">
        <f aca="false">J153</f>
        <v>88002554</v>
      </c>
      <c r="K14" s="105" t="n">
        <f aca="false">K153</f>
        <v>102.296325399829</v>
      </c>
      <c r="L14" s="101" t="n">
        <f aca="false">L153</f>
        <v>87541165</v>
      </c>
      <c r="M14" s="101" t="n">
        <f aca="false">M153</f>
        <v>86259655</v>
      </c>
      <c r="N14" s="105" t="n">
        <f aca="false">N153</f>
        <v>101.485642389829</v>
      </c>
      <c r="O14" s="101" t="n">
        <f aca="false">O153</f>
        <v>3171</v>
      </c>
      <c r="P14" s="101" t="n">
        <f aca="false">P153</f>
        <v>120.157048249763</v>
      </c>
      <c r="Q14" s="101" t="n">
        <f aca="false">Q153</f>
        <v>3554</v>
      </c>
      <c r="R14" s="102" t="n">
        <f aca="false">O14*P14</f>
        <v>381018</v>
      </c>
    </row>
    <row r="15" customFormat="false" ht="21.75" hidden="false" customHeight="true" outlineLevel="0" collapsed="false">
      <c r="A15" s="103" t="n">
        <v>2</v>
      </c>
      <c r="B15" s="192" t="s">
        <v>205</v>
      </c>
      <c r="C15" s="101" t="n">
        <f aca="false">C163</f>
        <v>6363141</v>
      </c>
      <c r="D15" s="101" t="n">
        <f aca="false">D163</f>
        <v>7558266</v>
      </c>
      <c r="E15" s="105" t="n">
        <f aca="false">E163</f>
        <v>84.1878414969783</v>
      </c>
      <c r="F15" s="101" t="n">
        <f aca="false">F163</f>
        <v>1184148</v>
      </c>
      <c r="G15" s="101" t="n">
        <f aca="false">G163</f>
        <v>1376166</v>
      </c>
      <c r="H15" s="105" t="n">
        <f aca="false">H163</f>
        <v>86.0468867854605</v>
      </c>
      <c r="I15" s="101" t="n">
        <f aca="false">I163</f>
        <v>6548520</v>
      </c>
      <c r="J15" s="101" t="n">
        <f aca="false">J163</f>
        <v>7287228</v>
      </c>
      <c r="K15" s="105" t="n">
        <f aca="false">K163</f>
        <v>89.8629767038989</v>
      </c>
      <c r="L15" s="101" t="n">
        <f aca="false">L163</f>
        <v>2327089</v>
      </c>
      <c r="M15" s="101" t="n">
        <f aca="false">M163</f>
        <v>1736523</v>
      </c>
      <c r="N15" s="105" t="n">
        <f aca="false">N163</f>
        <v>134.008533143529</v>
      </c>
      <c r="O15" s="101" t="n">
        <f aca="false">O163</f>
        <v>1252</v>
      </c>
      <c r="P15" s="105" t="n">
        <f aca="false">P163</f>
        <v>83.0167731629393</v>
      </c>
      <c r="Q15" s="101" t="n">
        <f aca="false">Q163</f>
        <v>1265</v>
      </c>
      <c r="R15" s="102" t="n">
        <f aca="false">O15*P15</f>
        <v>103937</v>
      </c>
    </row>
    <row r="16" customFormat="false" ht="22.5" hidden="false" customHeight="true" outlineLevel="0" collapsed="false">
      <c r="A16" s="103" t="n">
        <v>3</v>
      </c>
      <c r="B16" s="192" t="s">
        <v>178</v>
      </c>
      <c r="C16" s="101" t="n">
        <f aca="false">C182</f>
        <v>6123633</v>
      </c>
      <c r="D16" s="101" t="n">
        <f aca="false">D182</f>
        <v>7594673</v>
      </c>
      <c r="E16" s="105" t="n">
        <f aca="false">E182</f>
        <v>80.6306341300014</v>
      </c>
      <c r="F16" s="101" t="n">
        <f aca="false">F182</f>
        <v>1415402</v>
      </c>
      <c r="G16" s="101" t="n">
        <f aca="false">G182</f>
        <v>959573</v>
      </c>
      <c r="H16" s="105" t="n">
        <f aca="false">H182</f>
        <v>147.503316579354</v>
      </c>
      <c r="I16" s="101" t="n">
        <f aca="false">I182</f>
        <v>6374598</v>
      </c>
      <c r="J16" s="101" t="n">
        <f aca="false">J182</f>
        <v>7448342</v>
      </c>
      <c r="K16" s="105" t="n">
        <f aca="false">K182</f>
        <v>85.5841206002625</v>
      </c>
      <c r="L16" s="101" t="n">
        <f aca="false">L182</f>
        <v>6324094</v>
      </c>
      <c r="M16" s="101" t="n">
        <f aca="false">M182</f>
        <v>7422082</v>
      </c>
      <c r="N16" s="105" t="n">
        <f aca="false">N182</f>
        <v>85.2064690204177</v>
      </c>
      <c r="O16" s="101" t="n">
        <f aca="false">O182</f>
        <v>543</v>
      </c>
      <c r="P16" s="105" t="n">
        <f aca="false">P182</f>
        <v>115.154696132597</v>
      </c>
      <c r="Q16" s="101" t="n">
        <f aca="false">Q182</f>
        <v>563</v>
      </c>
      <c r="R16" s="102" t="n">
        <f aca="false">O16*P16</f>
        <v>62529</v>
      </c>
    </row>
    <row r="17" customFormat="false" ht="24.75" hidden="false" customHeight="true" outlineLevel="0" collapsed="false">
      <c r="A17" s="103" t="n">
        <v>4</v>
      </c>
      <c r="B17" s="192" t="s">
        <v>179</v>
      </c>
      <c r="C17" s="101" t="n">
        <f aca="false">C57</f>
        <v>2213375</v>
      </c>
      <c r="D17" s="101" t="n">
        <f aca="false">D57</f>
        <v>1499170</v>
      </c>
      <c r="E17" s="105" t="n">
        <f aca="false">E57</f>
        <v>147.640027481873</v>
      </c>
      <c r="F17" s="101" t="n">
        <f aca="false">F57</f>
        <v>369272</v>
      </c>
      <c r="G17" s="101" t="n">
        <f aca="false">G57</f>
        <v>259097</v>
      </c>
      <c r="H17" s="105" t="n">
        <f aca="false">H57</f>
        <v>142.522684554433</v>
      </c>
      <c r="I17" s="101" t="n">
        <f aca="false">I57</f>
        <v>1684309</v>
      </c>
      <c r="J17" s="101" t="n">
        <f aca="false">J57</f>
        <v>1583616</v>
      </c>
      <c r="K17" s="105" t="n">
        <f aca="false">K57</f>
        <v>106.358422748949</v>
      </c>
      <c r="L17" s="101" t="n">
        <f aca="false">L57</f>
        <v>983539</v>
      </c>
      <c r="M17" s="101" t="n">
        <f aca="false">M57</f>
        <v>859389</v>
      </c>
      <c r="N17" s="105" t="n">
        <f aca="false">N57</f>
        <v>114.446310111021</v>
      </c>
      <c r="O17" s="101" t="n">
        <f aca="false">O57</f>
        <v>830</v>
      </c>
      <c r="P17" s="105" t="n">
        <f aca="false">P57</f>
        <v>83.9289156626506</v>
      </c>
      <c r="Q17" s="101" t="n">
        <f aca="false">Q57</f>
        <v>806</v>
      </c>
      <c r="R17" s="102" t="n">
        <f aca="false">O17*P17</f>
        <v>69661</v>
      </c>
    </row>
    <row r="18" customFormat="false" ht="23.25" hidden="false" customHeight="true" outlineLevel="0" collapsed="false">
      <c r="A18" s="103" t="n">
        <v>5</v>
      </c>
      <c r="B18" s="192" t="s">
        <v>180</v>
      </c>
      <c r="C18" s="101" t="n">
        <f aca="false">C69</f>
        <v>955882</v>
      </c>
      <c r="D18" s="101" t="n">
        <f aca="false">D69</f>
        <v>943804</v>
      </c>
      <c r="E18" s="105" t="n">
        <f aca="false">E69</f>
        <v>101.279714856051</v>
      </c>
      <c r="F18" s="101" t="n">
        <f aca="false">F69</f>
        <v>119314</v>
      </c>
      <c r="G18" s="101" t="n">
        <f aca="false">G69</f>
        <v>133859</v>
      </c>
      <c r="H18" s="105" t="n">
        <f aca="false">H69</f>
        <v>89.1340888546904</v>
      </c>
      <c r="I18" s="101" t="n">
        <f aca="false">I69</f>
        <v>1002720</v>
      </c>
      <c r="J18" s="101" t="n">
        <f aca="false">J69</f>
        <v>973658</v>
      </c>
      <c r="K18" s="105" t="n">
        <f aca="false">K69</f>
        <v>102.984826294243</v>
      </c>
      <c r="L18" s="101" t="n">
        <f aca="false">L69</f>
        <v>681862</v>
      </c>
      <c r="M18" s="101" t="n">
        <f aca="false">M69</f>
        <v>532010</v>
      </c>
      <c r="N18" s="105" t="n">
        <f aca="false">N69</f>
        <v>128.167139715419</v>
      </c>
      <c r="O18" s="101" t="n">
        <f aca="false">O69</f>
        <v>580</v>
      </c>
      <c r="P18" s="105" t="n">
        <f aca="false">P69</f>
        <v>71.5086206896552</v>
      </c>
      <c r="Q18" s="101" t="n">
        <f aca="false">Q69</f>
        <v>585</v>
      </c>
      <c r="R18" s="102" t="n">
        <f aca="false">O18*P18</f>
        <v>41475</v>
      </c>
    </row>
    <row r="19" customFormat="false" ht="26.25" hidden="false" customHeight="true" outlineLevel="0" collapsed="false">
      <c r="A19" s="103" t="n">
        <v>6</v>
      </c>
      <c r="B19" s="192" t="s">
        <v>181</v>
      </c>
      <c r="C19" s="101" t="n">
        <f aca="false">C80</f>
        <v>947987</v>
      </c>
      <c r="D19" s="101" t="n">
        <f aca="false">D80</f>
        <v>639834</v>
      </c>
      <c r="E19" s="105" t="n">
        <f aca="false">E80</f>
        <v>148.161398112636</v>
      </c>
      <c r="F19" s="101" t="n">
        <f aca="false">F80</f>
        <v>215015</v>
      </c>
      <c r="G19" s="101" t="n">
        <f aca="false">G80</f>
        <v>79099</v>
      </c>
      <c r="H19" s="105" t="n">
        <f aca="false">H80</f>
        <v>271.830238056107</v>
      </c>
      <c r="I19" s="101" t="n">
        <f aca="false">I80</f>
        <v>573967</v>
      </c>
      <c r="J19" s="101" t="n">
        <f aca="false">J80</f>
        <v>743496</v>
      </c>
      <c r="K19" s="105" t="n">
        <f aca="false">K80</f>
        <v>77.1983978393966</v>
      </c>
      <c r="L19" s="101" t="n">
        <f aca="false">L80</f>
        <v>475573</v>
      </c>
      <c r="M19" s="101" t="n">
        <f aca="false">M80</f>
        <v>335343</v>
      </c>
      <c r="N19" s="105" t="n">
        <f aca="false">N80</f>
        <v>141.81688599434</v>
      </c>
      <c r="O19" s="101" t="n">
        <f aca="false">O80</f>
        <v>560</v>
      </c>
      <c r="P19" s="105" t="n">
        <f aca="false">P80</f>
        <v>93.2589285714286</v>
      </c>
      <c r="Q19" s="101" t="n">
        <f aca="false">Q80</f>
        <v>559</v>
      </c>
      <c r="R19" s="102" t="n">
        <f aca="false">O19*P19</f>
        <v>52225</v>
      </c>
    </row>
    <row r="20" customFormat="false" ht="26.25" hidden="false" customHeight="true" outlineLevel="0" collapsed="false">
      <c r="A20" s="103" t="n">
        <v>7</v>
      </c>
      <c r="B20" s="192" t="s">
        <v>182</v>
      </c>
      <c r="C20" s="101" t="n">
        <f aca="false">C95</f>
        <v>3970956</v>
      </c>
      <c r="D20" s="101" t="n">
        <f aca="false">D95</f>
        <v>3919367</v>
      </c>
      <c r="E20" s="105" t="n">
        <f aca="false">E95</f>
        <v>101.316258467247</v>
      </c>
      <c r="F20" s="101" t="n">
        <f aca="false">F95</f>
        <v>754984</v>
      </c>
      <c r="G20" s="101" t="n">
        <f aca="false">G95</f>
        <v>654367</v>
      </c>
      <c r="H20" s="105" t="n">
        <f aca="false">H95</f>
        <v>115.376233825972</v>
      </c>
      <c r="I20" s="101" t="n">
        <f aca="false">I95</f>
        <v>6434822</v>
      </c>
      <c r="J20" s="101" t="n">
        <f aca="false">J95</f>
        <v>6082148</v>
      </c>
      <c r="K20" s="105" t="n">
        <f aca="false">K95</f>
        <v>105.798510657748</v>
      </c>
      <c r="L20" s="101" t="n">
        <f aca="false">L95</f>
        <v>1494863</v>
      </c>
      <c r="M20" s="101" t="n">
        <f aca="false">M95</f>
        <v>1140324</v>
      </c>
      <c r="N20" s="105" t="n">
        <f aca="false">N95</f>
        <v>131.091075869665</v>
      </c>
      <c r="O20" s="101" t="n">
        <f aca="false">O95</f>
        <v>3977</v>
      </c>
      <c r="P20" s="105" t="n">
        <f aca="false">P95</f>
        <v>109.796077445311</v>
      </c>
      <c r="Q20" s="101" t="n">
        <f aca="false">Q95</f>
        <v>4034</v>
      </c>
      <c r="R20" s="102" t="n">
        <f aca="false">O20*P20</f>
        <v>436659</v>
      </c>
    </row>
    <row r="21" customFormat="false" ht="37.5" hidden="false" customHeight="true" outlineLevel="0" collapsed="false">
      <c r="A21" s="103" t="n">
        <v>8</v>
      </c>
      <c r="B21" s="192" t="s">
        <v>183</v>
      </c>
      <c r="C21" s="101" t="n">
        <f aca="false">C169</f>
        <v>2198655</v>
      </c>
      <c r="D21" s="101" t="n">
        <f aca="false">D169</f>
        <v>1667113</v>
      </c>
      <c r="E21" s="105" t="n">
        <f aca="false">E169</f>
        <v>131.883981469762</v>
      </c>
      <c r="F21" s="101" t="n">
        <f aca="false">F169</f>
        <v>445016</v>
      </c>
      <c r="G21" s="101" t="n">
        <f aca="false">G169</f>
        <v>403705</v>
      </c>
      <c r="H21" s="105" t="n">
        <f aca="false">H169</f>
        <v>110.232967141849</v>
      </c>
      <c r="I21" s="101" t="n">
        <f aca="false">I169</f>
        <v>2258830</v>
      </c>
      <c r="J21" s="101" t="n">
        <f aca="false">J169</f>
        <v>1347745</v>
      </c>
      <c r="K21" s="105" t="n">
        <f aca="false">K169</f>
        <v>167.600695977355</v>
      </c>
      <c r="L21" s="101" t="n">
        <f aca="false">L169</f>
        <v>199741</v>
      </c>
      <c r="M21" s="101" t="n">
        <f aca="false">M169</f>
        <v>49251</v>
      </c>
      <c r="N21" s="105" t="n">
        <f aca="false">N169</f>
        <v>0</v>
      </c>
      <c r="O21" s="101" t="n">
        <f aca="false">O169</f>
        <v>526</v>
      </c>
      <c r="P21" s="105" t="n">
        <f aca="false">P169</f>
        <v>94.9809885931559</v>
      </c>
      <c r="Q21" s="101" t="n">
        <f aca="false">Q169</f>
        <v>528</v>
      </c>
      <c r="R21" s="102" t="n">
        <f aca="false">O21*P21</f>
        <v>49960</v>
      </c>
    </row>
    <row r="22" customFormat="false" ht="40.5" hidden="false" customHeight="true" outlineLevel="0" collapsed="false">
      <c r="A22" s="103" t="n">
        <v>9</v>
      </c>
      <c r="B22" s="192" t="s">
        <v>184</v>
      </c>
      <c r="C22" s="101" t="n">
        <f aca="false">C123</f>
        <v>1528340</v>
      </c>
      <c r="D22" s="101" t="n">
        <f aca="false">D123</f>
        <v>2023720</v>
      </c>
      <c r="E22" s="105" t="n">
        <f aca="false">E123</f>
        <v>75.5213171782658</v>
      </c>
      <c r="F22" s="101" t="n">
        <f aca="false">F123</f>
        <v>336791</v>
      </c>
      <c r="G22" s="101" t="n">
        <f aca="false">G123</f>
        <v>377006</v>
      </c>
      <c r="H22" s="105" t="n">
        <f aca="false">H123</f>
        <v>89.3330610122916</v>
      </c>
      <c r="I22" s="101" t="n">
        <f aca="false">I123</f>
        <v>2010502</v>
      </c>
      <c r="J22" s="101" t="n">
        <f aca="false">J123</f>
        <v>1954769</v>
      </c>
      <c r="K22" s="105" t="n">
        <f aca="false">K123</f>
        <v>102.851129724279</v>
      </c>
      <c r="L22" s="101" t="n">
        <f aca="false">L123</f>
        <v>941188</v>
      </c>
      <c r="M22" s="101" t="n">
        <f aca="false">M123</f>
        <v>828506</v>
      </c>
      <c r="N22" s="105" t="n">
        <f aca="false">N123</f>
        <v>113.600625704582</v>
      </c>
      <c r="O22" s="101" t="n">
        <f aca="false">O123</f>
        <v>1871</v>
      </c>
      <c r="P22" s="105" t="n">
        <f aca="false">P123</f>
        <v>62.5911277391769</v>
      </c>
      <c r="Q22" s="101" t="n">
        <f aca="false">Q123</f>
        <v>1783</v>
      </c>
      <c r="R22" s="102" t="n">
        <f aca="false">O22*P22</f>
        <v>117108</v>
      </c>
    </row>
    <row r="23" customFormat="false" ht="22.5" hidden="false" customHeight="true" outlineLevel="0" collapsed="false">
      <c r="A23" s="103" t="n">
        <v>10</v>
      </c>
      <c r="B23" s="192" t="s">
        <v>185</v>
      </c>
      <c r="C23" s="101" t="n">
        <f aca="false">C135</f>
        <v>183024</v>
      </c>
      <c r="D23" s="101" t="n">
        <f aca="false">D135</f>
        <v>81799</v>
      </c>
      <c r="E23" s="105" t="n">
        <f aca="false">E135</f>
        <v>223.748456582599</v>
      </c>
      <c r="F23" s="101" t="n">
        <f aca="false">F135</f>
        <v>24341</v>
      </c>
      <c r="G23" s="101" t="n">
        <f aca="false">G135</f>
        <v>28953</v>
      </c>
      <c r="H23" s="105" t="n">
        <f aca="false">H135</f>
        <v>84.0707353296722</v>
      </c>
      <c r="I23" s="101" t="n">
        <f aca="false">I135</f>
        <v>218179</v>
      </c>
      <c r="J23" s="101" t="n">
        <f aca="false">J135</f>
        <v>79864</v>
      </c>
      <c r="K23" s="105" t="n">
        <f aca="false">K135</f>
        <v>273.188169888811</v>
      </c>
      <c r="L23" s="101" t="n">
        <f aca="false">L135</f>
        <v>0</v>
      </c>
      <c r="M23" s="101" t="n">
        <f aca="false">M135</f>
        <v>0</v>
      </c>
      <c r="N23" s="105" t="n">
        <f aca="false">N135</f>
        <v>0</v>
      </c>
      <c r="O23" s="101" t="n">
        <f aca="false">O135</f>
        <v>101</v>
      </c>
      <c r="P23" s="105" t="n">
        <f aca="false">P135</f>
        <v>73.7128712871287</v>
      </c>
      <c r="Q23" s="101" t="n">
        <f aca="false">Q135</f>
        <v>100</v>
      </c>
      <c r="R23" s="102" t="n">
        <f aca="false">O23*P23</f>
        <v>7445</v>
      </c>
    </row>
    <row r="24" customFormat="false" ht="39" hidden="false" customHeight="true" outlineLevel="0" collapsed="false">
      <c r="A24" s="103" t="n">
        <v>11</v>
      </c>
      <c r="B24" s="192" t="s">
        <v>186</v>
      </c>
      <c r="C24" s="101" t="n">
        <f aca="false">C196</f>
        <v>773851.7</v>
      </c>
      <c r="D24" s="101" t="n">
        <f aca="false">D196</f>
        <v>1103461.4</v>
      </c>
      <c r="E24" s="105" t="n">
        <f aca="false">E196</f>
        <v>70.1294762100423</v>
      </c>
      <c r="F24" s="101" t="n">
        <f aca="false">F196</f>
        <v>121073.6</v>
      </c>
      <c r="G24" s="101" t="n">
        <f aca="false">G196</f>
        <v>210023.5</v>
      </c>
      <c r="H24" s="105" t="n">
        <f aca="false">H196</f>
        <v>57.6476441921975</v>
      </c>
      <c r="I24" s="101" t="n">
        <f aca="false">I196</f>
        <v>563181.3</v>
      </c>
      <c r="J24" s="101" t="n">
        <f aca="false">J196</f>
        <v>985308.9</v>
      </c>
      <c r="K24" s="105" t="n">
        <f aca="false">K196</f>
        <v>57.1578415662337</v>
      </c>
      <c r="L24" s="101" t="n">
        <f aca="false">L196</f>
        <v>87546</v>
      </c>
      <c r="M24" s="101" t="n">
        <f aca="false">M196</f>
        <v>360784</v>
      </c>
      <c r="N24" s="105" t="n">
        <f aca="false">N196</f>
        <v>24.2654884917291</v>
      </c>
      <c r="O24" s="101" t="n">
        <f aca="false">O196</f>
        <v>722</v>
      </c>
      <c r="P24" s="105" t="n">
        <f aca="false">P196</f>
        <v>162.556786703601</v>
      </c>
      <c r="Q24" s="101" t="n">
        <f aca="false">Q196</f>
        <v>714</v>
      </c>
      <c r="R24" s="102" t="n">
        <f aca="false">O24*P24</f>
        <v>117366</v>
      </c>
    </row>
    <row r="25" customFormat="false" ht="23.25" hidden="false" customHeight="true" outlineLevel="0" collapsed="false">
      <c r="A25" s="103" t="n">
        <v>12</v>
      </c>
      <c r="B25" s="192" t="s">
        <v>187</v>
      </c>
      <c r="C25" s="101" t="n">
        <f aca="false">C203</f>
        <v>168256</v>
      </c>
      <c r="D25" s="101" t="n">
        <f aca="false">D203</f>
        <v>213800</v>
      </c>
      <c r="E25" s="105" t="n">
        <f aca="false">E203</f>
        <v>78.6978484565014</v>
      </c>
      <c r="F25" s="101" t="n">
        <f aca="false">F203</f>
        <v>20208</v>
      </c>
      <c r="G25" s="101" t="n">
        <f aca="false">G203</f>
        <v>42012</v>
      </c>
      <c r="H25" s="105" t="n">
        <f aca="false">H203</f>
        <v>48.1005427020851</v>
      </c>
      <c r="I25" s="101" t="n">
        <f aca="false">I203</f>
        <v>78243</v>
      </c>
      <c r="J25" s="101" t="n">
        <f aca="false">J203</f>
        <v>221177</v>
      </c>
      <c r="K25" s="105" t="n">
        <f aca="false">K203</f>
        <v>35.3757397921122</v>
      </c>
      <c r="L25" s="101" t="n">
        <f aca="false">L203</f>
        <v>54577</v>
      </c>
      <c r="M25" s="101" t="n">
        <f aca="false">M203</f>
        <v>97183</v>
      </c>
      <c r="N25" s="105" t="n">
        <f aca="false">N203</f>
        <v>56.1589990018831</v>
      </c>
      <c r="O25" s="101" t="n">
        <f aca="false">O203</f>
        <v>237</v>
      </c>
      <c r="P25" s="105" t="n">
        <f aca="false">P203</f>
        <v>62.6582278481013</v>
      </c>
      <c r="Q25" s="101" t="n">
        <f aca="false">Q203</f>
        <v>237</v>
      </c>
      <c r="R25" s="102" t="n">
        <f aca="false">O25*P25</f>
        <v>14850</v>
      </c>
    </row>
    <row r="26" s="197" customFormat="true" ht="27.75" hidden="false" customHeight="true" outlineLevel="0" collapsed="false">
      <c r="A26" s="193"/>
      <c r="B26" s="193" t="s">
        <v>188</v>
      </c>
      <c r="C26" s="194" t="n">
        <f aca="false">SUM(C13:C25)</f>
        <v>216685901.7</v>
      </c>
      <c r="D26" s="194" t="n">
        <f aca="false">SUM(D13:D25)</f>
        <v>209750976.4</v>
      </c>
      <c r="E26" s="195" t="n">
        <f aca="false">C26/D26*100</f>
        <v>103.306266039389</v>
      </c>
      <c r="F26" s="194" t="n">
        <f aca="false">SUM(F13:F25)</f>
        <v>33328794.6</v>
      </c>
      <c r="G26" s="194" t="n">
        <f aca="false">SUM(G13:G25)</f>
        <v>30990304.5</v>
      </c>
      <c r="H26" s="195" t="n">
        <f aca="false">F26/G26*100</f>
        <v>107.545876485338</v>
      </c>
      <c r="I26" s="194" t="n">
        <f aca="false">SUM(I13:I25)</f>
        <v>209354764.3</v>
      </c>
      <c r="J26" s="194" t="n">
        <f aca="false">SUM(J13:J25)</f>
        <v>212317983.9</v>
      </c>
      <c r="K26" s="195" t="n">
        <f aca="false">I26/J26*100</f>
        <v>98.604348277254</v>
      </c>
      <c r="L26" s="194" t="n">
        <f aca="false">SUM(L13:L25)</f>
        <v>157358748</v>
      </c>
      <c r="M26" s="194" t="n">
        <f aca="false">SUM(M13:M25)</f>
        <v>158020325</v>
      </c>
      <c r="N26" s="195" t="n">
        <f aca="false">L26/M26*100</f>
        <v>99.5813342365927</v>
      </c>
      <c r="O26" s="194" t="n">
        <f aca="false">SUM(O13:O25)</f>
        <v>20019</v>
      </c>
      <c r="P26" s="195" t="n">
        <f aca="false">R26/O26</f>
        <v>122.215794994755</v>
      </c>
      <c r="Q26" s="194" t="n">
        <f aca="false">SUM(Q13:Q25)</f>
        <v>20363</v>
      </c>
      <c r="R26" s="196" t="n">
        <f aca="false">SUM(R13:R25)</f>
        <v>2446638</v>
      </c>
    </row>
    <row r="27" customFormat="false" ht="15" hidden="false" customHeight="false" outlineLevel="0" collapsed="false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1"/>
      <c r="Q27" s="111"/>
      <c r="R27" s="112"/>
    </row>
    <row r="28" s="116" customFormat="true" ht="15" hidden="false" customHeight="false" outlineLevel="0" collapsed="false">
      <c r="A28" s="113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4"/>
      <c r="Q28" s="114"/>
      <c r="R28" s="115"/>
    </row>
    <row r="29" customFormat="false" ht="16.5" hidden="false" customHeight="tru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false" outlineLevel="0" collapsed="false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customFormat="false" ht="15" hidden="false" customHeight="false" outlineLevel="0" collapsed="false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</row>
    <row r="32" customFormat="false" ht="15.75" hidden="false" customHeight="true" outlineLevel="0" collapsed="false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</row>
    <row r="33" s="119" customFormat="true" ht="14.25" hidden="false" customHeight="true" outlineLevel="0" collapsed="false">
      <c r="A33" s="117" t="s">
        <v>206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8"/>
    </row>
    <row r="34" s="119" customFormat="true" ht="14.25" hidden="false" customHeight="false" outlineLevel="0" collapsed="false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8"/>
    </row>
    <row r="35" s="119" customFormat="true" ht="7.5" hidden="false" customHeight="true" outlineLevel="0" collapsed="false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20"/>
    </row>
    <row r="36" customFormat="false" ht="15" hidden="false" customHeight="true" outlineLevel="0" collapsed="false">
      <c r="A36" s="121" t="s">
        <v>1</v>
      </c>
      <c r="B36" s="122" t="s">
        <v>27</v>
      </c>
      <c r="C36" s="121" t="s">
        <v>3</v>
      </c>
      <c r="D36" s="121"/>
      <c r="E36" s="121"/>
      <c r="F36" s="121"/>
      <c r="G36" s="121"/>
      <c r="H36" s="121" t="s">
        <v>4</v>
      </c>
      <c r="I36" s="121"/>
      <c r="J36" s="121"/>
      <c r="K36" s="121"/>
      <c r="L36" s="121"/>
      <c r="M36" s="121" t="s">
        <v>5</v>
      </c>
      <c r="N36" s="123"/>
      <c r="O36" s="122" t="s">
        <v>28</v>
      </c>
      <c r="P36" s="124" t="s">
        <v>29</v>
      </c>
      <c r="Q36" s="122" t="s">
        <v>30</v>
      </c>
      <c r="R36" s="125"/>
    </row>
    <row r="37" customFormat="false" ht="80.25" hidden="false" customHeight="true" outlineLevel="0" collapsed="false">
      <c r="A37" s="121"/>
      <c r="B37" s="122"/>
      <c r="C37" s="126" t="s">
        <v>9</v>
      </c>
      <c r="D37" s="126" t="s">
        <v>31</v>
      </c>
      <c r="E37" s="127" t="s">
        <v>32</v>
      </c>
      <c r="F37" s="126" t="s">
        <v>12</v>
      </c>
      <c r="G37" s="126" t="s">
        <v>33</v>
      </c>
      <c r="H37" s="127" t="s">
        <v>32</v>
      </c>
      <c r="I37" s="126" t="s">
        <v>13</v>
      </c>
      <c r="J37" s="126" t="s">
        <v>31</v>
      </c>
      <c r="K37" s="127" t="s">
        <v>32</v>
      </c>
      <c r="L37" s="126" t="s">
        <v>13</v>
      </c>
      <c r="M37" s="126" t="s">
        <v>31</v>
      </c>
      <c r="N37" s="127" t="s">
        <v>32</v>
      </c>
      <c r="O37" s="122"/>
      <c r="P37" s="124"/>
      <c r="Q37" s="122"/>
      <c r="R37" s="128"/>
    </row>
    <row r="38" customFormat="false" ht="15" hidden="false" customHeight="false" outlineLevel="0" collapsed="false">
      <c r="A38" s="129"/>
      <c r="B38" s="36" t="s">
        <v>34</v>
      </c>
      <c r="C38" s="129"/>
      <c r="D38" s="129"/>
      <c r="E38" s="129"/>
      <c r="F38" s="129"/>
      <c r="G38" s="129"/>
      <c r="H38" s="129"/>
      <c r="I38" s="129"/>
      <c r="J38" s="129"/>
      <c r="K38" s="130"/>
      <c r="L38" s="129"/>
      <c r="M38" s="129"/>
      <c r="N38" s="129"/>
      <c r="O38" s="129"/>
      <c r="P38" s="131"/>
      <c r="Q38" s="131"/>
      <c r="R38" s="118"/>
    </row>
    <row r="39" customFormat="false" ht="15" hidden="false" customHeight="false" outlineLevel="0" collapsed="false">
      <c r="A39" s="129" t="s">
        <v>35</v>
      </c>
      <c r="B39" s="129"/>
      <c r="C39" s="129" t="n">
        <v>3</v>
      </c>
      <c r="D39" s="129" t="n">
        <v>4</v>
      </c>
      <c r="E39" s="131" t="n">
        <v>5</v>
      </c>
      <c r="F39" s="129" t="n">
        <v>6</v>
      </c>
      <c r="G39" s="129" t="n">
        <v>7</v>
      </c>
      <c r="H39" s="129" t="n">
        <v>8</v>
      </c>
      <c r="I39" s="129" t="n">
        <v>9</v>
      </c>
      <c r="J39" s="129" t="n">
        <v>10</v>
      </c>
      <c r="K39" s="129" t="n">
        <v>11</v>
      </c>
      <c r="L39" s="129" t="n">
        <v>12</v>
      </c>
      <c r="M39" s="129" t="n">
        <v>13</v>
      </c>
      <c r="N39" s="129" t="n">
        <v>14</v>
      </c>
      <c r="O39" s="129" t="n">
        <v>15</v>
      </c>
      <c r="P39" s="131" t="n">
        <v>16</v>
      </c>
      <c r="Q39" s="129" t="n">
        <v>17</v>
      </c>
      <c r="R39" s="128"/>
    </row>
    <row r="40" customFormat="false" ht="15" hidden="false" customHeight="false" outlineLevel="0" collapsed="false">
      <c r="A40" s="132" t="n">
        <v>1</v>
      </c>
      <c r="B40" s="133" t="s">
        <v>36</v>
      </c>
      <c r="C40" s="134" t="n">
        <v>107378</v>
      </c>
      <c r="D40" s="134" t="n">
        <v>96777</v>
      </c>
      <c r="E40" s="135" t="n">
        <f aca="false">C40/D40*100</f>
        <v>110.954048999246</v>
      </c>
      <c r="F40" s="134" t="n">
        <v>18245</v>
      </c>
      <c r="G40" s="134" t="n">
        <v>16503</v>
      </c>
      <c r="H40" s="135" t="n">
        <f aca="false">F40/G40*100</f>
        <v>110.555656547294</v>
      </c>
      <c r="I40" s="134" t="n">
        <v>90545</v>
      </c>
      <c r="J40" s="134" t="n">
        <v>96777</v>
      </c>
      <c r="K40" s="135" t="n">
        <f aca="false">I40/J40*100</f>
        <v>93.5604534135177</v>
      </c>
      <c r="L40" s="134" t="n">
        <v>15501</v>
      </c>
      <c r="M40" s="134" t="n">
        <v>5481</v>
      </c>
      <c r="N40" s="135" t="n">
        <f aca="false">L40/M40*100</f>
        <v>282.813355227148</v>
      </c>
      <c r="O40" s="136" t="n">
        <v>91</v>
      </c>
      <c r="P40" s="134" t="n">
        <v>76</v>
      </c>
      <c r="Q40" s="136" t="n">
        <v>91</v>
      </c>
      <c r="R40" s="128" t="n">
        <f aca="false">O40*P40</f>
        <v>6916</v>
      </c>
    </row>
    <row r="41" customFormat="false" ht="15" hidden="false" customHeight="false" outlineLevel="0" collapsed="false">
      <c r="A41" s="132" t="n">
        <v>2</v>
      </c>
      <c r="B41" s="133" t="s">
        <v>37</v>
      </c>
      <c r="C41" s="134" t="n">
        <v>0</v>
      </c>
      <c r="D41" s="134" t="n">
        <v>0</v>
      </c>
      <c r="E41" s="135" t="n">
        <v>0</v>
      </c>
      <c r="F41" s="134" t="n">
        <v>0</v>
      </c>
      <c r="G41" s="134" t="n">
        <v>0</v>
      </c>
      <c r="H41" s="135" t="n">
        <v>0</v>
      </c>
      <c r="I41" s="134" t="n">
        <v>0</v>
      </c>
      <c r="J41" s="134" t="n">
        <v>0</v>
      </c>
      <c r="K41" s="135" t="n">
        <v>0</v>
      </c>
      <c r="L41" s="134" t="n">
        <v>0</v>
      </c>
      <c r="M41" s="134" t="n">
        <v>0</v>
      </c>
      <c r="N41" s="135" t="n">
        <v>0</v>
      </c>
      <c r="O41" s="136" t="n">
        <v>0</v>
      </c>
      <c r="P41" s="134" t="n">
        <v>0</v>
      </c>
      <c r="Q41" s="136" t="n">
        <v>0</v>
      </c>
      <c r="R41" s="128" t="n">
        <f aca="false">O41*P41</f>
        <v>0</v>
      </c>
    </row>
    <row r="42" customFormat="false" ht="15" hidden="false" customHeight="false" outlineLevel="0" collapsed="false">
      <c r="A42" s="132" t="n">
        <v>3</v>
      </c>
      <c r="B42" s="133" t="s">
        <v>38</v>
      </c>
      <c r="C42" s="134" t="n">
        <v>46345</v>
      </c>
      <c r="D42" s="134" t="n">
        <v>34819</v>
      </c>
      <c r="E42" s="135" t="n">
        <f aca="false">C42/D42*100</f>
        <v>133.102616387604</v>
      </c>
      <c r="F42" s="134" t="n">
        <v>9234</v>
      </c>
      <c r="G42" s="134" t="n">
        <v>835</v>
      </c>
      <c r="H42" s="135" t="n">
        <f aca="false">F42/G42*100</f>
        <v>1105.86826347305</v>
      </c>
      <c r="I42" s="134" t="n">
        <v>82025</v>
      </c>
      <c r="J42" s="134" t="n">
        <v>103837</v>
      </c>
      <c r="K42" s="135" t="n">
        <f aca="false">I42/J42*100</f>
        <v>78.9940002118705</v>
      </c>
      <c r="L42" s="134" t="n">
        <v>0</v>
      </c>
      <c r="M42" s="134" t="n">
        <v>12643</v>
      </c>
      <c r="N42" s="135" t="n">
        <f aca="false">L42/M42*100</f>
        <v>0</v>
      </c>
      <c r="O42" s="136" t="n">
        <v>35</v>
      </c>
      <c r="P42" s="134" t="n">
        <v>70</v>
      </c>
      <c r="Q42" s="136" t="n">
        <v>33</v>
      </c>
      <c r="R42" s="128" t="n">
        <f aca="false">O42*P42</f>
        <v>2450</v>
      </c>
    </row>
    <row r="43" customFormat="false" ht="15" hidden="false" customHeight="false" outlineLevel="0" collapsed="false">
      <c r="A43" s="132" t="n">
        <v>4</v>
      </c>
      <c r="B43" s="133" t="s">
        <v>39</v>
      </c>
      <c r="C43" s="134" t="n">
        <v>8200</v>
      </c>
      <c r="D43" s="134" t="n">
        <v>13090</v>
      </c>
      <c r="E43" s="135" t="n">
        <f aca="false">C43/D43*100</f>
        <v>62.6432391138274</v>
      </c>
      <c r="F43" s="134" t="n">
        <v>1500</v>
      </c>
      <c r="G43" s="134" t="n">
        <v>2900</v>
      </c>
      <c r="H43" s="135" t="n">
        <f aca="false">F43/G43*100</f>
        <v>51.7241379310345</v>
      </c>
      <c r="I43" s="134" t="n">
        <v>13452</v>
      </c>
      <c r="J43" s="134" t="n">
        <v>26632</v>
      </c>
      <c r="K43" s="135" t="n">
        <f aca="false">I43/J43*100</f>
        <v>50.5106638630219</v>
      </c>
      <c r="L43" s="134" t="n">
        <v>13452</v>
      </c>
      <c r="M43" s="134" t="n">
        <v>26632</v>
      </c>
      <c r="N43" s="135" t="n">
        <f aca="false">L43/M43*100</f>
        <v>50.5106638630219</v>
      </c>
      <c r="O43" s="136" t="n">
        <v>20</v>
      </c>
      <c r="P43" s="134" t="n">
        <v>60</v>
      </c>
      <c r="Q43" s="136" t="n">
        <v>20</v>
      </c>
      <c r="R43" s="128" t="n">
        <f aca="false">O43*P43</f>
        <v>1200</v>
      </c>
    </row>
    <row r="44" customFormat="false" ht="15" hidden="false" customHeight="false" outlineLevel="0" collapsed="false">
      <c r="A44" s="132" t="n">
        <v>5</v>
      </c>
      <c r="B44" s="133" t="s">
        <v>40</v>
      </c>
      <c r="C44" s="138" t="n">
        <v>30285</v>
      </c>
      <c r="D44" s="138" t="n">
        <v>66380</v>
      </c>
      <c r="E44" s="135" t="n">
        <f aca="false">C44/D44*100</f>
        <v>45.6236818318771</v>
      </c>
      <c r="F44" s="138" t="n">
        <v>3567</v>
      </c>
      <c r="G44" s="138" t="n">
        <v>8332</v>
      </c>
      <c r="H44" s="135" t="n">
        <f aca="false">F44/G44*100</f>
        <v>42.8108497359578</v>
      </c>
      <c r="I44" s="138" t="n">
        <v>30285</v>
      </c>
      <c r="J44" s="138" t="n">
        <v>65190</v>
      </c>
      <c r="K44" s="135" t="n">
        <f aca="false">I44/J44*100</f>
        <v>46.4565117349287</v>
      </c>
      <c r="L44" s="138" t="n">
        <v>5496</v>
      </c>
      <c r="M44" s="138" t="n">
        <v>7788</v>
      </c>
      <c r="N44" s="135" t="n">
        <f aca="false">L44/M44*100</f>
        <v>70.5701078582434</v>
      </c>
      <c r="O44" s="136" t="n">
        <v>53</v>
      </c>
      <c r="P44" s="134" t="n">
        <v>55</v>
      </c>
      <c r="Q44" s="136" t="n">
        <v>54</v>
      </c>
      <c r="R44" s="128" t="n">
        <f aca="false">O44*P44</f>
        <v>2915</v>
      </c>
    </row>
    <row r="45" customFormat="false" ht="15" hidden="false" customHeight="false" outlineLevel="0" collapsed="false">
      <c r="A45" s="132" t="n">
        <v>6</v>
      </c>
      <c r="B45" s="133" t="s">
        <v>41</v>
      </c>
      <c r="C45" s="134" t="n">
        <v>50011</v>
      </c>
      <c r="D45" s="134" t="n">
        <v>81496</v>
      </c>
      <c r="E45" s="135" t="n">
        <f aca="false">C45/D45*100</f>
        <v>61.3662020221851</v>
      </c>
      <c r="F45" s="134" t="n">
        <v>9530</v>
      </c>
      <c r="G45" s="134" t="n">
        <v>16660</v>
      </c>
      <c r="H45" s="135" t="n">
        <f aca="false">F45/G45*100</f>
        <v>57.202881152461</v>
      </c>
      <c r="I45" s="134" t="n">
        <v>49618</v>
      </c>
      <c r="J45" s="134" t="n">
        <v>76963</v>
      </c>
      <c r="K45" s="135" t="n">
        <f aca="false">I45/J45*100</f>
        <v>64.4699401010875</v>
      </c>
      <c r="L45" s="134" t="n">
        <v>878</v>
      </c>
      <c r="M45" s="134" t="n">
        <v>29409</v>
      </c>
      <c r="N45" s="135" t="n">
        <f aca="false">L45/M45*100</f>
        <v>2.98548063517971</v>
      </c>
      <c r="O45" s="136" t="n">
        <v>63</v>
      </c>
      <c r="P45" s="134" t="n">
        <v>75</v>
      </c>
      <c r="Q45" s="136" t="n">
        <v>64</v>
      </c>
      <c r="R45" s="128" t="n">
        <f aca="false">O45*P45</f>
        <v>4725</v>
      </c>
    </row>
    <row r="46" customFormat="false" ht="15" hidden="false" customHeight="false" outlineLevel="0" collapsed="false">
      <c r="A46" s="132" t="n">
        <v>7</v>
      </c>
      <c r="B46" s="133" t="s">
        <v>42</v>
      </c>
      <c r="C46" s="134" t="n">
        <v>3440</v>
      </c>
      <c r="D46" s="134" t="n">
        <v>300</v>
      </c>
      <c r="E46" s="135" t="n">
        <v>0</v>
      </c>
      <c r="F46" s="134" t="n">
        <v>3440</v>
      </c>
      <c r="G46" s="134" t="n">
        <v>0</v>
      </c>
      <c r="H46" s="135" t="n">
        <v>0</v>
      </c>
      <c r="I46" s="134" t="n">
        <v>210</v>
      </c>
      <c r="J46" s="134" t="n">
        <v>300</v>
      </c>
      <c r="K46" s="135" t="n">
        <v>0</v>
      </c>
      <c r="L46" s="134" t="n">
        <v>0</v>
      </c>
      <c r="M46" s="134" t="n">
        <v>0</v>
      </c>
      <c r="N46" s="135" t="n">
        <v>0</v>
      </c>
      <c r="O46" s="136" t="n">
        <v>24</v>
      </c>
      <c r="P46" s="134" t="n">
        <v>70</v>
      </c>
      <c r="Q46" s="136" t="n">
        <v>5</v>
      </c>
      <c r="R46" s="128" t="n">
        <f aca="false">O46*P46</f>
        <v>1680</v>
      </c>
    </row>
    <row r="47" customFormat="false" ht="15" hidden="false" customHeight="false" outlineLevel="0" collapsed="false">
      <c r="A47" s="132" t="n">
        <v>8</v>
      </c>
      <c r="B47" s="133" t="s">
        <v>43</v>
      </c>
      <c r="C47" s="130" t="n">
        <v>53872</v>
      </c>
      <c r="D47" s="134" t="n">
        <v>60478</v>
      </c>
      <c r="E47" s="135" t="n">
        <f aca="false">C47/D47*100</f>
        <v>89.0770197427164</v>
      </c>
      <c r="F47" s="134" t="n">
        <v>10834</v>
      </c>
      <c r="G47" s="134" t="n">
        <v>4662</v>
      </c>
      <c r="H47" s="135" t="n">
        <f aca="false">F47/G47*100</f>
        <v>232.389532389532</v>
      </c>
      <c r="I47" s="134" t="n">
        <v>51391</v>
      </c>
      <c r="J47" s="134" t="n">
        <v>60680</v>
      </c>
      <c r="K47" s="135" t="n">
        <f aca="false">I47/J47*100</f>
        <v>84.6918259723138</v>
      </c>
      <c r="L47" s="134" t="n">
        <v>0</v>
      </c>
      <c r="M47" s="134" t="n">
        <v>0</v>
      </c>
      <c r="N47" s="135" t="n">
        <v>0</v>
      </c>
      <c r="O47" s="136" t="n">
        <v>44</v>
      </c>
      <c r="P47" s="134" t="n">
        <v>71</v>
      </c>
      <c r="Q47" s="136" t="n">
        <v>44</v>
      </c>
      <c r="R47" s="128" t="n">
        <f aca="false">O47*P47</f>
        <v>3124</v>
      </c>
    </row>
    <row r="48" customFormat="false" ht="15" hidden="false" customHeight="false" outlineLevel="0" collapsed="false">
      <c r="A48" s="132" t="n">
        <v>9</v>
      </c>
      <c r="B48" s="133" t="s">
        <v>44</v>
      </c>
      <c r="C48" s="130" t="n">
        <v>143200</v>
      </c>
      <c r="D48" s="134" t="n">
        <v>144804</v>
      </c>
      <c r="E48" s="135" t="n">
        <f aca="false">C48/D48*100</f>
        <v>98.8922957929339</v>
      </c>
      <c r="F48" s="134" t="n">
        <v>28157</v>
      </c>
      <c r="G48" s="134" t="n">
        <v>26452</v>
      </c>
      <c r="H48" s="135" t="n">
        <f aca="false">F48/G48*100</f>
        <v>106.445637380916</v>
      </c>
      <c r="I48" s="134" t="n">
        <v>113232</v>
      </c>
      <c r="J48" s="103" t="n">
        <v>133664</v>
      </c>
      <c r="K48" s="135" t="n">
        <f aca="false">I48/J48*100</f>
        <v>84.713909504429</v>
      </c>
      <c r="L48" s="134" t="n">
        <v>0</v>
      </c>
      <c r="M48" s="134" t="n">
        <v>0</v>
      </c>
      <c r="N48" s="135" t="n">
        <v>0</v>
      </c>
      <c r="O48" s="136" t="n">
        <v>76</v>
      </c>
      <c r="P48" s="134" t="n">
        <v>105</v>
      </c>
      <c r="Q48" s="136" t="n">
        <v>75</v>
      </c>
      <c r="R48" s="128" t="n">
        <f aca="false">O48*P48</f>
        <v>7980</v>
      </c>
    </row>
    <row r="49" customFormat="false" ht="15" hidden="false" customHeight="false" outlineLevel="0" collapsed="false">
      <c r="A49" s="132" t="n">
        <v>10</v>
      </c>
      <c r="B49" s="133" t="s">
        <v>45</v>
      </c>
      <c r="C49" s="130" t="n">
        <v>633538</v>
      </c>
      <c r="D49" s="134" t="n">
        <v>686464</v>
      </c>
      <c r="E49" s="135" t="n">
        <f aca="false">C49/D49*100</f>
        <v>92.2900545403692</v>
      </c>
      <c r="F49" s="130" t="n">
        <v>0</v>
      </c>
      <c r="G49" s="134" t="n">
        <v>146215</v>
      </c>
      <c r="H49" s="135" t="n">
        <f aca="false">F49/G49*100</f>
        <v>0</v>
      </c>
      <c r="I49" s="134" t="n">
        <v>509303</v>
      </c>
      <c r="J49" s="134" t="n">
        <v>667256</v>
      </c>
      <c r="K49" s="135" t="n">
        <f aca="false">I49/J49*100</f>
        <v>76.3279760691549</v>
      </c>
      <c r="L49" s="134" t="n">
        <v>506162</v>
      </c>
      <c r="M49" s="134" t="n">
        <v>667256</v>
      </c>
      <c r="N49" s="135" t="n">
        <f aca="false">L49/M49*100</f>
        <v>75.8572421978971</v>
      </c>
      <c r="O49" s="136" t="n">
        <v>204</v>
      </c>
      <c r="P49" s="134" t="n">
        <v>84</v>
      </c>
      <c r="Q49" s="136" t="n">
        <v>204</v>
      </c>
      <c r="R49" s="128" t="n">
        <f aca="false">O49*P49</f>
        <v>17136</v>
      </c>
    </row>
    <row r="50" customFormat="false" ht="15" hidden="false" customHeight="false" outlineLevel="0" collapsed="false">
      <c r="A50" s="132" t="n">
        <v>11</v>
      </c>
      <c r="B50" s="133" t="s">
        <v>46</v>
      </c>
      <c r="C50" s="130" t="n">
        <v>16216</v>
      </c>
      <c r="D50" s="134" t="n">
        <v>14362</v>
      </c>
      <c r="E50" s="135" t="n">
        <f aca="false">C50/D50*100</f>
        <v>112.909065589751</v>
      </c>
      <c r="F50" s="134" t="n">
        <v>0</v>
      </c>
      <c r="G50" s="134" t="n">
        <v>0</v>
      </c>
      <c r="H50" s="135" t="n">
        <v>0</v>
      </c>
      <c r="I50" s="134" t="n">
        <v>82905</v>
      </c>
      <c r="J50" s="134" t="n">
        <v>29344</v>
      </c>
      <c r="K50" s="135" t="n">
        <f aca="false">I50/J50*100</f>
        <v>282.52794438386</v>
      </c>
      <c r="L50" s="134" t="n">
        <v>82905</v>
      </c>
      <c r="M50" s="134" t="n">
        <v>29344</v>
      </c>
      <c r="N50" s="135" t="n">
        <f aca="false">L50/M50*100</f>
        <v>282.52794438386</v>
      </c>
      <c r="O50" s="136" t="n">
        <v>24</v>
      </c>
      <c r="P50" s="134" t="n">
        <v>68</v>
      </c>
      <c r="Q50" s="136" t="n">
        <v>24</v>
      </c>
      <c r="R50" s="128" t="n">
        <f aca="false">O50*P50</f>
        <v>1632</v>
      </c>
    </row>
    <row r="51" customFormat="false" ht="15" hidden="false" customHeight="false" outlineLevel="0" collapsed="false">
      <c r="A51" s="132" t="n">
        <v>12</v>
      </c>
      <c r="B51" s="133" t="s">
        <v>47</v>
      </c>
      <c r="C51" s="134" t="n">
        <v>56338</v>
      </c>
      <c r="D51" s="134" t="n">
        <v>40155</v>
      </c>
      <c r="E51" s="135" t="n">
        <f aca="false">C51/D51*100</f>
        <v>140.301332337193</v>
      </c>
      <c r="F51" s="139" t="n">
        <v>9326</v>
      </c>
      <c r="G51" s="139" t="n">
        <v>0</v>
      </c>
      <c r="H51" s="135" t="n">
        <v>0</v>
      </c>
      <c r="I51" s="139" t="n">
        <v>64467</v>
      </c>
      <c r="J51" s="139" t="n">
        <v>43945</v>
      </c>
      <c r="K51" s="135" t="n">
        <f aca="false">I51/J51*100</f>
        <v>146.699283194903</v>
      </c>
      <c r="L51" s="138" t="n">
        <v>60886</v>
      </c>
      <c r="M51" s="139" t="n">
        <v>39025</v>
      </c>
      <c r="N51" s="135" t="n">
        <f aca="false">L51/M51*100</f>
        <v>156.017937219731</v>
      </c>
      <c r="O51" s="136" t="n">
        <v>23</v>
      </c>
      <c r="P51" s="134" t="n">
        <v>111</v>
      </c>
      <c r="Q51" s="136" t="n">
        <v>23</v>
      </c>
      <c r="R51" s="128" t="n">
        <f aca="false">O51*P51</f>
        <v>2553</v>
      </c>
    </row>
    <row r="52" customFormat="false" ht="15" hidden="false" customHeight="false" outlineLevel="0" collapsed="false">
      <c r="A52" s="132" t="n">
        <v>13</v>
      </c>
      <c r="B52" s="133" t="s">
        <v>48</v>
      </c>
      <c r="C52" s="134" t="n">
        <v>229746</v>
      </c>
      <c r="D52" s="134" t="n">
        <v>212785</v>
      </c>
      <c r="E52" s="135" t="n">
        <f aca="false">C52/D52*100</f>
        <v>107.970956599384</v>
      </c>
      <c r="F52" s="134" t="n">
        <v>39194</v>
      </c>
      <c r="G52" s="134" t="n">
        <v>34051</v>
      </c>
      <c r="H52" s="135" t="n">
        <f aca="false">F52/G52*100</f>
        <v>115.103814865936</v>
      </c>
      <c r="I52" s="134" t="n">
        <v>218657</v>
      </c>
      <c r="J52" s="134" t="n">
        <v>208984</v>
      </c>
      <c r="K52" s="135" t="n">
        <f aca="false">I52/J52*100</f>
        <v>104.628584006431</v>
      </c>
      <c r="L52" s="134" t="n">
        <v>3429</v>
      </c>
      <c r="M52" s="134" t="n">
        <v>0</v>
      </c>
      <c r="N52" s="135" t="n">
        <v>0</v>
      </c>
      <c r="O52" s="136" t="n">
        <v>80</v>
      </c>
      <c r="P52" s="134" t="n">
        <v>115</v>
      </c>
      <c r="Q52" s="136" t="n">
        <v>78</v>
      </c>
      <c r="R52" s="128" t="n">
        <f aca="false">O52*P52</f>
        <v>9200</v>
      </c>
    </row>
    <row r="53" customFormat="false" ht="15" hidden="false" customHeight="false" outlineLevel="0" collapsed="false">
      <c r="A53" s="132" t="n">
        <v>14</v>
      </c>
      <c r="B53" s="133" t="s">
        <v>49</v>
      </c>
      <c r="C53" s="136" t="n">
        <v>11972</v>
      </c>
      <c r="D53" s="136" t="n">
        <v>24860</v>
      </c>
      <c r="E53" s="137" t="n">
        <f aca="false">C53/D53*100</f>
        <v>48.1576830249397</v>
      </c>
      <c r="F53" s="136" t="n">
        <v>1973</v>
      </c>
      <c r="G53" s="136" t="n">
        <v>2487</v>
      </c>
      <c r="H53" s="137" t="n">
        <f aca="false">F53/G53*100</f>
        <v>79.3325291515883</v>
      </c>
      <c r="I53" s="136" t="n">
        <v>14148</v>
      </c>
      <c r="J53" s="136" t="n">
        <v>24547</v>
      </c>
      <c r="K53" s="137" t="n">
        <f aca="false">I53/J53*100</f>
        <v>57.6363710433047</v>
      </c>
      <c r="L53" s="136" t="n">
        <v>0</v>
      </c>
      <c r="M53" s="136" t="n">
        <v>8026</v>
      </c>
      <c r="N53" s="135" t="n">
        <v>0</v>
      </c>
      <c r="O53" s="136" t="n">
        <v>13</v>
      </c>
      <c r="P53" s="134" t="n">
        <v>80</v>
      </c>
      <c r="Q53" s="136" t="n">
        <v>13</v>
      </c>
      <c r="R53" s="128" t="n">
        <f aca="false">O53*P53</f>
        <v>1040</v>
      </c>
    </row>
    <row r="54" customFormat="false" ht="15" hidden="false" customHeight="false" outlineLevel="0" collapsed="false">
      <c r="A54" s="132" t="n">
        <v>15</v>
      </c>
      <c r="B54" s="133" t="s">
        <v>50</v>
      </c>
      <c r="C54" s="134" t="n">
        <v>169163</v>
      </c>
      <c r="D54" s="103" t="n">
        <v>20473</v>
      </c>
      <c r="E54" s="137" t="n">
        <f aca="false">C54/D54*100</f>
        <v>826.273628681678</v>
      </c>
      <c r="F54" s="134" t="n">
        <v>51712</v>
      </c>
      <c r="G54" s="134" t="n">
        <v>0</v>
      </c>
      <c r="H54" s="137" t="n">
        <v>0</v>
      </c>
      <c r="I54" s="134" t="n">
        <v>299280</v>
      </c>
      <c r="J54" s="134" t="n">
        <v>43570</v>
      </c>
      <c r="K54" s="137" t="n">
        <f aca="false">I54/J54*100</f>
        <v>686.894652283681</v>
      </c>
      <c r="L54" s="134" t="n">
        <v>294830</v>
      </c>
      <c r="M54" s="134" t="n">
        <v>33785</v>
      </c>
      <c r="N54" s="135" t="n">
        <v>0</v>
      </c>
      <c r="O54" s="136" t="n">
        <v>64</v>
      </c>
      <c r="P54" s="134" t="n">
        <v>95</v>
      </c>
      <c r="Q54" s="136" t="n">
        <v>62</v>
      </c>
      <c r="R54" s="128" t="n">
        <f aca="false">O54*P54</f>
        <v>6080</v>
      </c>
    </row>
    <row r="55" customFormat="false" ht="15" hidden="false" customHeight="false" outlineLevel="0" collapsed="false">
      <c r="A55" s="132" t="n">
        <v>16</v>
      </c>
      <c r="B55" s="133" t="s">
        <v>51</v>
      </c>
      <c r="C55" s="134" t="n">
        <v>9671</v>
      </c>
      <c r="D55" s="103" t="n">
        <v>1927</v>
      </c>
      <c r="E55" s="137" t="n">
        <v>0</v>
      </c>
      <c r="F55" s="134" t="n">
        <v>560</v>
      </c>
      <c r="G55" s="134" t="n">
        <v>0</v>
      </c>
      <c r="H55" s="137" t="n">
        <v>0</v>
      </c>
      <c r="I55" s="134" t="n">
        <v>9671</v>
      </c>
      <c r="J55" s="134" t="n">
        <v>1927</v>
      </c>
      <c r="K55" s="135" t="n">
        <v>0</v>
      </c>
      <c r="L55" s="134" t="n">
        <v>0</v>
      </c>
      <c r="M55" s="134" t="n">
        <v>0</v>
      </c>
      <c r="N55" s="135" t="n">
        <v>0</v>
      </c>
      <c r="O55" s="136" t="n">
        <v>3</v>
      </c>
      <c r="P55" s="134" t="n">
        <v>40</v>
      </c>
      <c r="Q55" s="136" t="n">
        <v>3</v>
      </c>
      <c r="R55" s="128" t="n">
        <f aca="false">O55*P55</f>
        <v>120</v>
      </c>
    </row>
    <row r="56" customFormat="false" ht="15" hidden="false" customHeight="false" outlineLevel="0" collapsed="false">
      <c r="A56" s="132" t="n">
        <v>17</v>
      </c>
      <c r="B56" s="133" t="s">
        <v>52</v>
      </c>
      <c r="C56" s="136" t="n">
        <v>644000</v>
      </c>
      <c r="D56" s="136" t="n">
        <v>0</v>
      </c>
      <c r="E56" s="137" t="n">
        <v>0</v>
      </c>
      <c r="F56" s="136" t="n">
        <v>182000</v>
      </c>
      <c r="G56" s="136" t="n">
        <v>0</v>
      </c>
      <c r="H56" s="137" t="n">
        <v>0</v>
      </c>
      <c r="I56" s="136" t="n">
        <v>55120</v>
      </c>
      <c r="J56" s="136" t="n">
        <v>0</v>
      </c>
      <c r="K56" s="135" t="n">
        <v>0</v>
      </c>
      <c r="L56" s="136" t="n">
        <v>0</v>
      </c>
      <c r="M56" s="136" t="n">
        <v>0</v>
      </c>
      <c r="N56" s="137" t="n">
        <v>0</v>
      </c>
      <c r="O56" s="136" t="n">
        <v>13</v>
      </c>
      <c r="P56" s="134" t="n">
        <v>70</v>
      </c>
      <c r="Q56" s="136" t="n">
        <v>13</v>
      </c>
      <c r="R56" s="128" t="n">
        <f aca="false">O56*P56</f>
        <v>910</v>
      </c>
    </row>
    <row r="57" s="142" customFormat="true" ht="15" hidden="false" customHeight="false" outlineLevel="0" collapsed="false">
      <c r="A57" s="140" t="s">
        <v>53</v>
      </c>
      <c r="B57" s="140"/>
      <c r="C57" s="140" t="n">
        <f aca="false">SUM(C40:C56)</f>
        <v>2213375</v>
      </c>
      <c r="D57" s="140" t="n">
        <f aca="false">SUM(D40:D56)</f>
        <v>1499170</v>
      </c>
      <c r="E57" s="141" t="n">
        <f aca="false">C57/D57*100</f>
        <v>147.640027481873</v>
      </c>
      <c r="F57" s="140" t="n">
        <f aca="false">SUM(F40:F56)</f>
        <v>369272</v>
      </c>
      <c r="G57" s="140" t="n">
        <f aca="false">SUM(G40:G55)</f>
        <v>259097</v>
      </c>
      <c r="H57" s="141" t="n">
        <f aca="false">F57/G57*100</f>
        <v>142.522684554433</v>
      </c>
      <c r="I57" s="140" t="n">
        <f aca="false">SUM(I40:I56)</f>
        <v>1684309</v>
      </c>
      <c r="J57" s="140" t="n">
        <f aca="false">SUM(J40:J56)</f>
        <v>1583616</v>
      </c>
      <c r="K57" s="141" t="n">
        <f aca="false">I57/J57*100</f>
        <v>106.358422748949</v>
      </c>
      <c r="L57" s="140" t="n">
        <f aca="false">SUM(L40:L56)</f>
        <v>983539</v>
      </c>
      <c r="M57" s="140" t="n">
        <f aca="false">SUM(M40:M56)</f>
        <v>859389</v>
      </c>
      <c r="N57" s="141" t="n">
        <f aca="false">L57/M57*100</f>
        <v>114.446310111021</v>
      </c>
      <c r="O57" s="140" t="n">
        <f aca="false">SUM(O40:O56)</f>
        <v>830</v>
      </c>
      <c r="P57" s="141" t="n">
        <f aca="false">R57/O57</f>
        <v>83.9289156626506</v>
      </c>
      <c r="Q57" s="140" t="n">
        <f aca="false">SUM(Q40:Q56)</f>
        <v>806</v>
      </c>
      <c r="R57" s="140" t="n">
        <f aca="false">SUM(R40:R56)</f>
        <v>69661</v>
      </c>
    </row>
    <row r="58" customFormat="false" ht="15" hidden="false" customHeight="false" outlineLevel="0" collapsed="false">
      <c r="A58" s="136"/>
      <c r="B58" s="133"/>
      <c r="C58" s="136"/>
      <c r="D58" s="136"/>
      <c r="E58" s="136"/>
      <c r="F58" s="136"/>
      <c r="G58" s="136"/>
      <c r="H58" s="136"/>
      <c r="I58" s="136"/>
      <c r="J58" s="136"/>
      <c r="K58" s="130"/>
      <c r="L58" s="136"/>
      <c r="M58" s="136"/>
      <c r="N58" s="136"/>
      <c r="O58" s="136"/>
      <c r="P58" s="130"/>
      <c r="Q58" s="136"/>
      <c r="R58" s="128"/>
    </row>
    <row r="59" customFormat="false" ht="15" hidden="false" customHeight="false" outlineLevel="0" collapsed="false">
      <c r="A59" s="129" t="s">
        <v>54</v>
      </c>
      <c r="B59" s="129"/>
      <c r="C59" s="129" t="n">
        <v>3</v>
      </c>
      <c r="D59" s="129" t="n">
        <v>4</v>
      </c>
      <c r="E59" s="131" t="n">
        <v>5</v>
      </c>
      <c r="F59" s="129" t="n">
        <v>6</v>
      </c>
      <c r="G59" s="129" t="n">
        <v>7</v>
      </c>
      <c r="H59" s="129" t="n">
        <v>8</v>
      </c>
      <c r="I59" s="129" t="n">
        <v>9</v>
      </c>
      <c r="J59" s="129" t="n">
        <v>10</v>
      </c>
      <c r="K59" s="129" t="n">
        <v>11</v>
      </c>
      <c r="L59" s="129" t="n">
        <v>12</v>
      </c>
      <c r="M59" s="129" t="n">
        <v>13</v>
      </c>
      <c r="N59" s="129" t="n">
        <v>14</v>
      </c>
      <c r="O59" s="129" t="n">
        <v>15</v>
      </c>
      <c r="P59" s="131" t="n">
        <v>16</v>
      </c>
      <c r="Q59" s="129" t="n">
        <v>15</v>
      </c>
      <c r="R59" s="128"/>
    </row>
    <row r="60" s="144" customFormat="true" ht="15" hidden="false" customHeight="false" outlineLevel="0" collapsed="false">
      <c r="A60" s="134" t="n">
        <v>1</v>
      </c>
      <c r="B60" s="143" t="s">
        <v>55</v>
      </c>
      <c r="C60" s="134" t="n">
        <v>344350</v>
      </c>
      <c r="D60" s="138" t="n">
        <v>217345</v>
      </c>
      <c r="E60" s="135" t="n">
        <f aca="false">C60/D60*100</f>
        <v>158.434746601026</v>
      </c>
      <c r="F60" s="138" t="n">
        <v>57767</v>
      </c>
      <c r="G60" s="138" t="n">
        <v>20699</v>
      </c>
      <c r="H60" s="135" t="n">
        <f aca="false">F60/G60*100</f>
        <v>279.081115029712</v>
      </c>
      <c r="I60" s="138" t="n">
        <v>296711</v>
      </c>
      <c r="J60" s="138" t="n">
        <v>228733</v>
      </c>
      <c r="K60" s="135" t="n">
        <f aca="false">I60/J60*100</f>
        <v>129.719367122365</v>
      </c>
      <c r="L60" s="138" t="n">
        <v>296537</v>
      </c>
      <c r="M60" s="138" t="n">
        <v>182841</v>
      </c>
      <c r="N60" s="135" t="n">
        <f aca="false">L60/M60*100</f>
        <v>162.18298959205</v>
      </c>
      <c r="O60" s="138" t="n">
        <v>154</v>
      </c>
      <c r="P60" s="138" t="n">
        <v>75</v>
      </c>
      <c r="Q60" s="138" t="n">
        <v>158</v>
      </c>
      <c r="R60" s="128" t="n">
        <f aca="false">O60*P60</f>
        <v>11550</v>
      </c>
    </row>
    <row r="61" customFormat="false" ht="15" hidden="false" customHeight="false" outlineLevel="0" collapsed="false">
      <c r="A61" s="139" t="n">
        <v>2</v>
      </c>
      <c r="B61" s="143" t="s">
        <v>56</v>
      </c>
      <c r="C61" s="134" t="n">
        <v>89726</v>
      </c>
      <c r="D61" s="134" t="n">
        <v>59574</v>
      </c>
      <c r="E61" s="135" t="n">
        <f aca="false">C61/D61*100</f>
        <v>150.612683385369</v>
      </c>
      <c r="F61" s="138" t="n">
        <v>5588</v>
      </c>
      <c r="G61" s="138" t="n">
        <v>9242</v>
      </c>
      <c r="H61" s="135" t="n">
        <f aca="false">F61/G61*100</f>
        <v>60.4631032244103</v>
      </c>
      <c r="I61" s="138" t="n">
        <v>101303</v>
      </c>
      <c r="J61" s="138" t="n">
        <v>54922</v>
      </c>
      <c r="K61" s="135" t="n">
        <f aca="false">I61/J61*100</f>
        <v>184.448854739449</v>
      </c>
      <c r="L61" s="138" t="n">
        <v>0</v>
      </c>
      <c r="M61" s="138" t="n">
        <v>3908</v>
      </c>
      <c r="N61" s="135" t="n">
        <v>0</v>
      </c>
      <c r="O61" s="138" t="n">
        <v>132</v>
      </c>
      <c r="P61" s="138" t="n">
        <v>105</v>
      </c>
      <c r="Q61" s="138" t="n">
        <v>130</v>
      </c>
      <c r="R61" s="128" t="n">
        <f aca="false">O61*P61</f>
        <v>13860</v>
      </c>
    </row>
    <row r="62" customFormat="false" ht="15" hidden="false" customHeight="false" outlineLevel="0" collapsed="false">
      <c r="A62" s="139" t="n">
        <v>3</v>
      </c>
      <c r="B62" s="143" t="s">
        <v>57</v>
      </c>
      <c r="C62" s="138" t="n">
        <v>134090</v>
      </c>
      <c r="D62" s="138" t="n">
        <v>262982</v>
      </c>
      <c r="E62" s="135" t="n">
        <f aca="false">C62/D62*100</f>
        <v>50.9882805667308</v>
      </c>
      <c r="F62" s="138" t="n">
        <v>31307</v>
      </c>
      <c r="G62" s="138" t="n">
        <v>54052</v>
      </c>
      <c r="H62" s="135" t="n">
        <f aca="false">F62/G62*100</f>
        <v>57.9201509657367</v>
      </c>
      <c r="I62" s="138" t="n">
        <v>134090</v>
      </c>
      <c r="J62" s="138" t="n">
        <v>262982</v>
      </c>
      <c r="K62" s="135" t="n">
        <f aca="false">I62/J62*100</f>
        <v>50.9882805667308</v>
      </c>
      <c r="L62" s="138" t="n">
        <v>0</v>
      </c>
      <c r="M62" s="138" t="n">
        <v>0</v>
      </c>
      <c r="N62" s="135" t="n">
        <v>0</v>
      </c>
      <c r="O62" s="138" t="n">
        <v>118</v>
      </c>
      <c r="P62" s="138" t="n">
        <v>50</v>
      </c>
      <c r="Q62" s="138" t="n">
        <v>119</v>
      </c>
      <c r="R62" s="128" t="n">
        <f aca="false">O62*P62</f>
        <v>5900</v>
      </c>
    </row>
    <row r="63" customFormat="false" ht="15" hidden="false" customHeight="false" outlineLevel="0" collapsed="false">
      <c r="A63" s="134" t="n">
        <v>4</v>
      </c>
      <c r="B63" s="143" t="s">
        <v>58</v>
      </c>
      <c r="C63" s="138" t="n">
        <v>171105</v>
      </c>
      <c r="D63" s="138" t="n">
        <v>184854</v>
      </c>
      <c r="E63" s="135" t="n">
        <f aca="false">C63/D63*100</f>
        <v>92.5622383069882</v>
      </c>
      <c r="F63" s="138" t="n">
        <v>7824</v>
      </c>
      <c r="G63" s="138" t="n">
        <v>35459</v>
      </c>
      <c r="H63" s="135" t="n">
        <f aca="false">F63/G63*100</f>
        <v>22.0649200485067</v>
      </c>
      <c r="I63" s="138" t="n">
        <v>184461</v>
      </c>
      <c r="J63" s="138" t="n">
        <v>178061</v>
      </c>
      <c r="K63" s="135" t="n">
        <f aca="false">I63/J63*100</f>
        <v>103.594273872437</v>
      </c>
      <c r="L63" s="138" t="n">
        <v>99364</v>
      </c>
      <c r="M63" s="138" t="n">
        <v>96337</v>
      </c>
      <c r="N63" s="135" t="n">
        <f aca="false">L63/M63*100</f>
        <v>103.142094937563</v>
      </c>
      <c r="O63" s="138" t="n">
        <v>64</v>
      </c>
      <c r="P63" s="138" t="n">
        <v>57</v>
      </c>
      <c r="Q63" s="138" t="n">
        <v>64</v>
      </c>
      <c r="R63" s="128" t="n">
        <f aca="false">O63*P63</f>
        <v>3648</v>
      </c>
    </row>
    <row r="64" customFormat="false" ht="15" hidden="false" customHeight="false" outlineLevel="0" collapsed="false">
      <c r="A64" s="139" t="n">
        <v>5</v>
      </c>
      <c r="B64" s="143" t="s">
        <v>59</v>
      </c>
      <c r="C64" s="136" t="n">
        <v>0</v>
      </c>
      <c r="D64" s="136" t="n">
        <v>0</v>
      </c>
      <c r="E64" s="135" t="n">
        <v>0</v>
      </c>
      <c r="F64" s="136" t="n">
        <v>0</v>
      </c>
      <c r="G64" s="136" t="n">
        <v>0</v>
      </c>
      <c r="H64" s="135" t="n">
        <v>0</v>
      </c>
      <c r="I64" s="136" t="n">
        <v>0</v>
      </c>
      <c r="J64" s="136" t="n">
        <v>0</v>
      </c>
      <c r="K64" s="135" t="n">
        <v>0</v>
      </c>
      <c r="L64" s="136" t="n">
        <v>0</v>
      </c>
      <c r="M64" s="136" t="n">
        <v>0</v>
      </c>
      <c r="N64" s="135" t="n">
        <v>0</v>
      </c>
      <c r="O64" s="138" t="n">
        <v>0</v>
      </c>
      <c r="P64" s="134" t="n">
        <v>0</v>
      </c>
      <c r="Q64" s="138" t="n">
        <v>0</v>
      </c>
      <c r="R64" s="128" t="n">
        <f aca="false">O64*P64</f>
        <v>0</v>
      </c>
    </row>
    <row r="65" customFormat="false" ht="15" hidden="false" customHeight="false" outlineLevel="0" collapsed="false">
      <c r="A65" s="139" t="n">
        <v>6</v>
      </c>
      <c r="B65" s="143" t="s">
        <v>60</v>
      </c>
      <c r="C65" s="138" t="n">
        <v>31339</v>
      </c>
      <c r="D65" s="138" t="n">
        <v>42358</v>
      </c>
      <c r="E65" s="135" t="n">
        <f aca="false">C65/D65*100</f>
        <v>73.9860238915907</v>
      </c>
      <c r="F65" s="138" t="n">
        <v>3312</v>
      </c>
      <c r="G65" s="138" t="n">
        <v>6458</v>
      </c>
      <c r="H65" s="135" t="n">
        <f aca="false">F65/G65*100</f>
        <v>51.2852276246516</v>
      </c>
      <c r="I65" s="138" t="n">
        <v>31960</v>
      </c>
      <c r="J65" s="138" t="n">
        <v>42805</v>
      </c>
      <c r="K65" s="135" t="n">
        <f aca="false">I65/J65*100</f>
        <v>74.6641747459409</v>
      </c>
      <c r="L65" s="138" t="n">
        <v>31825</v>
      </c>
      <c r="M65" s="138" t="n">
        <v>42805</v>
      </c>
      <c r="N65" s="135" t="n">
        <f aca="false">L65/M65*100</f>
        <v>74.3487910290854</v>
      </c>
      <c r="O65" s="138" t="n">
        <v>37</v>
      </c>
      <c r="P65" s="138" t="n">
        <v>41</v>
      </c>
      <c r="Q65" s="138" t="n">
        <v>39</v>
      </c>
      <c r="R65" s="128" t="n">
        <f aca="false">O65*P65</f>
        <v>1517</v>
      </c>
    </row>
    <row r="66" customFormat="false" ht="15" hidden="false" customHeight="false" outlineLevel="0" collapsed="false">
      <c r="A66" s="134" t="n">
        <v>7</v>
      </c>
      <c r="B66" s="143" t="s">
        <v>61</v>
      </c>
      <c r="C66" s="134" t="n">
        <v>32172</v>
      </c>
      <c r="D66" s="134" t="n">
        <v>61891</v>
      </c>
      <c r="E66" s="135" t="n">
        <f aca="false">C66/D66*100</f>
        <v>51.9817097800973</v>
      </c>
      <c r="F66" s="134" t="n">
        <v>13516</v>
      </c>
      <c r="G66" s="134" t="n">
        <v>4949</v>
      </c>
      <c r="H66" s="135" t="n">
        <f aca="false">F66/G66*100</f>
        <v>273.10567791473</v>
      </c>
      <c r="I66" s="134" t="n">
        <v>38468</v>
      </c>
      <c r="J66" s="134" t="n">
        <v>74888</v>
      </c>
      <c r="K66" s="135" t="n">
        <f aca="false">I66/J66*100</f>
        <v>51.3673752804188</v>
      </c>
      <c r="L66" s="145" t="n">
        <v>38409</v>
      </c>
      <c r="M66" s="134" t="n">
        <v>74852</v>
      </c>
      <c r="N66" s="135" t="n">
        <f aca="false">L66/M66*100</f>
        <v>51.3132581627746</v>
      </c>
      <c r="O66" s="138" t="n">
        <v>40</v>
      </c>
      <c r="P66" s="138" t="n">
        <v>55</v>
      </c>
      <c r="Q66" s="138" t="n">
        <v>40</v>
      </c>
      <c r="R66" s="128" t="n">
        <f aca="false">O66*P66</f>
        <v>2200</v>
      </c>
    </row>
    <row r="67" s="144" customFormat="true" ht="15" hidden="false" customHeight="false" outlineLevel="0" collapsed="false">
      <c r="A67" s="139" t="n">
        <v>8</v>
      </c>
      <c r="B67" s="143" t="s">
        <v>62</v>
      </c>
      <c r="C67" s="198" t="n">
        <v>153100</v>
      </c>
      <c r="D67" s="134" t="n">
        <v>114800</v>
      </c>
      <c r="E67" s="135" t="n">
        <f aca="false">C67/D67*100</f>
        <v>133.362369337979</v>
      </c>
      <c r="F67" s="134" t="n">
        <v>0</v>
      </c>
      <c r="G67" s="199" t="n">
        <v>3000</v>
      </c>
      <c r="H67" s="135" t="n">
        <f aca="false">F67/G67*100</f>
        <v>0</v>
      </c>
      <c r="I67" s="134" t="n">
        <v>215727</v>
      </c>
      <c r="J67" s="199" t="n">
        <v>131267</v>
      </c>
      <c r="K67" s="135" t="n">
        <f aca="false">I67/J67*100</f>
        <v>164.342142351086</v>
      </c>
      <c r="L67" s="134" t="n">
        <v>215727</v>
      </c>
      <c r="M67" s="199" t="n">
        <v>131267</v>
      </c>
      <c r="N67" s="135" t="n">
        <f aca="false">L67/M67*100</f>
        <v>164.342142351086</v>
      </c>
      <c r="O67" s="138" t="n">
        <v>35</v>
      </c>
      <c r="P67" s="138" t="n">
        <v>80</v>
      </c>
      <c r="Q67" s="138" t="n">
        <v>35</v>
      </c>
      <c r="R67" s="128" t="n">
        <f aca="false">O67*P67</f>
        <v>2800</v>
      </c>
    </row>
    <row r="68" s="144" customFormat="true" ht="15" hidden="false" customHeight="false" outlineLevel="0" collapsed="false">
      <c r="A68" s="139" t="n">
        <v>9</v>
      </c>
      <c r="B68" s="143" t="s">
        <v>63</v>
      </c>
      <c r="C68" s="136" t="n">
        <v>0</v>
      </c>
      <c r="D68" s="136" t="n">
        <v>0</v>
      </c>
      <c r="E68" s="135" t="n">
        <v>0</v>
      </c>
      <c r="F68" s="136" t="n">
        <v>0</v>
      </c>
      <c r="G68" s="136" t="n">
        <v>0</v>
      </c>
      <c r="H68" s="135" t="n">
        <v>0</v>
      </c>
      <c r="I68" s="136" t="n">
        <v>0</v>
      </c>
      <c r="J68" s="136" t="n">
        <v>0</v>
      </c>
      <c r="K68" s="135" t="n">
        <v>0</v>
      </c>
      <c r="L68" s="136" t="n">
        <v>0</v>
      </c>
      <c r="M68" s="136" t="n">
        <v>0</v>
      </c>
      <c r="N68" s="137" t="n">
        <v>0</v>
      </c>
      <c r="O68" s="138" t="n">
        <v>0</v>
      </c>
      <c r="P68" s="134" t="n">
        <v>0</v>
      </c>
      <c r="Q68" s="138" t="n">
        <v>0</v>
      </c>
      <c r="R68" s="128" t="n">
        <f aca="false">O68*P68</f>
        <v>0</v>
      </c>
    </row>
    <row r="69" s="142" customFormat="true" ht="15" hidden="false" customHeight="false" outlineLevel="0" collapsed="false">
      <c r="A69" s="146" t="s">
        <v>64</v>
      </c>
      <c r="B69" s="146"/>
      <c r="C69" s="146" t="n">
        <f aca="false">SUM(C60:C68)</f>
        <v>955882</v>
      </c>
      <c r="D69" s="146" t="n">
        <f aca="false">SUM(D60:D68)</f>
        <v>943804</v>
      </c>
      <c r="E69" s="147" t="n">
        <f aca="false">C69/D69*100</f>
        <v>101.279714856051</v>
      </c>
      <c r="F69" s="146" t="n">
        <f aca="false">SUM(F60:F68)</f>
        <v>119314</v>
      </c>
      <c r="G69" s="146" t="n">
        <f aca="false">SUM(G60:G68)</f>
        <v>133859</v>
      </c>
      <c r="H69" s="147" t="n">
        <f aca="false">F69/G69*100</f>
        <v>89.1340888546904</v>
      </c>
      <c r="I69" s="148" t="n">
        <f aca="false">SUM(I60:I68)</f>
        <v>1002720</v>
      </c>
      <c r="J69" s="146" t="n">
        <f aca="false">SUM(J60:J68)</f>
        <v>973658</v>
      </c>
      <c r="K69" s="147" t="n">
        <f aca="false">I69/J69*100</f>
        <v>102.984826294243</v>
      </c>
      <c r="L69" s="146" t="n">
        <f aca="false">SUM(L60:L68)</f>
        <v>681862</v>
      </c>
      <c r="M69" s="146" t="n">
        <f aca="false">SUM(M60:M68)</f>
        <v>532010</v>
      </c>
      <c r="N69" s="147" t="n">
        <f aca="false">L69/M69*100</f>
        <v>128.167139715419</v>
      </c>
      <c r="O69" s="148" t="n">
        <f aca="false">SUM(O60:O68)</f>
        <v>580</v>
      </c>
      <c r="P69" s="147" t="n">
        <f aca="false">R69/O69</f>
        <v>71.5086206896552</v>
      </c>
      <c r="Q69" s="148" t="n">
        <f aca="false">SUM(Q60:Q68)</f>
        <v>585</v>
      </c>
      <c r="R69" s="149" t="n">
        <f aca="false">SUM(R60:R68)</f>
        <v>41475</v>
      </c>
    </row>
    <row r="70" customFormat="false" ht="15" hidden="false" customHeight="false" outlineLevel="0" collapsed="false">
      <c r="A70" s="128"/>
      <c r="B70" s="150"/>
      <c r="C70" s="128"/>
      <c r="D70" s="128"/>
      <c r="E70" s="128"/>
      <c r="F70" s="128"/>
      <c r="G70" s="128"/>
      <c r="H70" s="128"/>
      <c r="I70" s="128"/>
      <c r="J70" s="128"/>
      <c r="K70" s="151"/>
      <c r="L70" s="128"/>
      <c r="M70" s="128"/>
      <c r="N70" s="128"/>
      <c r="O70" s="128"/>
      <c r="P70" s="151"/>
      <c r="Q70" s="128"/>
      <c r="R70" s="128"/>
    </row>
    <row r="71" customFormat="false" ht="15" hidden="false" customHeight="false" outlineLevel="0" collapsed="false">
      <c r="A71" s="129" t="s">
        <v>65</v>
      </c>
      <c r="B71" s="129"/>
      <c r="C71" s="129" t="n">
        <v>3</v>
      </c>
      <c r="D71" s="129" t="n">
        <v>4</v>
      </c>
      <c r="E71" s="131" t="n">
        <v>5</v>
      </c>
      <c r="F71" s="129" t="n">
        <v>6</v>
      </c>
      <c r="G71" s="129" t="n">
        <v>7</v>
      </c>
      <c r="H71" s="129" t="n">
        <v>8</v>
      </c>
      <c r="I71" s="129" t="n">
        <v>9</v>
      </c>
      <c r="J71" s="129" t="n">
        <v>10</v>
      </c>
      <c r="K71" s="129" t="n">
        <v>11</v>
      </c>
      <c r="L71" s="129" t="n">
        <v>12</v>
      </c>
      <c r="M71" s="129" t="n">
        <v>13</v>
      </c>
      <c r="N71" s="129" t="n">
        <v>14</v>
      </c>
      <c r="O71" s="129" t="n">
        <v>15</v>
      </c>
      <c r="P71" s="131" t="n">
        <v>16</v>
      </c>
      <c r="Q71" s="129" t="n">
        <v>15</v>
      </c>
      <c r="R71" s="128"/>
    </row>
    <row r="72" customFormat="false" ht="15" hidden="false" customHeight="false" outlineLevel="0" collapsed="false">
      <c r="A72" s="132" t="n">
        <v>1</v>
      </c>
      <c r="B72" s="133" t="s">
        <v>66</v>
      </c>
      <c r="C72" s="136" t="n">
        <v>49439</v>
      </c>
      <c r="D72" s="136" t="n">
        <v>1755</v>
      </c>
      <c r="E72" s="137" t="n">
        <f aca="false">C72/D72*100</f>
        <v>2817.03703703704</v>
      </c>
      <c r="F72" s="136" t="n">
        <v>19</v>
      </c>
      <c r="G72" s="136" t="n">
        <v>0</v>
      </c>
      <c r="H72" s="137" t="e">
        <f aca="false">F72/G72*100</f>
        <v>#DIV/0!</v>
      </c>
      <c r="I72" s="136" t="n">
        <v>122819</v>
      </c>
      <c r="J72" s="136" t="n">
        <v>102053</v>
      </c>
      <c r="K72" s="137" t="n">
        <f aca="false">I72/J72*100</f>
        <v>120.3482504189</v>
      </c>
      <c r="L72" s="136" t="n">
        <v>53172</v>
      </c>
      <c r="M72" s="136" t="n">
        <v>14000</v>
      </c>
      <c r="N72" s="137" t="n">
        <v>0</v>
      </c>
      <c r="O72" s="136" t="n">
        <v>177</v>
      </c>
      <c r="P72" s="130" t="n">
        <v>55</v>
      </c>
      <c r="Q72" s="136" t="n">
        <v>179</v>
      </c>
      <c r="R72" s="128" t="n">
        <f aca="false">O72*P72</f>
        <v>9735</v>
      </c>
    </row>
    <row r="73" customFormat="false" ht="15" hidden="false" customHeight="false" outlineLevel="0" collapsed="false">
      <c r="A73" s="132" t="n">
        <v>2</v>
      </c>
      <c r="B73" s="133" t="s">
        <v>67</v>
      </c>
      <c r="C73" s="130" t="n">
        <v>304634</v>
      </c>
      <c r="D73" s="130" t="n">
        <v>203693</v>
      </c>
      <c r="E73" s="137" t="n">
        <f aca="false">C73/D73*100</f>
        <v>149.555458459545</v>
      </c>
      <c r="F73" s="130" t="n">
        <v>33484</v>
      </c>
      <c r="G73" s="130" t="n">
        <v>32324</v>
      </c>
      <c r="H73" s="137" t="n">
        <f aca="false">F73/G73*100</f>
        <v>103.588664769212</v>
      </c>
      <c r="I73" s="130" t="n">
        <v>304339</v>
      </c>
      <c r="J73" s="130" t="n">
        <v>205331</v>
      </c>
      <c r="K73" s="137" t="n">
        <f aca="false">I73/J73*100</f>
        <v>148.218729758293</v>
      </c>
      <c r="L73" s="130" t="n">
        <v>304339</v>
      </c>
      <c r="M73" s="130" t="n">
        <v>205227</v>
      </c>
      <c r="N73" s="137" t="n">
        <f aca="false">L73/M73*100</f>
        <v>148.293840479079</v>
      </c>
      <c r="O73" s="136" t="n">
        <v>24</v>
      </c>
      <c r="P73" s="134" t="n">
        <v>68</v>
      </c>
      <c r="Q73" s="136" t="n">
        <v>24</v>
      </c>
      <c r="R73" s="128" t="n">
        <f aca="false">O73*P73</f>
        <v>1632</v>
      </c>
    </row>
    <row r="74" customFormat="false" ht="15" hidden="false" customHeight="false" outlineLevel="0" collapsed="false">
      <c r="A74" s="132" t="n">
        <v>3</v>
      </c>
      <c r="B74" s="133" t="s">
        <v>68</v>
      </c>
      <c r="C74" s="136" t="n">
        <v>27699</v>
      </c>
      <c r="D74" s="136" t="n">
        <v>6288</v>
      </c>
      <c r="E74" s="137" t="n">
        <f aca="false">C74/D74*100</f>
        <v>440.50572519084</v>
      </c>
      <c r="F74" s="136" t="n">
        <v>1681</v>
      </c>
      <c r="G74" s="136" t="n">
        <v>1009</v>
      </c>
      <c r="H74" s="137" t="n">
        <f aca="false">F74/G74*100</f>
        <v>166.600594648167</v>
      </c>
      <c r="I74" s="136" t="n">
        <v>26653</v>
      </c>
      <c r="J74" s="136" t="n">
        <v>6706</v>
      </c>
      <c r="K74" s="137" t="n">
        <f aca="false">I74/J74*100</f>
        <v>397.450044736057</v>
      </c>
      <c r="L74" s="136" t="n">
        <v>4160</v>
      </c>
      <c r="M74" s="136" t="n">
        <v>0</v>
      </c>
      <c r="N74" s="137" t="n">
        <v>0</v>
      </c>
      <c r="O74" s="136" t="n">
        <v>42</v>
      </c>
      <c r="P74" s="130" t="n">
        <v>45</v>
      </c>
      <c r="Q74" s="136" t="n">
        <v>42</v>
      </c>
      <c r="R74" s="128" t="n">
        <f aca="false">O74*P74</f>
        <v>1890</v>
      </c>
    </row>
    <row r="75" customFormat="false" ht="15" hidden="false" customHeight="false" outlineLevel="0" collapsed="false">
      <c r="A75" s="132" t="n">
        <v>4</v>
      </c>
      <c r="B75" s="133" t="s">
        <v>69</v>
      </c>
      <c r="C75" s="136" t="n">
        <v>23538</v>
      </c>
      <c r="D75" s="136" t="n">
        <v>14130</v>
      </c>
      <c r="E75" s="137" t="n">
        <f aca="false">C75/D75*100</f>
        <v>166.581740976645</v>
      </c>
      <c r="F75" s="136" t="n">
        <v>10739</v>
      </c>
      <c r="G75" s="136" t="n">
        <v>2242</v>
      </c>
      <c r="H75" s="137" t="n">
        <f aca="false">F75/G75*100</f>
        <v>478.991971454059</v>
      </c>
      <c r="I75" s="136" t="n">
        <v>15522</v>
      </c>
      <c r="J75" s="136" t="n">
        <v>9441</v>
      </c>
      <c r="K75" s="137" t="n">
        <f aca="false">I75/J75*100</f>
        <v>164.410549729902</v>
      </c>
      <c r="L75" s="136" t="n">
        <v>3325</v>
      </c>
      <c r="M75" s="136" t="n">
        <v>0</v>
      </c>
      <c r="N75" s="137" t="n">
        <v>0</v>
      </c>
      <c r="O75" s="136" t="n">
        <v>74</v>
      </c>
      <c r="P75" s="130" t="n">
        <v>50</v>
      </c>
      <c r="Q75" s="136" t="n">
        <v>73</v>
      </c>
      <c r="R75" s="128" t="n">
        <f aca="false">O75*P75</f>
        <v>3700</v>
      </c>
    </row>
    <row r="76" customFormat="false" ht="15" hidden="false" customHeight="false" outlineLevel="0" collapsed="false">
      <c r="A76" s="132" t="n">
        <v>5</v>
      </c>
      <c r="B76" s="133" t="s">
        <v>70</v>
      </c>
      <c r="C76" s="136" t="n">
        <v>55373</v>
      </c>
      <c r="D76" s="136" t="n">
        <v>30022</v>
      </c>
      <c r="E76" s="137" t="n">
        <f aca="false">C76/D76*100</f>
        <v>184.441409632936</v>
      </c>
      <c r="F76" s="136" t="n">
        <v>44190</v>
      </c>
      <c r="G76" s="136" t="n">
        <v>125</v>
      </c>
      <c r="H76" s="130" t="n">
        <f aca="false">F76/G76*100</f>
        <v>35352</v>
      </c>
      <c r="I76" s="136" t="n">
        <v>56089</v>
      </c>
      <c r="J76" s="136" t="n">
        <v>33716</v>
      </c>
      <c r="K76" s="137" t="n">
        <f aca="false">I76/J76*100</f>
        <v>166.357219124451</v>
      </c>
      <c r="L76" s="136" t="n">
        <v>43968</v>
      </c>
      <c r="M76" s="136" t="n">
        <v>0</v>
      </c>
      <c r="N76" s="137" t="n">
        <v>0</v>
      </c>
      <c r="O76" s="136" t="n">
        <v>64</v>
      </c>
      <c r="P76" s="130" t="n">
        <v>62</v>
      </c>
      <c r="Q76" s="136" t="n">
        <v>64</v>
      </c>
      <c r="R76" s="128" t="n">
        <f aca="false">O76*P76</f>
        <v>3968</v>
      </c>
    </row>
    <row r="77" customFormat="false" ht="15" hidden="false" customHeight="false" outlineLevel="0" collapsed="false">
      <c r="A77" s="132" t="n">
        <v>6</v>
      </c>
      <c r="B77" s="133" t="s">
        <v>71</v>
      </c>
      <c r="C77" s="136" t="n">
        <v>2156</v>
      </c>
      <c r="D77" s="136" t="n">
        <v>3459</v>
      </c>
      <c r="E77" s="137" t="n">
        <f aca="false">C77/D77*100</f>
        <v>62.330153223475</v>
      </c>
      <c r="F77" s="136" t="n">
        <v>448</v>
      </c>
      <c r="G77" s="136" t="n">
        <v>817</v>
      </c>
      <c r="H77" s="137" t="n">
        <f aca="false">F77/G77*100</f>
        <v>54.8347613219094</v>
      </c>
      <c r="I77" s="136" t="n">
        <v>2053</v>
      </c>
      <c r="J77" s="136" t="n">
        <v>3733</v>
      </c>
      <c r="K77" s="137" t="n">
        <f aca="false">I77/J77*100</f>
        <v>54.9959817840879</v>
      </c>
      <c r="L77" s="136" t="n">
        <v>22</v>
      </c>
      <c r="M77" s="136" t="n">
        <v>146</v>
      </c>
      <c r="N77" s="137" t="n">
        <f aca="false">L77/M77*100</f>
        <v>15.0684931506849</v>
      </c>
      <c r="O77" s="136" t="n">
        <v>10</v>
      </c>
      <c r="P77" s="130" t="n">
        <v>70</v>
      </c>
      <c r="Q77" s="136" t="n">
        <v>8</v>
      </c>
      <c r="R77" s="128" t="n">
        <f aca="false">O77*P77</f>
        <v>700</v>
      </c>
    </row>
    <row r="78" customFormat="false" ht="15" hidden="false" customHeight="false" outlineLevel="0" collapsed="false">
      <c r="A78" s="132" t="n">
        <v>7</v>
      </c>
      <c r="B78" s="133" t="s">
        <v>72</v>
      </c>
      <c r="C78" s="136" t="n">
        <v>482432</v>
      </c>
      <c r="D78" s="136" t="n">
        <v>377229</v>
      </c>
      <c r="E78" s="137" t="n">
        <f aca="false">C78/D78*100</f>
        <v>127.888364892413</v>
      </c>
      <c r="F78" s="136" t="n">
        <v>124454</v>
      </c>
      <c r="G78" s="136" t="n">
        <v>42582</v>
      </c>
      <c r="H78" s="137" t="n">
        <f aca="false">F78/G78*100</f>
        <v>292.269033864074</v>
      </c>
      <c r="I78" s="136" t="n">
        <v>43504</v>
      </c>
      <c r="J78" s="136" t="n">
        <v>378933</v>
      </c>
      <c r="K78" s="137" t="n">
        <f aca="false">I78/J78*100</f>
        <v>11.4806575304869</v>
      </c>
      <c r="L78" s="136" t="n">
        <v>66587</v>
      </c>
      <c r="M78" s="136" t="n">
        <v>115970</v>
      </c>
      <c r="N78" s="137" t="n">
        <f aca="false">L78/M78*100</f>
        <v>57.4174355436751</v>
      </c>
      <c r="O78" s="136" t="n">
        <v>149</v>
      </c>
      <c r="P78" s="134" t="n">
        <v>200</v>
      </c>
      <c r="Q78" s="136" t="n">
        <v>149</v>
      </c>
      <c r="R78" s="128" t="n">
        <f aca="false">O78*P78</f>
        <v>29800</v>
      </c>
    </row>
    <row r="79" customFormat="false" ht="15" hidden="false" customHeight="false" outlineLevel="0" collapsed="false">
      <c r="A79" s="132" t="n">
        <v>8</v>
      </c>
      <c r="B79" s="133" t="s">
        <v>73</v>
      </c>
      <c r="C79" s="136" t="n">
        <v>2716</v>
      </c>
      <c r="D79" s="136" t="n">
        <v>3258</v>
      </c>
      <c r="E79" s="137" t="n">
        <f aca="false">C79/D79*100</f>
        <v>83.3640270104359</v>
      </c>
      <c r="F79" s="136" t="n">
        <v>0</v>
      </c>
      <c r="G79" s="136" t="n">
        <v>0</v>
      </c>
      <c r="H79" s="137" t="n">
        <v>0</v>
      </c>
      <c r="I79" s="136" t="n">
        <v>2988</v>
      </c>
      <c r="J79" s="136" t="n">
        <v>3583</v>
      </c>
      <c r="K79" s="137" t="n">
        <f aca="false">I79/J79*100</f>
        <v>83.3938040747977</v>
      </c>
      <c r="L79" s="136" t="n">
        <v>0</v>
      </c>
      <c r="M79" s="136" t="n">
        <v>0</v>
      </c>
      <c r="N79" s="137" t="n">
        <v>0</v>
      </c>
      <c r="O79" s="136" t="n">
        <v>20</v>
      </c>
      <c r="P79" s="130" t="n">
        <v>40</v>
      </c>
      <c r="Q79" s="136" t="n">
        <v>20</v>
      </c>
      <c r="R79" s="128" t="n">
        <f aca="false">O79*P79</f>
        <v>800</v>
      </c>
    </row>
    <row r="80" s="142" customFormat="true" ht="15" hidden="false" customHeight="false" outlineLevel="0" collapsed="false">
      <c r="A80" s="140" t="s">
        <v>207</v>
      </c>
      <c r="B80" s="140" t="s">
        <v>74</v>
      </c>
      <c r="C80" s="140" t="n">
        <f aca="false">SUM(C72:C79)</f>
        <v>947987</v>
      </c>
      <c r="D80" s="140" t="n">
        <f aca="false">SUM(D72:D79)</f>
        <v>639834</v>
      </c>
      <c r="E80" s="141" t="n">
        <f aca="false">C80/D80*100</f>
        <v>148.161398112636</v>
      </c>
      <c r="F80" s="140" t="n">
        <f aca="false">SUM(F72:F79)</f>
        <v>215015</v>
      </c>
      <c r="G80" s="140" t="n">
        <f aca="false">SUM(G72:G79)</f>
        <v>79099</v>
      </c>
      <c r="H80" s="141" t="n">
        <f aca="false">F80/G80*100</f>
        <v>271.830238056107</v>
      </c>
      <c r="I80" s="140" t="n">
        <f aca="false">SUM(I72:I79)</f>
        <v>573967</v>
      </c>
      <c r="J80" s="140" t="n">
        <f aca="false">SUM(J72:J79)</f>
        <v>743496</v>
      </c>
      <c r="K80" s="141" t="n">
        <f aca="false">I80/J80*100</f>
        <v>77.1983978393966</v>
      </c>
      <c r="L80" s="140" t="n">
        <f aca="false">SUM(L72:L79)</f>
        <v>475573</v>
      </c>
      <c r="M80" s="140" t="n">
        <f aca="false">SUM(M72:M79)</f>
        <v>335343</v>
      </c>
      <c r="N80" s="152" t="n">
        <f aca="false">L80/M80*100</f>
        <v>141.81688599434</v>
      </c>
      <c r="O80" s="140" t="n">
        <f aca="false">SUM(O72:O79)</f>
        <v>560</v>
      </c>
      <c r="P80" s="141" t="n">
        <f aca="false">R80/O80</f>
        <v>93.2589285714286</v>
      </c>
      <c r="Q80" s="140" t="n">
        <f aca="false">SUM(Q72:Q79)</f>
        <v>559</v>
      </c>
      <c r="R80" s="149" t="n">
        <f aca="false">SUM(R72:R79)</f>
        <v>52225</v>
      </c>
    </row>
    <row r="81" s="203" customFormat="true" ht="15" hidden="false" customHeight="false" outlineLevel="0" collapsed="false">
      <c r="A81" s="200" t="s">
        <v>75</v>
      </c>
      <c r="B81" s="200" t="s">
        <v>75</v>
      </c>
      <c r="C81" s="200" t="n">
        <f aca="false">C57+C69+C80</f>
        <v>4117244</v>
      </c>
      <c r="D81" s="200" t="n">
        <f aca="false">D57+D69+D80</f>
        <v>3082808</v>
      </c>
      <c r="E81" s="201" t="n">
        <f aca="false">C81/D81*100</f>
        <v>133.554992720922</v>
      </c>
      <c r="F81" s="200" t="n">
        <f aca="false">F57+F69+F80</f>
        <v>703601</v>
      </c>
      <c r="G81" s="200" t="n">
        <f aca="false">G57+G69+G80</f>
        <v>472055</v>
      </c>
      <c r="H81" s="201" t="n">
        <f aca="false">F81/G81*100</f>
        <v>149.05064028556</v>
      </c>
      <c r="I81" s="200" t="n">
        <f aca="false">I57+I69+I80</f>
        <v>3260996</v>
      </c>
      <c r="J81" s="200" t="n">
        <f aca="false">J57+J69+J80</f>
        <v>3300770</v>
      </c>
      <c r="K81" s="201" t="n">
        <f aca="false">I81/J81*100</f>
        <v>98.7950084374252</v>
      </c>
      <c r="L81" s="200" t="n">
        <f aca="false">L57+L69+L80</f>
        <v>2140974</v>
      </c>
      <c r="M81" s="200" t="n">
        <f aca="false">M57+M69+M80</f>
        <v>1726742</v>
      </c>
      <c r="N81" s="201" t="n">
        <f aca="false">L81/M81*100</f>
        <v>123.989223636189</v>
      </c>
      <c r="O81" s="200" t="n">
        <f aca="false">O57+O69+O80</f>
        <v>1970</v>
      </c>
      <c r="P81" s="201" t="n">
        <f aca="false">R81/O81</f>
        <v>82.9243654822335</v>
      </c>
      <c r="Q81" s="200" t="n">
        <f aca="false">Q57+Q69+Q80</f>
        <v>1950</v>
      </c>
      <c r="R81" s="202" t="n">
        <f aca="false">R57+R69+R80</f>
        <v>163361</v>
      </c>
    </row>
    <row r="82" customFormat="false" ht="15" hidden="false" customHeight="false" outlineLevel="0" collapsed="false">
      <c r="A82" s="136"/>
      <c r="B82" s="133"/>
      <c r="C82" s="136"/>
      <c r="D82" s="136"/>
      <c r="E82" s="136"/>
      <c r="F82" s="136"/>
      <c r="G82" s="136"/>
      <c r="H82" s="136"/>
      <c r="I82" s="136"/>
      <c r="J82" s="136"/>
      <c r="K82" s="130"/>
      <c r="L82" s="136"/>
      <c r="M82" s="136"/>
      <c r="N82" s="136"/>
      <c r="O82" s="136"/>
      <c r="P82" s="130"/>
      <c r="Q82" s="136"/>
      <c r="R82" s="128"/>
    </row>
    <row r="83" customFormat="false" ht="15" hidden="false" customHeight="false" outlineLevel="0" collapsed="false">
      <c r="A83" s="129" t="s">
        <v>20</v>
      </c>
      <c r="B83" s="129"/>
      <c r="C83" s="129" t="n">
        <v>3</v>
      </c>
      <c r="D83" s="129" t="n">
        <v>4</v>
      </c>
      <c r="E83" s="131" t="n">
        <v>5</v>
      </c>
      <c r="F83" s="129" t="n">
        <v>6</v>
      </c>
      <c r="G83" s="129" t="n">
        <v>7</v>
      </c>
      <c r="H83" s="129" t="n">
        <v>8</v>
      </c>
      <c r="I83" s="129" t="n">
        <v>9</v>
      </c>
      <c r="J83" s="129" t="n">
        <v>10</v>
      </c>
      <c r="K83" s="129" t="n">
        <v>11</v>
      </c>
      <c r="L83" s="129" t="n">
        <v>12</v>
      </c>
      <c r="M83" s="129" t="n">
        <v>13</v>
      </c>
      <c r="N83" s="129" t="n">
        <v>14</v>
      </c>
      <c r="O83" s="129" t="n">
        <v>15</v>
      </c>
      <c r="P83" s="131" t="n">
        <v>16</v>
      </c>
      <c r="Q83" s="129" t="n">
        <v>15</v>
      </c>
      <c r="R83" s="128"/>
    </row>
    <row r="84" customFormat="false" ht="15" hidden="false" customHeight="false" outlineLevel="0" collapsed="false">
      <c r="A84" s="153" t="n">
        <v>1</v>
      </c>
      <c r="B84" s="154" t="s">
        <v>76</v>
      </c>
      <c r="C84" s="130" t="n">
        <v>10925</v>
      </c>
      <c r="D84" s="130" t="n">
        <v>35844</v>
      </c>
      <c r="E84" s="137" t="n">
        <f aca="false">C84/D84*100</f>
        <v>30.4792991853588</v>
      </c>
      <c r="F84" s="130" t="n">
        <v>168</v>
      </c>
      <c r="G84" s="130" t="n">
        <v>13469</v>
      </c>
      <c r="H84" s="137" t="n">
        <f aca="false">F84/G84*100</f>
        <v>1.24730863464251</v>
      </c>
      <c r="I84" s="130" t="n">
        <v>8352</v>
      </c>
      <c r="J84" s="130" t="n">
        <v>41745</v>
      </c>
      <c r="K84" s="137" t="n">
        <f aca="false">I84/J84*100</f>
        <v>20.0071864893999</v>
      </c>
      <c r="L84" s="136" t="n">
        <v>0</v>
      </c>
      <c r="M84" s="130" t="n">
        <v>5674</v>
      </c>
      <c r="N84" s="137" t="n">
        <v>0</v>
      </c>
      <c r="O84" s="136" t="n">
        <v>2719</v>
      </c>
      <c r="P84" s="130" t="n">
        <v>113</v>
      </c>
      <c r="Q84" s="136" t="n">
        <v>2783</v>
      </c>
      <c r="R84" s="128" t="n">
        <f aca="false">O84*P84</f>
        <v>307247</v>
      </c>
    </row>
    <row r="85" s="156" customFormat="true" ht="15" hidden="false" customHeight="false" outlineLevel="0" collapsed="false">
      <c r="A85" s="155" t="n">
        <v>2</v>
      </c>
      <c r="B85" s="154" t="s">
        <v>77</v>
      </c>
      <c r="C85" s="130" t="n">
        <v>335609</v>
      </c>
      <c r="D85" s="130" t="n">
        <v>391891</v>
      </c>
      <c r="E85" s="137" t="n">
        <f aca="false">C85/D85*100</f>
        <v>85.6383535217701</v>
      </c>
      <c r="F85" s="130" t="n">
        <v>61836</v>
      </c>
      <c r="G85" s="130" t="n">
        <v>64804</v>
      </c>
      <c r="H85" s="137" t="n">
        <f aca="false">F85/G85*100</f>
        <v>95.4200358002592</v>
      </c>
      <c r="I85" s="130" t="n">
        <v>374973</v>
      </c>
      <c r="J85" s="130" t="n">
        <v>377995</v>
      </c>
      <c r="K85" s="137" t="n">
        <f aca="false">I85/J85*100</f>
        <v>99.2005185253773</v>
      </c>
      <c r="L85" s="130" t="n">
        <v>370362</v>
      </c>
      <c r="M85" s="130" t="n">
        <v>373313</v>
      </c>
      <c r="N85" s="137" t="n">
        <f aca="false">L85/M85*100</f>
        <v>99.2095105179836</v>
      </c>
      <c r="O85" s="136" t="n">
        <v>568</v>
      </c>
      <c r="P85" s="130" t="n">
        <v>98</v>
      </c>
      <c r="Q85" s="136" t="n">
        <v>562</v>
      </c>
      <c r="R85" s="128" t="n">
        <f aca="false">O85*P85</f>
        <v>55664</v>
      </c>
    </row>
    <row r="86" customFormat="false" ht="15" hidden="false" customHeight="false" outlineLevel="0" collapsed="false">
      <c r="A86" s="153" t="n">
        <v>3</v>
      </c>
      <c r="B86" s="154" t="s">
        <v>78</v>
      </c>
      <c r="C86" s="130" t="n">
        <v>411639</v>
      </c>
      <c r="D86" s="130" t="n">
        <v>404921</v>
      </c>
      <c r="E86" s="137" t="n">
        <f aca="false">C86/D86*100</f>
        <v>101.659089056878</v>
      </c>
      <c r="F86" s="130" t="n">
        <v>166594</v>
      </c>
      <c r="G86" s="130" t="n">
        <v>74520</v>
      </c>
      <c r="H86" s="137" t="n">
        <f aca="false">F86/G86*100</f>
        <v>223.556092324208</v>
      </c>
      <c r="I86" s="130" t="n">
        <v>1058745</v>
      </c>
      <c r="J86" s="130" t="n">
        <v>669559</v>
      </c>
      <c r="K86" s="137" t="n">
        <f aca="false">I86/J86*100</f>
        <v>158.125721557025</v>
      </c>
      <c r="L86" s="130" t="n">
        <v>245357</v>
      </c>
      <c r="M86" s="130" t="n">
        <v>128200</v>
      </c>
      <c r="N86" s="137" t="n">
        <f aca="false">L86/M86*100</f>
        <v>191.386115444618</v>
      </c>
      <c r="O86" s="136" t="n">
        <v>22</v>
      </c>
      <c r="P86" s="130" t="n">
        <v>306</v>
      </c>
      <c r="Q86" s="136" t="n">
        <v>21</v>
      </c>
      <c r="R86" s="128" t="n">
        <f aca="false">O86*P86</f>
        <v>6732</v>
      </c>
    </row>
    <row r="87" customFormat="false" ht="15" hidden="false" customHeight="false" outlineLevel="0" collapsed="false">
      <c r="A87" s="155" t="n">
        <v>4</v>
      </c>
      <c r="B87" s="154" t="s">
        <v>79</v>
      </c>
      <c r="C87" s="130" t="n">
        <v>483378</v>
      </c>
      <c r="D87" s="130" t="n">
        <v>435489</v>
      </c>
      <c r="E87" s="137" t="n">
        <f aca="false">C87/D87*100</f>
        <v>110.996603817777</v>
      </c>
      <c r="F87" s="130" t="n">
        <v>77928</v>
      </c>
      <c r="G87" s="130" t="n">
        <v>46439</v>
      </c>
      <c r="H87" s="137" t="n">
        <f aca="false">F87/G87*100</f>
        <v>167.807230991193</v>
      </c>
      <c r="I87" s="130" t="n">
        <v>451128</v>
      </c>
      <c r="J87" s="130" t="n">
        <v>433860</v>
      </c>
      <c r="K87" s="137" t="n">
        <f aca="false">I87/J87*100</f>
        <v>103.980085741944</v>
      </c>
      <c r="L87" s="136" t="n">
        <v>300159</v>
      </c>
      <c r="M87" s="130" t="n">
        <v>251530</v>
      </c>
      <c r="N87" s="137" t="n">
        <f aca="false">L87/M87*100</f>
        <v>119.333280324415</v>
      </c>
      <c r="O87" s="136" t="n">
        <v>196</v>
      </c>
      <c r="P87" s="130" t="n">
        <v>40</v>
      </c>
      <c r="Q87" s="136" t="n">
        <v>196</v>
      </c>
      <c r="R87" s="128" t="n">
        <f aca="false">O87*P87</f>
        <v>7840</v>
      </c>
    </row>
    <row r="88" customFormat="false" ht="15" hidden="false" customHeight="false" outlineLevel="0" collapsed="false">
      <c r="A88" s="153" t="n">
        <v>5</v>
      </c>
      <c r="B88" s="154" t="s">
        <v>80</v>
      </c>
      <c r="C88" s="130" t="n">
        <v>181725</v>
      </c>
      <c r="D88" s="130" t="n">
        <v>153034</v>
      </c>
      <c r="E88" s="137" t="n">
        <f aca="false">C88/D88*100</f>
        <v>118.748121332514</v>
      </c>
      <c r="F88" s="130" t="n">
        <v>29338</v>
      </c>
      <c r="G88" s="130" t="n">
        <v>30781</v>
      </c>
      <c r="H88" s="137" t="n">
        <f aca="false">F88/G88*100</f>
        <v>95.3120431434976</v>
      </c>
      <c r="I88" s="130" t="n">
        <v>180888</v>
      </c>
      <c r="J88" s="130" t="n">
        <v>149477</v>
      </c>
      <c r="K88" s="137" t="n">
        <f aca="false">I88/J88*100</f>
        <v>121.013935254253</v>
      </c>
      <c r="L88" s="136" t="n">
        <v>78594</v>
      </c>
      <c r="M88" s="130" t="n">
        <v>0</v>
      </c>
      <c r="N88" s="137" t="n">
        <v>0</v>
      </c>
      <c r="O88" s="136" t="n">
        <v>86</v>
      </c>
      <c r="P88" s="130" t="n">
        <v>46</v>
      </c>
      <c r="Q88" s="136" t="n">
        <v>87</v>
      </c>
      <c r="R88" s="128" t="n">
        <f aca="false">O88*P88</f>
        <v>3956</v>
      </c>
    </row>
    <row r="89" customFormat="false" ht="15" hidden="false" customHeight="false" outlineLevel="0" collapsed="false">
      <c r="A89" s="155" t="n">
        <v>6</v>
      </c>
      <c r="B89" s="154" t="s">
        <v>81</v>
      </c>
      <c r="C89" s="136" t="n">
        <v>0</v>
      </c>
      <c r="D89" s="136" t="n">
        <v>0</v>
      </c>
      <c r="E89" s="135" t="n">
        <v>0</v>
      </c>
      <c r="F89" s="136" t="n">
        <v>0</v>
      </c>
      <c r="G89" s="136" t="n">
        <v>0</v>
      </c>
      <c r="H89" s="135" t="n">
        <v>0</v>
      </c>
      <c r="I89" s="136" t="n">
        <v>0</v>
      </c>
      <c r="J89" s="136" t="n">
        <v>0</v>
      </c>
      <c r="K89" s="135" t="n">
        <v>0</v>
      </c>
      <c r="L89" s="136" t="n">
        <v>0</v>
      </c>
      <c r="M89" s="136" t="n">
        <v>0</v>
      </c>
      <c r="N89" s="137" t="n">
        <v>0</v>
      </c>
      <c r="O89" s="136" t="n">
        <v>0</v>
      </c>
      <c r="P89" s="134" t="n">
        <v>0</v>
      </c>
      <c r="Q89" s="136" t="n">
        <v>0</v>
      </c>
      <c r="R89" s="128" t="n">
        <f aca="false">O89*P89</f>
        <v>0</v>
      </c>
    </row>
    <row r="90" customFormat="false" ht="15" hidden="false" customHeight="false" outlineLevel="0" collapsed="false">
      <c r="A90" s="153" t="n">
        <v>7</v>
      </c>
      <c r="B90" s="154" t="s">
        <v>82</v>
      </c>
      <c r="C90" s="130" t="n">
        <v>406</v>
      </c>
      <c r="D90" s="130" t="n">
        <v>839</v>
      </c>
      <c r="E90" s="137" t="n">
        <v>839</v>
      </c>
      <c r="F90" s="130" t="n">
        <v>101</v>
      </c>
      <c r="G90" s="130" t="n">
        <v>429</v>
      </c>
      <c r="H90" s="137" t="n">
        <f aca="false">F90/G90*100</f>
        <v>23.5431235431235</v>
      </c>
      <c r="I90" s="130" t="n">
        <v>406</v>
      </c>
      <c r="J90" s="130" t="n">
        <v>839</v>
      </c>
      <c r="K90" s="137" t="n">
        <f aca="false">I90/J90*100</f>
        <v>48.3909415971395</v>
      </c>
      <c r="L90" s="136" t="n">
        <v>0</v>
      </c>
      <c r="M90" s="130" t="n">
        <v>0</v>
      </c>
      <c r="N90" s="137" t="n">
        <v>0</v>
      </c>
      <c r="O90" s="136" t="n">
        <v>12</v>
      </c>
      <c r="P90" s="130" t="n">
        <v>75</v>
      </c>
      <c r="Q90" s="136" t="n">
        <v>12</v>
      </c>
      <c r="R90" s="128" t="n">
        <f aca="false">O90*P90</f>
        <v>900</v>
      </c>
    </row>
    <row r="91" customFormat="false" ht="15" hidden="false" customHeight="false" outlineLevel="0" collapsed="false">
      <c r="A91" s="155" t="n">
        <v>8</v>
      </c>
      <c r="B91" s="157" t="s">
        <v>83</v>
      </c>
      <c r="C91" s="130" t="n">
        <v>528754</v>
      </c>
      <c r="D91" s="130" t="n">
        <v>521633</v>
      </c>
      <c r="E91" s="137" t="n">
        <f aca="false">C91/D91*100</f>
        <v>101.365136024753</v>
      </c>
      <c r="F91" s="130" t="n">
        <v>132406</v>
      </c>
      <c r="G91" s="130" t="n">
        <v>107471</v>
      </c>
      <c r="H91" s="137" t="n">
        <f aca="false">F91/G91*100</f>
        <v>123.201607875613</v>
      </c>
      <c r="I91" s="130" t="n">
        <v>596663</v>
      </c>
      <c r="J91" s="130" t="n">
        <v>607674</v>
      </c>
      <c r="K91" s="137" t="n">
        <f aca="false">I91/J91*100</f>
        <v>98.1880087020343</v>
      </c>
      <c r="L91" s="136" t="n">
        <v>125193</v>
      </c>
      <c r="M91" s="130" t="n">
        <v>107004</v>
      </c>
      <c r="N91" s="137" t="n">
        <f aca="false">L91/M91*100</f>
        <v>116.998429965235</v>
      </c>
      <c r="O91" s="136" t="n">
        <v>80</v>
      </c>
      <c r="P91" s="130" t="n">
        <v>85</v>
      </c>
      <c r="Q91" s="136" t="n">
        <v>79</v>
      </c>
      <c r="R91" s="128" t="n">
        <f aca="false">O91*P91</f>
        <v>6800</v>
      </c>
    </row>
    <row r="92" customFormat="false" ht="15" hidden="false" customHeight="false" outlineLevel="0" collapsed="false">
      <c r="A92" s="153" t="n">
        <v>9</v>
      </c>
      <c r="B92" s="157" t="s">
        <v>84</v>
      </c>
      <c r="C92" s="130" t="n">
        <v>1126084</v>
      </c>
      <c r="D92" s="130" t="n">
        <v>1196799</v>
      </c>
      <c r="E92" s="137" t="n">
        <f aca="false">C92/D92*100</f>
        <v>94.0913219345939</v>
      </c>
      <c r="F92" s="130" t="n">
        <v>195714</v>
      </c>
      <c r="G92" s="130" t="n">
        <v>228677</v>
      </c>
      <c r="H92" s="137" t="n">
        <f aca="false">F92/G92*100</f>
        <v>85.585345268654</v>
      </c>
      <c r="I92" s="130" t="n">
        <v>1079971</v>
      </c>
      <c r="J92" s="130" t="n">
        <v>1344182</v>
      </c>
      <c r="K92" s="137" t="n">
        <f aca="false">I92/J92*100</f>
        <v>80.3441051881367</v>
      </c>
      <c r="L92" s="136" t="n">
        <v>0</v>
      </c>
      <c r="M92" s="130" t="n">
        <v>0</v>
      </c>
      <c r="N92" s="137" t="n">
        <v>0</v>
      </c>
      <c r="O92" s="136" t="n">
        <v>128</v>
      </c>
      <c r="P92" s="130" t="n">
        <v>145</v>
      </c>
      <c r="Q92" s="136" t="n">
        <v>128</v>
      </c>
      <c r="R92" s="128" t="n">
        <f aca="false">O92*P92</f>
        <v>18560</v>
      </c>
    </row>
    <row r="93" customFormat="false" ht="15" hidden="false" customHeight="false" outlineLevel="0" collapsed="false">
      <c r="A93" s="155" t="n">
        <v>10</v>
      </c>
      <c r="B93" s="154" t="s">
        <v>85</v>
      </c>
      <c r="C93" s="130" t="n">
        <v>730185</v>
      </c>
      <c r="D93" s="130" t="n">
        <v>631918</v>
      </c>
      <c r="E93" s="137" t="n">
        <f aca="false">C93/D93*100</f>
        <v>115.550593589675</v>
      </c>
      <c r="F93" s="130" t="n">
        <v>64256</v>
      </c>
      <c r="G93" s="130" t="n">
        <v>63525</v>
      </c>
      <c r="H93" s="137" t="n">
        <f aca="false">F93/G93*100</f>
        <v>101.150728059819</v>
      </c>
      <c r="I93" s="130" t="n">
        <v>732205</v>
      </c>
      <c r="J93" s="130" t="n">
        <v>535998</v>
      </c>
      <c r="K93" s="137" t="n">
        <f aca="false">I93/J93*100</f>
        <v>136.605920171344</v>
      </c>
      <c r="L93" s="136" t="n">
        <v>356767</v>
      </c>
      <c r="M93" s="130" t="n">
        <v>274603</v>
      </c>
      <c r="N93" s="137" t="n">
        <f aca="false">L93/M93*100</f>
        <v>129.921013244575</v>
      </c>
      <c r="O93" s="136" t="n">
        <v>114</v>
      </c>
      <c r="P93" s="130" t="n">
        <v>140</v>
      </c>
      <c r="Q93" s="136" t="n">
        <v>114</v>
      </c>
      <c r="R93" s="128" t="n">
        <f aca="false">O93*P93</f>
        <v>15960</v>
      </c>
    </row>
    <row r="94" customFormat="false" ht="15" hidden="false" customHeight="false" outlineLevel="0" collapsed="false">
      <c r="A94" s="153" t="n">
        <v>11</v>
      </c>
      <c r="B94" s="154" t="s">
        <v>86</v>
      </c>
      <c r="C94" s="153" t="n">
        <v>162251</v>
      </c>
      <c r="D94" s="187" t="n">
        <v>146999</v>
      </c>
      <c r="E94" s="137" t="n">
        <f aca="false">C94/D94*100</f>
        <v>110.375580786264</v>
      </c>
      <c r="F94" s="130" t="n">
        <v>26643</v>
      </c>
      <c r="G94" s="130" t="n">
        <v>24252</v>
      </c>
      <c r="H94" s="137" t="n">
        <f aca="false">F94/G94*100</f>
        <v>109.858980702622</v>
      </c>
      <c r="I94" s="158" t="n">
        <v>1951491</v>
      </c>
      <c r="J94" s="159" t="n">
        <v>1920819</v>
      </c>
      <c r="K94" s="137" t="n">
        <f aca="false">I94/J94*100</f>
        <v>101.596818856956</v>
      </c>
      <c r="L94" s="158" t="n">
        <v>18431</v>
      </c>
      <c r="M94" s="159" t="n">
        <v>0</v>
      </c>
      <c r="N94" s="137" t="e">
        <f aca="false">L94/M94*100</f>
        <v>#DIV/0!</v>
      </c>
      <c r="O94" s="136" t="n">
        <v>52</v>
      </c>
      <c r="P94" s="130" t="n">
        <v>250</v>
      </c>
      <c r="Q94" s="136" t="n">
        <v>52</v>
      </c>
      <c r="R94" s="128" t="n">
        <f aca="false">O94*P94</f>
        <v>13000</v>
      </c>
    </row>
    <row r="95" s="142" customFormat="true" ht="15" hidden="false" customHeight="false" outlineLevel="0" collapsed="false">
      <c r="A95" s="140" t="s">
        <v>87</v>
      </c>
      <c r="B95" s="140" t="s">
        <v>88</v>
      </c>
      <c r="C95" s="152" t="n">
        <f aca="false">SUM(C84:C94)</f>
        <v>3970956</v>
      </c>
      <c r="D95" s="152" t="n">
        <f aca="false">SUM(D84:D94)</f>
        <v>3919367</v>
      </c>
      <c r="E95" s="141" t="n">
        <f aca="false">C95/D95*100</f>
        <v>101.316258467247</v>
      </c>
      <c r="F95" s="152" t="n">
        <f aca="false">SUM(F84:F94)</f>
        <v>754984</v>
      </c>
      <c r="G95" s="152" t="n">
        <f aca="false">SUM(G84:G94)</f>
        <v>654367</v>
      </c>
      <c r="H95" s="141" t="n">
        <f aca="false">F95/G95*100</f>
        <v>115.376233825972</v>
      </c>
      <c r="I95" s="152" t="n">
        <f aca="false">SUM(I84:I94)</f>
        <v>6434822</v>
      </c>
      <c r="J95" s="152" t="n">
        <f aca="false">SUM(J84:J94)</f>
        <v>6082148</v>
      </c>
      <c r="K95" s="141" t="n">
        <f aca="false">I95/J95*100</f>
        <v>105.798510657748</v>
      </c>
      <c r="L95" s="152" t="n">
        <f aca="false">SUM(L84:L94)</f>
        <v>1494863</v>
      </c>
      <c r="M95" s="152" t="n">
        <f aca="false">SUM(M84:M94)</f>
        <v>1140324</v>
      </c>
      <c r="N95" s="141" t="n">
        <f aca="false">L95/M95*100</f>
        <v>131.091075869665</v>
      </c>
      <c r="O95" s="140" t="n">
        <f aca="false">SUM(O84:O94)</f>
        <v>3977</v>
      </c>
      <c r="P95" s="141" t="n">
        <f aca="false">R95/O95</f>
        <v>109.796077445311</v>
      </c>
      <c r="Q95" s="140" t="n">
        <f aca="false">SUM(Q84:Q94)</f>
        <v>4034</v>
      </c>
      <c r="R95" s="149" t="n">
        <f aca="false">SUM(R84:R94)</f>
        <v>436659</v>
      </c>
    </row>
    <row r="96" customFormat="false" ht="15" hidden="false" customHeight="false" outlineLevel="0" collapsed="false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0"/>
      <c r="L96" s="136"/>
      <c r="M96" s="136"/>
      <c r="N96" s="136"/>
      <c r="O96" s="136"/>
      <c r="P96" s="130"/>
      <c r="Q96" s="136"/>
      <c r="R96" s="128"/>
    </row>
    <row r="97" customFormat="false" ht="15" hidden="false" customHeight="false" outlineLevel="0" collapsed="false">
      <c r="A97" s="129" t="s">
        <v>21</v>
      </c>
      <c r="B97" s="129"/>
      <c r="C97" s="129" t="n">
        <v>3</v>
      </c>
      <c r="D97" s="129" t="n">
        <v>4</v>
      </c>
      <c r="E97" s="131" t="n">
        <v>5</v>
      </c>
      <c r="F97" s="129" t="n">
        <v>6</v>
      </c>
      <c r="G97" s="129" t="n">
        <v>7</v>
      </c>
      <c r="H97" s="129" t="n">
        <v>8</v>
      </c>
      <c r="I97" s="129" t="n">
        <v>9</v>
      </c>
      <c r="J97" s="129" t="n">
        <v>10</v>
      </c>
      <c r="K97" s="129" t="n">
        <v>11</v>
      </c>
      <c r="L97" s="129" t="n">
        <v>12</v>
      </c>
      <c r="M97" s="129" t="n">
        <v>13</v>
      </c>
      <c r="N97" s="129" t="n">
        <v>14</v>
      </c>
      <c r="O97" s="129" t="n">
        <v>15</v>
      </c>
      <c r="P97" s="131" t="n">
        <v>16</v>
      </c>
      <c r="Q97" s="129" t="n">
        <v>15</v>
      </c>
      <c r="R97" s="128"/>
    </row>
    <row r="98" customFormat="false" ht="15" hidden="false" customHeight="false" outlineLevel="0" collapsed="false">
      <c r="A98" s="132" t="n">
        <v>1</v>
      </c>
      <c r="B98" s="157" t="s">
        <v>89</v>
      </c>
      <c r="C98" s="162" t="n">
        <v>170648</v>
      </c>
      <c r="D98" s="162" t="n">
        <v>199442</v>
      </c>
      <c r="E98" s="137" t="n">
        <f aca="false">C98/D98*100</f>
        <v>85.5627199887687</v>
      </c>
      <c r="F98" s="162" t="n">
        <v>31715</v>
      </c>
      <c r="G98" s="162" t="n">
        <v>39768</v>
      </c>
      <c r="H98" s="137" t="n">
        <f aca="false">F98/G98*100</f>
        <v>79.7500502916918</v>
      </c>
      <c r="I98" s="162" t="n">
        <v>159788</v>
      </c>
      <c r="J98" s="161" t="n">
        <v>199502</v>
      </c>
      <c r="K98" s="137" t="n">
        <f aca="false">I98/J98*100</f>
        <v>80.0934326472918</v>
      </c>
      <c r="L98" s="162" t="n">
        <v>159743</v>
      </c>
      <c r="M98" s="162" t="n">
        <v>195799</v>
      </c>
      <c r="N98" s="137" t="n">
        <f aca="false">L98/M98*100</f>
        <v>81.5851970643364</v>
      </c>
      <c r="O98" s="160" t="n">
        <v>315</v>
      </c>
      <c r="P98" s="130" t="n">
        <v>85</v>
      </c>
      <c r="Q98" s="160" t="n">
        <v>251</v>
      </c>
      <c r="R98" s="128" t="n">
        <f aca="false">O98*P98</f>
        <v>26775</v>
      </c>
    </row>
    <row r="99" customFormat="false" ht="15" hidden="false" customHeight="false" outlineLevel="0" collapsed="false">
      <c r="A99" s="132" t="n">
        <v>2</v>
      </c>
      <c r="B99" s="157" t="s">
        <v>90</v>
      </c>
      <c r="C99" s="136" t="n">
        <v>0</v>
      </c>
      <c r="D99" s="136" t="n">
        <v>0</v>
      </c>
      <c r="E99" s="135" t="n">
        <v>0</v>
      </c>
      <c r="F99" s="136" t="n">
        <v>0</v>
      </c>
      <c r="G99" s="136" t="n">
        <v>0</v>
      </c>
      <c r="H99" s="135" t="n">
        <v>0</v>
      </c>
      <c r="I99" s="136" t="n">
        <v>0</v>
      </c>
      <c r="J99" s="136" t="n">
        <v>0</v>
      </c>
      <c r="K99" s="135" t="n">
        <v>0</v>
      </c>
      <c r="L99" s="136" t="n">
        <v>0</v>
      </c>
      <c r="M99" s="136" t="n">
        <v>0</v>
      </c>
      <c r="N99" s="130" t="n">
        <v>0</v>
      </c>
      <c r="O99" s="136" t="n">
        <v>0</v>
      </c>
      <c r="P99" s="134" t="n">
        <v>0</v>
      </c>
      <c r="Q99" s="136" t="n">
        <v>0</v>
      </c>
      <c r="R99" s="128" t="n">
        <f aca="false">O99*P99</f>
        <v>0</v>
      </c>
    </row>
    <row r="100" customFormat="false" ht="15" hidden="false" customHeight="false" outlineLevel="0" collapsed="false">
      <c r="A100" s="132" t="n">
        <v>3</v>
      </c>
      <c r="B100" s="154" t="s">
        <v>91</v>
      </c>
      <c r="C100" s="136" t="n">
        <v>0</v>
      </c>
      <c r="D100" s="136" t="n">
        <v>0</v>
      </c>
      <c r="E100" s="135" t="n">
        <v>0</v>
      </c>
      <c r="F100" s="136" t="n">
        <v>0</v>
      </c>
      <c r="G100" s="136" t="n">
        <v>0</v>
      </c>
      <c r="H100" s="135" t="n">
        <v>0</v>
      </c>
      <c r="I100" s="136" t="n">
        <v>0</v>
      </c>
      <c r="J100" s="136" t="n">
        <v>0</v>
      </c>
      <c r="K100" s="135" t="n">
        <v>0</v>
      </c>
      <c r="L100" s="136" t="n">
        <v>0</v>
      </c>
      <c r="M100" s="136" t="n">
        <v>0</v>
      </c>
      <c r="N100" s="130" t="n">
        <v>0</v>
      </c>
      <c r="O100" s="136" t="n">
        <v>0</v>
      </c>
      <c r="P100" s="134" t="n">
        <v>0</v>
      </c>
      <c r="Q100" s="136" t="n">
        <v>0</v>
      </c>
      <c r="R100" s="128" t="n">
        <f aca="false">O100*P100</f>
        <v>0</v>
      </c>
    </row>
    <row r="101" customFormat="false" ht="15" hidden="false" customHeight="false" outlineLevel="0" collapsed="false">
      <c r="A101" s="132" t="n">
        <v>4</v>
      </c>
      <c r="B101" s="157" t="s">
        <v>92</v>
      </c>
      <c r="C101" s="161" t="n">
        <v>0</v>
      </c>
      <c r="D101" s="162" t="n">
        <v>27688</v>
      </c>
      <c r="E101" s="137" t="n">
        <f aca="false">C101/D101*100</f>
        <v>0</v>
      </c>
      <c r="F101" s="161" t="n">
        <v>0</v>
      </c>
      <c r="G101" s="162" t="n">
        <v>0</v>
      </c>
      <c r="H101" s="137" t="n">
        <v>0</v>
      </c>
      <c r="I101" s="161" t="n">
        <v>9664</v>
      </c>
      <c r="J101" s="161" t="n">
        <v>16681</v>
      </c>
      <c r="K101" s="137" t="n">
        <f aca="false">I101/J101*100</f>
        <v>57.934176608117</v>
      </c>
      <c r="L101" s="162" t="n">
        <v>0</v>
      </c>
      <c r="M101" s="162" t="n">
        <v>0</v>
      </c>
      <c r="N101" s="130" t="n">
        <v>0</v>
      </c>
      <c r="O101" s="160" t="n">
        <v>6</v>
      </c>
      <c r="P101" s="162" t="n">
        <v>68</v>
      </c>
      <c r="Q101" s="160" t="n">
        <v>6</v>
      </c>
      <c r="R101" s="128" t="n">
        <f aca="false">O101*P101</f>
        <v>408</v>
      </c>
    </row>
    <row r="102" customFormat="false" ht="15" hidden="false" customHeight="false" outlineLevel="0" collapsed="false">
      <c r="A102" s="132" t="n">
        <v>5</v>
      </c>
      <c r="B102" s="157" t="s">
        <v>93</v>
      </c>
      <c r="C102" s="162" t="n">
        <v>322620</v>
      </c>
      <c r="D102" s="162" t="n">
        <v>386192</v>
      </c>
      <c r="E102" s="137" t="n">
        <f aca="false">C102/D102*100</f>
        <v>83.5387579235199</v>
      </c>
      <c r="F102" s="162" t="n">
        <v>44326</v>
      </c>
      <c r="G102" s="162" t="n">
        <v>58196</v>
      </c>
      <c r="H102" s="137" t="n">
        <f aca="false">F102/G102*100</f>
        <v>76.166746855454</v>
      </c>
      <c r="I102" s="162" t="n">
        <v>388143</v>
      </c>
      <c r="J102" s="162" t="n">
        <v>386192</v>
      </c>
      <c r="K102" s="137" t="n">
        <f aca="false">I102/J102*100</f>
        <v>100.505189128724</v>
      </c>
      <c r="L102" s="162" t="n">
        <v>388143</v>
      </c>
      <c r="M102" s="162" t="n">
        <v>386192</v>
      </c>
      <c r="N102" s="137" t="n">
        <f aca="false">L102/M102*100</f>
        <v>100.505189128724</v>
      </c>
      <c r="O102" s="160" t="n">
        <v>438</v>
      </c>
      <c r="P102" s="162" t="n">
        <v>52</v>
      </c>
      <c r="Q102" s="160" t="n">
        <v>440</v>
      </c>
      <c r="R102" s="128" t="n">
        <f aca="false">O102*P102</f>
        <v>22776</v>
      </c>
    </row>
    <row r="103" customFormat="false" ht="15" hidden="false" customHeight="false" outlineLevel="0" collapsed="false">
      <c r="A103" s="132" t="n">
        <v>6</v>
      </c>
      <c r="B103" s="157" t="s">
        <v>94</v>
      </c>
      <c r="C103" s="136" t="n">
        <v>0</v>
      </c>
      <c r="D103" s="136" t="n">
        <v>0</v>
      </c>
      <c r="E103" s="135" t="n">
        <v>0</v>
      </c>
      <c r="F103" s="136" t="n">
        <v>0</v>
      </c>
      <c r="G103" s="136" t="n">
        <v>0</v>
      </c>
      <c r="H103" s="135" t="n">
        <v>0</v>
      </c>
      <c r="I103" s="136" t="n">
        <v>0</v>
      </c>
      <c r="J103" s="136" t="n">
        <v>0</v>
      </c>
      <c r="K103" s="135" t="n">
        <v>0</v>
      </c>
      <c r="L103" s="136" t="n">
        <v>0</v>
      </c>
      <c r="M103" s="136" t="n">
        <v>0</v>
      </c>
      <c r="N103" s="130" t="n">
        <v>0</v>
      </c>
      <c r="O103" s="136" t="n">
        <v>0</v>
      </c>
      <c r="P103" s="134" t="n">
        <v>0</v>
      </c>
      <c r="Q103" s="136" t="n">
        <v>0</v>
      </c>
      <c r="R103" s="128" t="n">
        <f aca="false">O103*P103</f>
        <v>0</v>
      </c>
    </row>
    <row r="104" customFormat="false" ht="15" hidden="false" customHeight="false" outlineLevel="0" collapsed="false">
      <c r="A104" s="132" t="n">
        <v>7</v>
      </c>
      <c r="B104" s="154" t="s">
        <v>95</v>
      </c>
      <c r="C104" s="136" t="n">
        <v>0</v>
      </c>
      <c r="D104" s="136" t="n">
        <v>0</v>
      </c>
      <c r="E104" s="135" t="n">
        <v>0</v>
      </c>
      <c r="F104" s="136" t="n">
        <v>0</v>
      </c>
      <c r="G104" s="136" t="n">
        <v>0</v>
      </c>
      <c r="H104" s="135" t="n">
        <v>0</v>
      </c>
      <c r="I104" s="136" t="n">
        <v>0</v>
      </c>
      <c r="J104" s="136" t="n">
        <v>0</v>
      </c>
      <c r="K104" s="135" t="n">
        <v>0</v>
      </c>
      <c r="L104" s="136" t="n">
        <v>0</v>
      </c>
      <c r="M104" s="136" t="n">
        <v>0</v>
      </c>
      <c r="N104" s="130" t="n">
        <v>0</v>
      </c>
      <c r="O104" s="136" t="n">
        <v>0</v>
      </c>
      <c r="P104" s="134" t="n">
        <v>0</v>
      </c>
      <c r="Q104" s="136" t="n">
        <v>0</v>
      </c>
      <c r="R104" s="128" t="n">
        <f aca="false">O104*P104</f>
        <v>0</v>
      </c>
    </row>
    <row r="105" customFormat="false" ht="15" hidden="false" customHeight="false" outlineLevel="0" collapsed="false">
      <c r="A105" s="132" t="n">
        <v>8</v>
      </c>
      <c r="B105" s="157" t="s">
        <v>96</v>
      </c>
      <c r="C105" s="130" t="n">
        <v>179506</v>
      </c>
      <c r="D105" s="130" t="n">
        <v>206121</v>
      </c>
      <c r="E105" s="137" t="n">
        <f aca="false">C105/D105*100</f>
        <v>87.0876815074641</v>
      </c>
      <c r="F105" s="130" t="n">
        <v>33319</v>
      </c>
      <c r="G105" s="130" t="n">
        <v>42081</v>
      </c>
      <c r="H105" s="130" t="n">
        <f aca="false">F105/G105*100</f>
        <v>79.1782514674081</v>
      </c>
      <c r="I105" s="130" t="n">
        <v>107325</v>
      </c>
      <c r="J105" s="130" t="n">
        <v>134146</v>
      </c>
      <c r="K105" s="130" t="n">
        <f aca="false">I105/J105*100</f>
        <v>80.0061127428324</v>
      </c>
      <c r="L105" s="130" t="n">
        <v>1917</v>
      </c>
      <c r="M105" s="130" t="n">
        <v>33480</v>
      </c>
      <c r="N105" s="130" t="n">
        <f aca="false">L105/M105*100</f>
        <v>5.7258064516129</v>
      </c>
      <c r="O105" s="130" t="n">
        <v>150</v>
      </c>
      <c r="P105" s="130" t="n">
        <v>66</v>
      </c>
      <c r="Q105" s="130" t="n">
        <v>105</v>
      </c>
      <c r="R105" s="128" t="n">
        <f aca="false">O105*P105</f>
        <v>9900</v>
      </c>
    </row>
    <row r="106" customFormat="false" ht="15" hidden="false" customHeight="false" outlineLevel="0" collapsed="false">
      <c r="A106" s="132" t="n">
        <v>9</v>
      </c>
      <c r="B106" s="157" t="s">
        <v>97</v>
      </c>
      <c r="C106" s="136" t="n">
        <v>0</v>
      </c>
      <c r="D106" s="136" t="n">
        <v>0</v>
      </c>
      <c r="E106" s="135" t="n">
        <v>0</v>
      </c>
      <c r="F106" s="136" t="n">
        <v>0</v>
      </c>
      <c r="G106" s="136" t="n">
        <v>0</v>
      </c>
      <c r="H106" s="135" t="n">
        <v>0</v>
      </c>
      <c r="I106" s="136" t="n">
        <v>0</v>
      </c>
      <c r="J106" s="136" t="n">
        <v>0</v>
      </c>
      <c r="K106" s="135" t="n">
        <v>0</v>
      </c>
      <c r="L106" s="136" t="n">
        <v>0</v>
      </c>
      <c r="M106" s="136" t="n">
        <v>0</v>
      </c>
      <c r="N106" s="130" t="n">
        <v>0</v>
      </c>
      <c r="O106" s="136" t="n">
        <v>0</v>
      </c>
      <c r="P106" s="134" t="n">
        <v>0</v>
      </c>
      <c r="Q106" s="136" t="n">
        <v>0</v>
      </c>
      <c r="R106" s="128" t="n">
        <f aca="false">O106*P106</f>
        <v>0</v>
      </c>
    </row>
    <row r="107" customFormat="false" ht="15" hidden="false" customHeight="false" outlineLevel="0" collapsed="false">
      <c r="A107" s="132" t="n">
        <v>10</v>
      </c>
      <c r="B107" s="154" t="s">
        <v>98</v>
      </c>
      <c r="C107" s="136" t="n">
        <v>54263</v>
      </c>
      <c r="D107" s="136" t="n">
        <v>107359</v>
      </c>
      <c r="E107" s="137" t="n">
        <f aca="false">C107/D107*100</f>
        <v>50.5435035721272</v>
      </c>
      <c r="F107" s="136" t="n">
        <v>0</v>
      </c>
      <c r="G107" s="136" t="n">
        <v>17382</v>
      </c>
      <c r="H107" s="135" t="n">
        <v>0</v>
      </c>
      <c r="I107" s="136" t="n">
        <v>54263</v>
      </c>
      <c r="J107" s="136" t="n">
        <v>107359</v>
      </c>
      <c r="K107" s="137" t="n">
        <f aca="false">I107/J107*100</f>
        <v>50.5435035721272</v>
      </c>
      <c r="L107" s="136" t="n">
        <v>54263</v>
      </c>
      <c r="M107" s="136" t="n">
        <v>107359</v>
      </c>
      <c r="N107" s="130" t="n">
        <f aca="false">L107/M107*100</f>
        <v>50.5435035721272</v>
      </c>
      <c r="O107" s="160" t="n">
        <v>76</v>
      </c>
      <c r="P107" s="162" t="n">
        <v>36</v>
      </c>
      <c r="Q107" s="160" t="n">
        <v>74</v>
      </c>
      <c r="R107" s="128" t="n">
        <f aca="false">O107*P107</f>
        <v>2736</v>
      </c>
    </row>
    <row r="108" customFormat="false" ht="15" hidden="false" customHeight="false" outlineLevel="0" collapsed="false">
      <c r="A108" s="132" t="n">
        <v>11</v>
      </c>
      <c r="B108" s="157" t="s">
        <v>99</v>
      </c>
      <c r="C108" s="136" t="n">
        <v>0</v>
      </c>
      <c r="D108" s="136" t="n">
        <v>0</v>
      </c>
      <c r="E108" s="137" t="n">
        <v>0</v>
      </c>
      <c r="F108" s="136" t="n">
        <v>0</v>
      </c>
      <c r="G108" s="136" t="n">
        <v>0</v>
      </c>
      <c r="H108" s="135" t="n">
        <v>0</v>
      </c>
      <c r="I108" s="136" t="n">
        <v>0</v>
      </c>
      <c r="J108" s="136" t="n">
        <v>0</v>
      </c>
      <c r="K108" s="137" t="n">
        <v>0</v>
      </c>
      <c r="L108" s="136" t="n">
        <v>0</v>
      </c>
      <c r="M108" s="136" t="n">
        <v>0</v>
      </c>
      <c r="N108" s="130" t="n">
        <v>0</v>
      </c>
      <c r="O108" s="136" t="n">
        <v>0</v>
      </c>
      <c r="P108" s="134" t="n">
        <v>0</v>
      </c>
      <c r="Q108" s="136" t="n">
        <v>0</v>
      </c>
      <c r="R108" s="128" t="n">
        <f aca="false">O108*P108</f>
        <v>0</v>
      </c>
    </row>
    <row r="109" customFormat="false" ht="15" hidden="false" customHeight="false" outlineLevel="0" collapsed="false">
      <c r="A109" s="132" t="n">
        <v>12</v>
      </c>
      <c r="B109" s="157" t="s">
        <v>100</v>
      </c>
      <c r="C109" s="161" t="n">
        <v>52447</v>
      </c>
      <c r="D109" s="162" t="n">
        <v>60071</v>
      </c>
      <c r="E109" s="137" t="n">
        <f aca="false">C109/D109*100</f>
        <v>87.3083517837226</v>
      </c>
      <c r="F109" s="161" t="n">
        <v>8031</v>
      </c>
      <c r="G109" s="162" t="n">
        <v>12239</v>
      </c>
      <c r="H109" s="137" t="n">
        <f aca="false">F109/G109*100</f>
        <v>65.6181060544162</v>
      </c>
      <c r="I109" s="161" t="n">
        <v>42700</v>
      </c>
      <c r="J109" s="161" t="n">
        <v>49860</v>
      </c>
      <c r="K109" s="137" t="n">
        <f aca="false">I109/J109*100</f>
        <v>85.6397914159647</v>
      </c>
      <c r="L109" s="162" t="n">
        <v>0</v>
      </c>
      <c r="M109" s="162" t="n">
        <v>0</v>
      </c>
      <c r="N109" s="130" t="n">
        <v>0</v>
      </c>
      <c r="O109" s="160" t="n">
        <v>22</v>
      </c>
      <c r="P109" s="162" t="n">
        <v>50</v>
      </c>
      <c r="Q109" s="160" t="n">
        <v>22</v>
      </c>
      <c r="R109" s="128" t="n">
        <f aca="false">O109*P109</f>
        <v>1100</v>
      </c>
    </row>
    <row r="110" customFormat="false" ht="15" hidden="false" customHeight="false" outlineLevel="0" collapsed="false">
      <c r="A110" s="132" t="n">
        <v>13</v>
      </c>
      <c r="B110" s="157" t="s">
        <v>101</v>
      </c>
      <c r="C110" s="161" t="n">
        <v>39798</v>
      </c>
      <c r="D110" s="162" t="n">
        <v>72802</v>
      </c>
      <c r="E110" s="137" t="n">
        <f aca="false">C110/D110*100</f>
        <v>54.6660806021813</v>
      </c>
      <c r="F110" s="161" t="n">
        <v>2394</v>
      </c>
      <c r="G110" s="161" t="n">
        <v>16018</v>
      </c>
      <c r="H110" s="137" t="n">
        <f aca="false">F110/G110*100</f>
        <v>14.945686103134</v>
      </c>
      <c r="I110" s="161" t="n">
        <v>81113</v>
      </c>
      <c r="J110" s="161" t="n">
        <v>68918</v>
      </c>
      <c r="K110" s="137" t="n">
        <f aca="false">I110/J110*100</f>
        <v>117.69494181491</v>
      </c>
      <c r="L110" s="162" t="n">
        <v>75528</v>
      </c>
      <c r="M110" s="162" t="n">
        <v>67156</v>
      </c>
      <c r="N110" s="137" t="n">
        <f aca="false">L110/M110*100</f>
        <v>112.466495919948</v>
      </c>
      <c r="O110" s="160" t="n">
        <v>98</v>
      </c>
      <c r="P110" s="162" t="n">
        <v>50</v>
      </c>
      <c r="Q110" s="160" t="n">
        <v>139</v>
      </c>
      <c r="R110" s="128" t="n">
        <f aca="false">O110*P110</f>
        <v>4900</v>
      </c>
    </row>
    <row r="111" customFormat="false" ht="15" hidden="false" customHeight="false" outlineLevel="0" collapsed="false">
      <c r="A111" s="132" t="n">
        <v>14</v>
      </c>
      <c r="B111" s="157" t="s">
        <v>102</v>
      </c>
      <c r="C111" s="136" t="n">
        <v>0</v>
      </c>
      <c r="D111" s="136" t="n">
        <v>0</v>
      </c>
      <c r="E111" s="135" t="n">
        <v>0</v>
      </c>
      <c r="F111" s="136" t="n">
        <v>0</v>
      </c>
      <c r="G111" s="136" t="n">
        <v>0</v>
      </c>
      <c r="H111" s="135" t="n">
        <v>0</v>
      </c>
      <c r="I111" s="136" t="n">
        <v>0</v>
      </c>
      <c r="J111" s="136" t="n">
        <v>0</v>
      </c>
      <c r="K111" s="135" t="n">
        <v>0</v>
      </c>
      <c r="L111" s="136" t="n">
        <v>0</v>
      </c>
      <c r="M111" s="136" t="n">
        <v>0</v>
      </c>
      <c r="N111" s="130" t="n">
        <v>0</v>
      </c>
      <c r="O111" s="136" t="n">
        <v>0</v>
      </c>
      <c r="P111" s="134" t="n">
        <v>0</v>
      </c>
      <c r="Q111" s="136" t="n">
        <v>0</v>
      </c>
      <c r="R111" s="128" t="n">
        <f aca="false">O111*P111</f>
        <v>0</v>
      </c>
    </row>
    <row r="112" customFormat="false" ht="15" hidden="false" customHeight="false" outlineLevel="0" collapsed="false">
      <c r="A112" s="132" t="n">
        <v>15</v>
      </c>
      <c r="B112" s="157" t="s">
        <v>103</v>
      </c>
      <c r="C112" s="136" t="n">
        <v>0</v>
      </c>
      <c r="D112" s="136" t="n">
        <v>0</v>
      </c>
      <c r="E112" s="135" t="n">
        <v>0</v>
      </c>
      <c r="F112" s="136" t="n">
        <v>0</v>
      </c>
      <c r="G112" s="136" t="n">
        <v>0</v>
      </c>
      <c r="H112" s="135" t="n">
        <v>0</v>
      </c>
      <c r="I112" s="136" t="n">
        <v>0</v>
      </c>
      <c r="J112" s="136" t="n">
        <v>0</v>
      </c>
      <c r="K112" s="135" t="n">
        <v>0</v>
      </c>
      <c r="L112" s="136" t="n">
        <v>0</v>
      </c>
      <c r="M112" s="136" t="n">
        <v>0</v>
      </c>
      <c r="N112" s="130" t="n">
        <v>0</v>
      </c>
      <c r="O112" s="136" t="n">
        <v>0</v>
      </c>
      <c r="P112" s="134" t="n">
        <v>0</v>
      </c>
      <c r="Q112" s="136" t="n">
        <v>0</v>
      </c>
      <c r="R112" s="128" t="n">
        <f aca="false">O112*P112</f>
        <v>0</v>
      </c>
    </row>
    <row r="113" customFormat="false" ht="15" hidden="false" customHeight="false" outlineLevel="0" collapsed="false">
      <c r="A113" s="132" t="n">
        <v>16</v>
      </c>
      <c r="B113" s="157" t="s">
        <v>104</v>
      </c>
      <c r="C113" s="130" t="n">
        <v>279955</v>
      </c>
      <c r="D113" s="130" t="n">
        <v>462989</v>
      </c>
      <c r="E113" s="137" t="n">
        <f aca="false">C113/D113*100</f>
        <v>60.4668793427058</v>
      </c>
      <c r="F113" s="130" t="n">
        <v>54714</v>
      </c>
      <c r="G113" s="130" t="n">
        <v>111469</v>
      </c>
      <c r="H113" s="137" t="n">
        <f aca="false">F113/G113*100</f>
        <v>49.0844988292709</v>
      </c>
      <c r="I113" s="130" t="n">
        <v>262328</v>
      </c>
      <c r="J113" s="130" t="n">
        <v>415797</v>
      </c>
      <c r="K113" s="137" t="n">
        <f aca="false">I113/J113*100</f>
        <v>63.0904022876548</v>
      </c>
      <c r="L113" s="130" t="n">
        <v>0</v>
      </c>
      <c r="M113" s="130" t="n">
        <v>0</v>
      </c>
      <c r="N113" s="130" t="n">
        <v>0</v>
      </c>
      <c r="O113" s="160" t="n">
        <v>85</v>
      </c>
      <c r="P113" s="134" t="n">
        <v>68</v>
      </c>
      <c r="Q113" s="160" t="n">
        <v>89</v>
      </c>
      <c r="R113" s="128" t="n">
        <f aca="false">O113*P113</f>
        <v>5780</v>
      </c>
    </row>
    <row r="114" customFormat="false" ht="15" hidden="false" customHeight="false" outlineLevel="0" collapsed="false">
      <c r="A114" s="132" t="n">
        <v>17</v>
      </c>
      <c r="B114" s="157" t="s">
        <v>105</v>
      </c>
      <c r="C114" s="161" t="n">
        <v>50869</v>
      </c>
      <c r="D114" s="162" t="n">
        <v>329997</v>
      </c>
      <c r="E114" s="137" t="n">
        <f aca="false">C114/D114*100</f>
        <v>15.4149886211087</v>
      </c>
      <c r="F114" s="161" t="n">
        <v>105788</v>
      </c>
      <c r="G114" s="161" t="n">
        <v>54300</v>
      </c>
      <c r="H114" s="137" t="n">
        <f aca="false">F114/G114*100</f>
        <v>194.821362799263</v>
      </c>
      <c r="I114" s="161" t="n">
        <v>437743</v>
      </c>
      <c r="J114" s="161" t="n">
        <v>306122</v>
      </c>
      <c r="K114" s="137" t="n">
        <f aca="false">I114/J114*100</f>
        <v>142.996256394509</v>
      </c>
      <c r="L114" s="162" t="n">
        <v>0</v>
      </c>
      <c r="M114" s="162" t="n">
        <v>0</v>
      </c>
      <c r="N114" s="130" t="n">
        <v>0</v>
      </c>
      <c r="O114" s="160" t="n">
        <v>185</v>
      </c>
      <c r="P114" s="162" t="n">
        <v>70</v>
      </c>
      <c r="Q114" s="160" t="n">
        <v>186</v>
      </c>
      <c r="R114" s="128" t="n">
        <f aca="false">O114*P114</f>
        <v>12950</v>
      </c>
    </row>
    <row r="115" customFormat="false" ht="15" hidden="false" customHeight="false" outlineLevel="0" collapsed="false">
      <c r="A115" s="132" t="n">
        <v>18</v>
      </c>
      <c r="B115" s="154" t="s">
        <v>106</v>
      </c>
      <c r="C115" s="130" t="n">
        <v>242389</v>
      </c>
      <c r="D115" s="130" t="n">
        <v>0</v>
      </c>
      <c r="E115" s="137" t="n">
        <v>0</v>
      </c>
      <c r="F115" s="130" t="n">
        <v>29184</v>
      </c>
      <c r="G115" s="130" t="n">
        <v>0</v>
      </c>
      <c r="H115" s="137" t="n">
        <v>0</v>
      </c>
      <c r="I115" s="130" t="n">
        <v>242389</v>
      </c>
      <c r="J115" s="130" t="n">
        <v>0</v>
      </c>
      <c r="K115" s="137" t="n">
        <v>0</v>
      </c>
      <c r="L115" s="130" t="n">
        <v>242389</v>
      </c>
      <c r="M115" s="130" t="n">
        <v>0</v>
      </c>
      <c r="N115" s="130" t="n">
        <v>0</v>
      </c>
      <c r="O115" s="160" t="n">
        <v>344</v>
      </c>
      <c r="P115" s="162" t="n">
        <v>65</v>
      </c>
      <c r="Q115" s="160" t="n">
        <v>329</v>
      </c>
      <c r="R115" s="128" t="n">
        <f aca="false">O115*P115</f>
        <v>22360</v>
      </c>
    </row>
    <row r="116" customFormat="false" ht="15" hidden="false" customHeight="false" outlineLevel="0" collapsed="false">
      <c r="A116" s="132" t="n">
        <v>19</v>
      </c>
      <c r="B116" s="157" t="s">
        <v>107</v>
      </c>
      <c r="C116" s="136" t="n">
        <v>0</v>
      </c>
      <c r="D116" s="136" t="n">
        <v>0</v>
      </c>
      <c r="E116" s="135" t="n">
        <v>0</v>
      </c>
      <c r="F116" s="136" t="n">
        <v>0</v>
      </c>
      <c r="G116" s="136" t="n">
        <v>0</v>
      </c>
      <c r="H116" s="135" t="n">
        <v>0</v>
      </c>
      <c r="I116" s="136" t="n">
        <v>0</v>
      </c>
      <c r="J116" s="136" t="n">
        <v>0</v>
      </c>
      <c r="K116" s="135" t="n">
        <v>0</v>
      </c>
      <c r="L116" s="136" t="n">
        <v>0</v>
      </c>
      <c r="M116" s="136" t="n">
        <v>0</v>
      </c>
      <c r="N116" s="130" t="n">
        <v>0</v>
      </c>
      <c r="O116" s="136" t="n">
        <v>0</v>
      </c>
      <c r="P116" s="134" t="n">
        <v>0</v>
      </c>
      <c r="Q116" s="136" t="n">
        <v>0</v>
      </c>
      <c r="R116" s="128" t="n">
        <f aca="false">O116*P116</f>
        <v>0</v>
      </c>
    </row>
    <row r="117" customFormat="false" ht="15" hidden="false" customHeight="false" outlineLevel="0" collapsed="false">
      <c r="A117" s="132" t="n">
        <v>20</v>
      </c>
      <c r="B117" s="157" t="s">
        <v>108</v>
      </c>
      <c r="C117" s="136" t="n">
        <v>0</v>
      </c>
      <c r="D117" s="136" t="n">
        <v>0</v>
      </c>
      <c r="E117" s="135" t="n">
        <v>0</v>
      </c>
      <c r="F117" s="136" t="n">
        <v>0</v>
      </c>
      <c r="G117" s="136" t="n">
        <v>0</v>
      </c>
      <c r="H117" s="135" t="n">
        <v>0</v>
      </c>
      <c r="I117" s="136" t="n">
        <v>0</v>
      </c>
      <c r="J117" s="136" t="n">
        <v>0</v>
      </c>
      <c r="K117" s="135" t="n">
        <v>0</v>
      </c>
      <c r="L117" s="136" t="n">
        <v>0</v>
      </c>
      <c r="M117" s="136" t="n">
        <v>0</v>
      </c>
      <c r="N117" s="130" t="n">
        <v>0</v>
      </c>
      <c r="O117" s="136" t="n">
        <v>0</v>
      </c>
      <c r="P117" s="134" t="n">
        <v>0</v>
      </c>
      <c r="Q117" s="136" t="n">
        <v>0</v>
      </c>
      <c r="R117" s="128" t="n">
        <f aca="false">O117*P117</f>
        <v>0</v>
      </c>
    </row>
    <row r="118" customFormat="false" ht="15" hidden="false" customHeight="false" outlineLevel="0" collapsed="false">
      <c r="A118" s="132" t="n">
        <v>21</v>
      </c>
      <c r="B118" s="157" t="s">
        <v>109</v>
      </c>
      <c r="C118" s="162" t="n">
        <v>19205</v>
      </c>
      <c r="D118" s="162" t="n">
        <v>45960</v>
      </c>
      <c r="E118" s="137" t="n">
        <f aca="false">C118/D118*100</f>
        <v>41.7863359442994</v>
      </c>
      <c r="F118" s="162" t="n">
        <v>5397</v>
      </c>
      <c r="G118" s="162" t="n">
        <v>5565</v>
      </c>
      <c r="H118" s="137" t="n">
        <f aca="false">F118/G118*100</f>
        <v>96.9811320754717</v>
      </c>
      <c r="I118" s="162" t="n">
        <v>19205</v>
      </c>
      <c r="J118" s="162" t="n">
        <v>45960</v>
      </c>
      <c r="K118" s="137" t="n">
        <f aca="false">I118/J118*100</f>
        <v>41.7863359442994</v>
      </c>
      <c r="L118" s="162" t="n">
        <v>19205</v>
      </c>
      <c r="M118" s="162" t="n">
        <v>38520</v>
      </c>
      <c r="N118" s="137" t="n">
        <f aca="false">L118/M118*100</f>
        <v>49.8572170301142</v>
      </c>
      <c r="O118" s="160" t="n">
        <v>14</v>
      </c>
      <c r="P118" s="162" t="n">
        <v>48</v>
      </c>
      <c r="Q118" s="160" t="n">
        <v>14</v>
      </c>
      <c r="R118" s="128" t="n">
        <f aca="false">O118*P118</f>
        <v>672</v>
      </c>
    </row>
    <row r="119" customFormat="false" ht="15" hidden="false" customHeight="false" outlineLevel="0" collapsed="false">
      <c r="A119" s="132" t="n">
        <v>22</v>
      </c>
      <c r="B119" s="154" t="s">
        <v>110</v>
      </c>
      <c r="C119" s="161" t="n">
        <v>13020</v>
      </c>
      <c r="D119" s="161" t="n">
        <v>11600</v>
      </c>
      <c r="E119" s="137" t="n">
        <f aca="false">C119/D119*100</f>
        <v>112.241379310345</v>
      </c>
      <c r="F119" s="161" t="n">
        <v>2030</v>
      </c>
      <c r="G119" s="161" t="n">
        <v>0</v>
      </c>
      <c r="H119" s="137" t="n">
        <v>0</v>
      </c>
      <c r="I119" s="161" t="n">
        <v>22466</v>
      </c>
      <c r="J119" s="161" t="n">
        <v>21879</v>
      </c>
      <c r="K119" s="137" t="n">
        <f aca="false">I119/J119*100</f>
        <v>102.682937977056</v>
      </c>
      <c r="L119" s="162" t="n">
        <v>0</v>
      </c>
      <c r="M119" s="161" t="n">
        <v>0</v>
      </c>
      <c r="N119" s="130" t="n">
        <v>0</v>
      </c>
      <c r="O119" s="160" t="n">
        <v>13</v>
      </c>
      <c r="P119" s="162" t="n">
        <v>63</v>
      </c>
      <c r="Q119" s="160" t="n">
        <v>13</v>
      </c>
      <c r="R119" s="128" t="n">
        <f aca="false">O119*P119</f>
        <v>819</v>
      </c>
    </row>
    <row r="120" customFormat="false" ht="15" hidden="false" customHeight="false" outlineLevel="0" collapsed="false">
      <c r="A120" s="132" t="n">
        <v>23</v>
      </c>
      <c r="B120" s="154" t="s">
        <v>111</v>
      </c>
      <c r="C120" s="161" t="n">
        <v>64227</v>
      </c>
      <c r="D120" s="162" t="n">
        <v>73725</v>
      </c>
      <c r="E120" s="137" t="n">
        <f aca="false">C120/D120*100</f>
        <v>87.116988809766</v>
      </c>
      <c r="F120" s="161" t="n">
        <v>12280</v>
      </c>
      <c r="G120" s="161" t="n">
        <v>11660</v>
      </c>
      <c r="H120" s="137" t="n">
        <f aca="false">F120/G120*100</f>
        <v>105.317324185249</v>
      </c>
      <c r="I120" s="161" t="n">
        <v>66257</v>
      </c>
      <c r="J120" s="161" t="n">
        <v>76067</v>
      </c>
      <c r="K120" s="137" t="n">
        <f aca="false">I120/J120*100</f>
        <v>87.1034745684725</v>
      </c>
      <c r="L120" s="162" t="n">
        <v>0</v>
      </c>
      <c r="M120" s="162" t="n">
        <v>0</v>
      </c>
      <c r="N120" s="130" t="n">
        <v>0</v>
      </c>
      <c r="O120" s="160" t="n">
        <v>46</v>
      </c>
      <c r="P120" s="162" t="n">
        <v>45</v>
      </c>
      <c r="Q120" s="160" t="n">
        <v>36</v>
      </c>
      <c r="R120" s="128" t="n">
        <f aca="false">O120*P120</f>
        <v>2070</v>
      </c>
    </row>
    <row r="121" customFormat="false" ht="15" hidden="false" customHeight="false" outlineLevel="0" collapsed="false">
      <c r="A121" s="132" t="n">
        <v>24</v>
      </c>
      <c r="B121" s="157" t="s">
        <v>112</v>
      </c>
      <c r="C121" s="162" t="n">
        <v>19121</v>
      </c>
      <c r="D121" s="162" t="n">
        <v>9863</v>
      </c>
      <c r="E121" s="137" t="n">
        <f aca="false">C121/D121*100</f>
        <v>193.865963702727</v>
      </c>
      <c r="F121" s="162" t="n">
        <v>4841</v>
      </c>
      <c r="G121" s="161" t="n">
        <v>3322</v>
      </c>
      <c r="H121" s="137" t="n">
        <f aca="false">F121/G121*100</f>
        <v>145.725466586394</v>
      </c>
      <c r="I121" s="162" t="n">
        <v>97068</v>
      </c>
      <c r="J121" s="162" t="n">
        <v>96030</v>
      </c>
      <c r="K121" s="137" t="n">
        <f aca="false">I121/J121*100</f>
        <v>101.080912214933</v>
      </c>
      <c r="L121" s="163" t="n">
        <v>0</v>
      </c>
      <c r="M121" s="162" t="n">
        <v>0</v>
      </c>
      <c r="N121" s="130" t="n">
        <v>0</v>
      </c>
      <c r="O121" s="160" t="n">
        <v>56</v>
      </c>
      <c r="P121" s="162" t="n">
        <v>55</v>
      </c>
      <c r="Q121" s="160" t="n">
        <v>56</v>
      </c>
      <c r="R121" s="128" t="n">
        <f aca="false">O121*P121</f>
        <v>3080</v>
      </c>
    </row>
    <row r="122" customFormat="false" ht="15" hidden="false" customHeight="false" outlineLevel="0" collapsed="false">
      <c r="A122" s="132" t="n">
        <v>25</v>
      </c>
      <c r="B122" s="157" t="s">
        <v>113</v>
      </c>
      <c r="C122" s="162" t="n">
        <v>20272</v>
      </c>
      <c r="D122" s="162" t="n">
        <v>29911</v>
      </c>
      <c r="E122" s="137" t="n">
        <f aca="false">C122/D122*100</f>
        <v>67.7743973788907</v>
      </c>
      <c r="F122" s="162" t="n">
        <v>2772</v>
      </c>
      <c r="G122" s="162" t="n">
        <v>5006</v>
      </c>
      <c r="H122" s="137" t="n">
        <f aca="false">F122/G122*100</f>
        <v>55.3735517379145</v>
      </c>
      <c r="I122" s="162" t="n">
        <v>20050</v>
      </c>
      <c r="J122" s="162" t="n">
        <v>30256</v>
      </c>
      <c r="K122" s="137" t="n">
        <f aca="false">I122/J122*100</f>
        <v>66.2678476996298</v>
      </c>
      <c r="L122" s="162" t="n">
        <v>0</v>
      </c>
      <c r="M122" s="162" t="n">
        <v>0</v>
      </c>
      <c r="N122" s="130" t="n">
        <v>0</v>
      </c>
      <c r="O122" s="160" t="n">
        <v>23</v>
      </c>
      <c r="P122" s="162" t="n">
        <v>34</v>
      </c>
      <c r="Q122" s="160" t="n">
        <v>23</v>
      </c>
      <c r="R122" s="128" t="n">
        <f aca="false">O122*P122</f>
        <v>782</v>
      </c>
    </row>
    <row r="123" s="142" customFormat="true" ht="15" hidden="false" customHeight="false" outlineLevel="0" collapsed="false">
      <c r="A123" s="140" t="s">
        <v>114</v>
      </c>
      <c r="B123" s="140" t="s">
        <v>114</v>
      </c>
      <c r="C123" s="140" t="n">
        <f aca="false">SUM(C98:C122)</f>
        <v>1528340</v>
      </c>
      <c r="D123" s="140" t="n">
        <f aca="false">SUM(D98:D122)</f>
        <v>2023720</v>
      </c>
      <c r="E123" s="141" t="n">
        <f aca="false">C123/D123*100</f>
        <v>75.5213171782658</v>
      </c>
      <c r="F123" s="140" t="n">
        <f aca="false">SUM(F98:F122)</f>
        <v>336791</v>
      </c>
      <c r="G123" s="140" t="n">
        <f aca="false">SUM(G98:G122)</f>
        <v>377006</v>
      </c>
      <c r="H123" s="141" t="n">
        <f aca="false">F123/G123*100</f>
        <v>89.3330610122916</v>
      </c>
      <c r="I123" s="140" t="n">
        <f aca="false">SUM(I98:I122)</f>
        <v>2010502</v>
      </c>
      <c r="J123" s="140" t="n">
        <f aca="false">SUM(J98:J122)</f>
        <v>1954769</v>
      </c>
      <c r="K123" s="141" t="n">
        <f aca="false">I123/J123*100</f>
        <v>102.851129724279</v>
      </c>
      <c r="L123" s="140" t="n">
        <f aca="false">SUM(L98:L122)</f>
        <v>941188</v>
      </c>
      <c r="M123" s="140" t="n">
        <f aca="false">SUM(M98:M122)</f>
        <v>828506</v>
      </c>
      <c r="N123" s="141" t="n">
        <f aca="false">L123/M123*100</f>
        <v>113.600625704582</v>
      </c>
      <c r="O123" s="140" t="n">
        <f aca="false">SUM(O98:O122)</f>
        <v>1871</v>
      </c>
      <c r="P123" s="141" t="n">
        <f aca="false">R123/O123</f>
        <v>62.5911277391769</v>
      </c>
      <c r="Q123" s="140" t="n">
        <f aca="false">SUM(Q98:Q122)</f>
        <v>1783</v>
      </c>
      <c r="R123" s="149" t="n">
        <f aca="false">SUM(R98:R122)</f>
        <v>117108</v>
      </c>
    </row>
    <row r="124" customFormat="false" ht="15" hidden="false" customHeight="false" outlineLevel="0" collapsed="false">
      <c r="A124" s="132"/>
      <c r="B124" s="157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61"/>
      <c r="O124" s="136"/>
      <c r="P124" s="134"/>
      <c r="Q124" s="136"/>
      <c r="R124" s="128"/>
    </row>
    <row r="126" customFormat="false" ht="15" hidden="false" customHeight="false" outlineLevel="0" collapsed="false">
      <c r="A126" s="129"/>
      <c r="B126" s="129"/>
      <c r="C126" s="129"/>
      <c r="D126" s="129"/>
      <c r="E126" s="166"/>
      <c r="F126" s="129"/>
      <c r="G126" s="129"/>
      <c r="H126" s="166"/>
      <c r="I126" s="129"/>
      <c r="J126" s="129"/>
      <c r="K126" s="166"/>
      <c r="L126" s="129"/>
      <c r="M126" s="129"/>
      <c r="N126" s="166"/>
      <c r="O126" s="129"/>
      <c r="P126" s="166"/>
      <c r="Q126" s="129"/>
      <c r="R126" s="128" t="n">
        <f aca="false">O126*P126</f>
        <v>0</v>
      </c>
    </row>
    <row r="127" customFormat="false" ht="15" hidden="false" customHeight="false" outlineLevel="0" collapsed="false">
      <c r="A127" s="129"/>
      <c r="B127" s="129" t="s">
        <v>22</v>
      </c>
      <c r="C127" s="129" t="n">
        <v>3</v>
      </c>
      <c r="D127" s="129" t="n">
        <v>4</v>
      </c>
      <c r="E127" s="131" t="n">
        <v>5</v>
      </c>
      <c r="F127" s="129" t="n">
        <v>6</v>
      </c>
      <c r="G127" s="129" t="n">
        <v>7</v>
      </c>
      <c r="H127" s="129" t="n">
        <v>8</v>
      </c>
      <c r="I127" s="129" t="n">
        <v>9</v>
      </c>
      <c r="J127" s="129" t="n">
        <v>10</v>
      </c>
      <c r="K127" s="129" t="n">
        <v>11</v>
      </c>
      <c r="L127" s="129" t="n">
        <v>12</v>
      </c>
      <c r="M127" s="129" t="n">
        <v>13</v>
      </c>
      <c r="N127" s="129" t="n">
        <v>14</v>
      </c>
      <c r="O127" s="129" t="n">
        <v>15</v>
      </c>
      <c r="P127" s="131" t="n">
        <v>16</v>
      </c>
      <c r="Q127" s="129" t="n">
        <v>15</v>
      </c>
      <c r="R127" s="128" t="n">
        <f aca="false">O127*P127</f>
        <v>240</v>
      </c>
    </row>
    <row r="128" customFormat="false" ht="15" hidden="false" customHeight="false" outlineLevel="0" collapsed="false">
      <c r="A128" s="136" t="n">
        <v>1</v>
      </c>
      <c r="B128" s="154" t="s">
        <v>115</v>
      </c>
      <c r="C128" s="167" t="n">
        <v>0</v>
      </c>
      <c r="D128" s="168" t="n">
        <v>0</v>
      </c>
      <c r="E128" s="137" t="n">
        <v>0</v>
      </c>
      <c r="F128" s="167" t="n">
        <v>0</v>
      </c>
      <c r="G128" s="130" t="n">
        <v>0</v>
      </c>
      <c r="H128" s="137" t="n">
        <v>0</v>
      </c>
      <c r="I128" s="130" t="n">
        <v>0</v>
      </c>
      <c r="J128" s="168" t="n">
        <v>0</v>
      </c>
      <c r="K128" s="137" t="n">
        <v>0</v>
      </c>
      <c r="L128" s="167" t="n">
        <v>0</v>
      </c>
      <c r="M128" s="168" t="n">
        <v>0</v>
      </c>
      <c r="N128" s="130" t="n">
        <v>0</v>
      </c>
      <c r="O128" s="136" t="n">
        <v>0</v>
      </c>
      <c r="P128" s="162" t="n">
        <v>0</v>
      </c>
      <c r="Q128" s="136" t="n">
        <v>0</v>
      </c>
      <c r="R128" s="128" t="n">
        <f aca="false">O128*P128</f>
        <v>0</v>
      </c>
    </row>
    <row r="129" customFormat="false" ht="15" hidden="false" customHeight="false" outlineLevel="0" collapsed="false">
      <c r="A129" s="136" t="n">
        <v>2</v>
      </c>
      <c r="B129" s="154" t="s">
        <v>116</v>
      </c>
      <c r="C129" s="136" t="n">
        <v>168935</v>
      </c>
      <c r="D129" s="136" t="n">
        <v>63750</v>
      </c>
      <c r="E129" s="137" t="n">
        <f aca="false">C129/D129*100</f>
        <v>264.996078431373</v>
      </c>
      <c r="F129" s="136" t="n">
        <v>23331</v>
      </c>
      <c r="G129" s="136" t="n">
        <v>27623</v>
      </c>
      <c r="H129" s="130" t="n">
        <f aca="false">F129/G129*100</f>
        <v>84.4622235093943</v>
      </c>
      <c r="I129" s="136" t="n">
        <v>202714</v>
      </c>
      <c r="J129" s="136" t="n">
        <v>55284</v>
      </c>
      <c r="K129" s="137" t="n">
        <f aca="false">I129/J129*100</f>
        <v>366.677519716374</v>
      </c>
      <c r="L129" s="136" t="n">
        <v>0</v>
      </c>
      <c r="M129" s="136" t="n">
        <v>0</v>
      </c>
      <c r="N129" s="130" t="n">
        <v>0</v>
      </c>
      <c r="O129" s="130" t="n">
        <v>81</v>
      </c>
      <c r="P129" s="134" t="n">
        <v>80</v>
      </c>
      <c r="Q129" s="136" t="n">
        <v>80</v>
      </c>
      <c r="R129" s="128" t="n">
        <f aca="false">O129*P129</f>
        <v>6480</v>
      </c>
    </row>
    <row r="130" customFormat="false" ht="15" hidden="false" customHeight="false" outlineLevel="0" collapsed="false">
      <c r="A130" s="136" t="n">
        <v>3</v>
      </c>
      <c r="B130" s="154" t="s">
        <v>117</v>
      </c>
      <c r="C130" s="136" t="n">
        <v>0</v>
      </c>
      <c r="D130" s="136" t="n">
        <v>0</v>
      </c>
      <c r="E130" s="136" t="n">
        <v>0</v>
      </c>
      <c r="F130" s="136" t="n">
        <v>0</v>
      </c>
      <c r="G130" s="136" t="n">
        <v>0</v>
      </c>
      <c r="H130" s="136" t="n">
        <v>0</v>
      </c>
      <c r="I130" s="136" t="n">
        <v>0</v>
      </c>
      <c r="J130" s="136" t="n">
        <v>0</v>
      </c>
      <c r="K130" s="136" t="n">
        <v>0</v>
      </c>
      <c r="L130" s="136" t="n">
        <v>0</v>
      </c>
      <c r="M130" s="136" t="n">
        <v>0</v>
      </c>
      <c r="N130" s="161" t="n">
        <v>0</v>
      </c>
      <c r="O130" s="136" t="n">
        <v>0</v>
      </c>
      <c r="P130" s="134" t="n">
        <v>0</v>
      </c>
      <c r="Q130" s="136" t="n">
        <v>0</v>
      </c>
      <c r="R130" s="128" t="n">
        <f aca="false">O130*P130</f>
        <v>0</v>
      </c>
    </row>
    <row r="131" customFormat="false" ht="15" hidden="false" customHeight="false" outlineLevel="0" collapsed="false">
      <c r="A131" s="136" t="n">
        <v>4</v>
      </c>
      <c r="B131" s="154" t="s">
        <v>118</v>
      </c>
      <c r="C131" s="136" t="n">
        <v>0</v>
      </c>
      <c r="D131" s="136" t="n">
        <v>0</v>
      </c>
      <c r="E131" s="136" t="n">
        <v>0</v>
      </c>
      <c r="F131" s="136" t="n">
        <v>0</v>
      </c>
      <c r="G131" s="136" t="n">
        <v>0</v>
      </c>
      <c r="H131" s="136" t="n">
        <v>0</v>
      </c>
      <c r="I131" s="136" t="n">
        <v>0</v>
      </c>
      <c r="J131" s="136" t="n">
        <v>0</v>
      </c>
      <c r="K131" s="136" t="n">
        <v>0</v>
      </c>
      <c r="L131" s="136" t="n">
        <v>0</v>
      </c>
      <c r="M131" s="136" t="n">
        <v>0</v>
      </c>
      <c r="N131" s="161" t="n">
        <v>0</v>
      </c>
      <c r="O131" s="136" t="n">
        <v>0</v>
      </c>
      <c r="P131" s="134" t="n">
        <v>0</v>
      </c>
      <c r="Q131" s="136" t="n">
        <v>0</v>
      </c>
      <c r="R131" s="128" t="n">
        <f aca="false">O131*P131</f>
        <v>0</v>
      </c>
    </row>
    <row r="132" customFormat="false" ht="15" hidden="false" customHeight="false" outlineLevel="0" collapsed="false">
      <c r="A132" s="136" t="n">
        <v>5</v>
      </c>
      <c r="B132" s="154" t="s">
        <v>119</v>
      </c>
      <c r="C132" s="161" t="n">
        <v>2940</v>
      </c>
      <c r="D132" s="161" t="n">
        <v>481</v>
      </c>
      <c r="E132" s="137" t="n">
        <f aca="false">C132/D132*100</f>
        <v>611.226611226611</v>
      </c>
      <c r="F132" s="161" t="n">
        <v>0</v>
      </c>
      <c r="G132" s="161" t="n">
        <v>0</v>
      </c>
      <c r="H132" s="137" t="n">
        <v>0</v>
      </c>
      <c r="I132" s="161" t="n">
        <v>4316</v>
      </c>
      <c r="J132" s="161" t="n">
        <v>7012</v>
      </c>
      <c r="K132" s="169" t="n">
        <f aca="false">I132/J132*100</f>
        <v>61.5516257843697</v>
      </c>
      <c r="L132" s="161" t="n">
        <v>0</v>
      </c>
      <c r="M132" s="161" t="n">
        <v>0</v>
      </c>
      <c r="N132" s="161" t="n">
        <v>0</v>
      </c>
      <c r="O132" s="130" t="n">
        <v>7</v>
      </c>
      <c r="P132" s="162" t="n">
        <v>45</v>
      </c>
      <c r="Q132" s="136" t="n">
        <v>7</v>
      </c>
      <c r="R132" s="128" t="n">
        <f aca="false">O132*P132</f>
        <v>315</v>
      </c>
    </row>
    <row r="133" s="144" customFormat="true" ht="15" hidden="false" customHeight="false" outlineLevel="0" collapsed="false">
      <c r="A133" s="136" t="n">
        <v>6</v>
      </c>
      <c r="B133" s="154" t="s">
        <v>120</v>
      </c>
      <c r="C133" s="161" t="n">
        <v>0</v>
      </c>
      <c r="D133" s="161" t="n">
        <v>0</v>
      </c>
      <c r="E133" s="169" t="n">
        <v>0</v>
      </c>
      <c r="F133" s="161" t="n">
        <v>0</v>
      </c>
      <c r="G133" s="161" t="n">
        <v>0</v>
      </c>
      <c r="H133" s="137" t="n">
        <v>0</v>
      </c>
      <c r="I133" s="170" t="n">
        <v>0</v>
      </c>
      <c r="J133" s="161" t="n">
        <v>0</v>
      </c>
      <c r="K133" s="169" t="n">
        <v>0</v>
      </c>
      <c r="L133" s="161" t="n">
        <v>0</v>
      </c>
      <c r="M133" s="161" t="n">
        <v>0</v>
      </c>
      <c r="N133" s="161" t="n">
        <v>0</v>
      </c>
      <c r="O133" s="136" t="n">
        <v>0</v>
      </c>
      <c r="P133" s="163" t="n">
        <v>60</v>
      </c>
      <c r="Q133" s="136"/>
      <c r="R133" s="128" t="n">
        <f aca="false">O133*P133</f>
        <v>0</v>
      </c>
    </row>
    <row r="134" customFormat="false" ht="15" hidden="false" customHeight="false" outlineLevel="0" collapsed="false">
      <c r="A134" s="136" t="n">
        <v>7</v>
      </c>
      <c r="B134" s="154" t="s">
        <v>121</v>
      </c>
      <c r="C134" s="130" t="n">
        <v>11149</v>
      </c>
      <c r="D134" s="130" t="n">
        <v>17568</v>
      </c>
      <c r="E134" s="137" t="n">
        <f aca="false">C134/D134*100</f>
        <v>63.4619763205829</v>
      </c>
      <c r="F134" s="130" t="n">
        <v>1010</v>
      </c>
      <c r="G134" s="130" t="n">
        <v>1330</v>
      </c>
      <c r="H134" s="137" t="n">
        <f aca="false">F134/G134*100</f>
        <v>75.9398496240601</v>
      </c>
      <c r="I134" s="130" t="n">
        <v>11149</v>
      </c>
      <c r="J134" s="130" t="n">
        <v>17568</v>
      </c>
      <c r="K134" s="169" t="n">
        <f aca="false">I134/J134*100</f>
        <v>63.4619763205829</v>
      </c>
      <c r="L134" s="130" t="n">
        <v>0</v>
      </c>
      <c r="M134" s="130" t="n">
        <v>0</v>
      </c>
      <c r="N134" s="130" t="n">
        <v>0</v>
      </c>
      <c r="O134" s="130" t="n">
        <v>13</v>
      </c>
      <c r="P134" s="162" t="n">
        <v>50</v>
      </c>
      <c r="Q134" s="136" t="n">
        <v>13</v>
      </c>
      <c r="R134" s="128" t="n">
        <f aca="false">O134*P134</f>
        <v>650</v>
      </c>
    </row>
    <row r="135" s="142" customFormat="true" ht="15" hidden="false" customHeight="false" outlineLevel="0" collapsed="false">
      <c r="A135" s="140" t="s">
        <v>122</v>
      </c>
      <c r="B135" s="140" t="s">
        <v>122</v>
      </c>
      <c r="C135" s="140" t="n">
        <f aca="false">SUM(C128:C134)</f>
        <v>183024</v>
      </c>
      <c r="D135" s="140" t="n">
        <f aca="false">SUM(D128:D134)</f>
        <v>81799</v>
      </c>
      <c r="E135" s="141" t="n">
        <f aca="false">C135/D135*100</f>
        <v>223.748456582599</v>
      </c>
      <c r="F135" s="140" t="n">
        <f aca="false">SUM(F128:F134)</f>
        <v>24341</v>
      </c>
      <c r="G135" s="140" t="n">
        <f aca="false">SUM(G128:G134)</f>
        <v>28953</v>
      </c>
      <c r="H135" s="141" t="n">
        <f aca="false">F135/G135*100</f>
        <v>84.0707353296722</v>
      </c>
      <c r="I135" s="140" t="n">
        <f aca="false">SUM(I128:I134)</f>
        <v>218179</v>
      </c>
      <c r="J135" s="140" t="n">
        <f aca="false">SUM(J128:J134)</f>
        <v>79864</v>
      </c>
      <c r="K135" s="141" t="n">
        <f aca="false">I135/J135*100</f>
        <v>273.188169888811</v>
      </c>
      <c r="L135" s="140" t="n">
        <f aca="false">SUM(L128:L134)</f>
        <v>0</v>
      </c>
      <c r="M135" s="140" t="n">
        <f aca="false">SUM(M128:M134)</f>
        <v>0</v>
      </c>
      <c r="N135" s="152" t="n">
        <v>0</v>
      </c>
      <c r="O135" s="140" t="n">
        <f aca="false">SUM(O128:O134)</f>
        <v>101</v>
      </c>
      <c r="P135" s="152" t="n">
        <f aca="false">R135/O135</f>
        <v>73.7128712871287</v>
      </c>
      <c r="Q135" s="140" t="n">
        <f aca="false">SUM(Q128:Q134)</f>
        <v>100</v>
      </c>
      <c r="R135" s="149" t="n">
        <f aca="false">SUM(R128:R134)</f>
        <v>7445</v>
      </c>
    </row>
    <row r="136" customFormat="false" ht="15" hidden="false" customHeight="false" outlineLevel="0" collapsed="false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0"/>
      <c r="L136" s="136"/>
      <c r="M136" s="136"/>
      <c r="N136" s="136"/>
      <c r="O136" s="136"/>
      <c r="P136" s="130"/>
      <c r="Q136" s="136"/>
      <c r="R136" s="128"/>
    </row>
    <row r="137" customFormat="false" ht="15" hidden="false" customHeight="false" outlineLevel="0" collapsed="false">
      <c r="A137" s="129" t="s">
        <v>208</v>
      </c>
      <c r="B137" s="129"/>
      <c r="C137" s="129" t="n">
        <v>3</v>
      </c>
      <c r="D137" s="129" t="n">
        <v>4</v>
      </c>
      <c r="E137" s="131" t="n">
        <v>5</v>
      </c>
      <c r="F137" s="129" t="n">
        <v>6</v>
      </c>
      <c r="G137" s="129" t="n">
        <v>7</v>
      </c>
      <c r="H137" s="129" t="n">
        <v>8</v>
      </c>
      <c r="I137" s="129" t="n">
        <v>9</v>
      </c>
      <c r="J137" s="129" t="n">
        <v>10</v>
      </c>
      <c r="K137" s="129" t="n">
        <v>11</v>
      </c>
      <c r="L137" s="129" t="n">
        <v>12</v>
      </c>
      <c r="M137" s="129" t="n">
        <v>13</v>
      </c>
      <c r="N137" s="129" t="n">
        <v>14</v>
      </c>
      <c r="O137" s="129" t="n">
        <v>15</v>
      </c>
      <c r="P137" s="131" t="n">
        <v>16</v>
      </c>
      <c r="Q137" s="129" t="n">
        <v>15</v>
      </c>
      <c r="R137" s="128"/>
    </row>
    <row r="138" customFormat="false" ht="15" hidden="false" customHeight="false" outlineLevel="0" collapsed="false">
      <c r="A138" s="136" t="n">
        <v>1</v>
      </c>
      <c r="B138" s="154" t="s">
        <v>124</v>
      </c>
      <c r="C138" s="130" t="n">
        <v>67621043</v>
      </c>
      <c r="D138" s="130" t="n">
        <v>58974552</v>
      </c>
      <c r="E138" s="137" t="n">
        <f aca="false">C138/D138*100</f>
        <v>114.661393273492</v>
      </c>
      <c r="F138" s="130" t="n">
        <v>10557485</v>
      </c>
      <c r="G138" s="130" t="n">
        <v>8768939</v>
      </c>
      <c r="H138" s="137" t="n">
        <f aca="false">F138/G138*100</f>
        <v>120.396378626878</v>
      </c>
      <c r="I138" s="136" t="n">
        <v>66733427</v>
      </c>
      <c r="J138" s="136" t="n">
        <v>57777726</v>
      </c>
      <c r="K138" s="137" t="n">
        <f aca="false">I138/J138*100</f>
        <v>115.500265621392</v>
      </c>
      <c r="L138" s="136" t="n">
        <v>31397424</v>
      </c>
      <c r="M138" s="136" t="n">
        <v>26568723</v>
      </c>
      <c r="N138" s="137" t="n">
        <f aca="false">L138/M138*100</f>
        <v>118.174381207557</v>
      </c>
      <c r="O138" s="136" t="n">
        <v>2945</v>
      </c>
      <c r="P138" s="130" t="n">
        <v>145</v>
      </c>
      <c r="Q138" s="136" t="n">
        <v>2945</v>
      </c>
      <c r="R138" s="128" t="n">
        <f aca="false">O138*P138</f>
        <v>427025</v>
      </c>
    </row>
    <row r="139" customFormat="false" ht="15" hidden="false" customHeight="false" outlineLevel="0" collapsed="false">
      <c r="A139" s="136" t="n">
        <v>2</v>
      </c>
      <c r="B139" s="154" t="s">
        <v>125</v>
      </c>
      <c r="C139" s="130" t="n">
        <v>15458035</v>
      </c>
      <c r="D139" s="130" t="n">
        <v>14209433</v>
      </c>
      <c r="E139" s="137" t="n">
        <f aca="false">C139/D139*100</f>
        <v>108.787134574617</v>
      </c>
      <c r="F139" s="130" t="n">
        <v>2388924</v>
      </c>
      <c r="G139" s="130" t="n">
        <v>2153059</v>
      </c>
      <c r="H139" s="137" t="n">
        <f aca="false">F139/G139*100</f>
        <v>110.954878616889</v>
      </c>
      <c r="I139" s="136" t="n">
        <v>13418319</v>
      </c>
      <c r="J139" s="136" t="n">
        <v>18942785</v>
      </c>
      <c r="K139" s="137" t="n">
        <f aca="false">I139/J139*100</f>
        <v>70.836041268483</v>
      </c>
      <c r="L139" s="136" t="n">
        <v>13418319</v>
      </c>
      <c r="M139" s="136" t="n">
        <v>12942785</v>
      </c>
      <c r="N139" s="137" t="n">
        <f aca="false">L139/M139*100</f>
        <v>103.674124232149</v>
      </c>
      <c r="O139" s="136" t="n">
        <v>940</v>
      </c>
      <c r="P139" s="130" t="n">
        <v>120</v>
      </c>
      <c r="Q139" s="136" t="n">
        <v>934</v>
      </c>
      <c r="R139" s="128" t="n">
        <f aca="false">O139*P139</f>
        <v>112800</v>
      </c>
    </row>
    <row r="140" s="144" customFormat="true" ht="15" hidden="false" customHeight="false" outlineLevel="0" collapsed="false">
      <c r="A140" s="136" t="n">
        <v>3</v>
      </c>
      <c r="B140" s="154" t="s">
        <v>126</v>
      </c>
      <c r="C140" s="130" t="n">
        <v>13789037</v>
      </c>
      <c r="D140" s="130" t="n">
        <v>16322646</v>
      </c>
      <c r="E140" s="137" t="n">
        <f aca="false">C140/D140*100</f>
        <v>84.477951675237</v>
      </c>
      <c r="F140" s="130" t="n">
        <v>1593716</v>
      </c>
      <c r="G140" s="130" t="n">
        <v>2452305</v>
      </c>
      <c r="H140" s="137" t="n">
        <f aca="false">F140/G140*100</f>
        <v>64.9884904202373</v>
      </c>
      <c r="I140" s="136" t="n">
        <v>8892578</v>
      </c>
      <c r="J140" s="136" t="n">
        <v>14662638</v>
      </c>
      <c r="K140" s="137" t="n">
        <f aca="false">I140/J140*100</f>
        <v>60.647872504252</v>
      </c>
      <c r="L140" s="136" t="n">
        <v>8892578</v>
      </c>
      <c r="M140" s="136" t="n">
        <v>14662838</v>
      </c>
      <c r="N140" s="137" t="n">
        <f aca="false">L140/M140*100</f>
        <v>60.6470452718635</v>
      </c>
      <c r="O140" s="136" t="n">
        <v>1205</v>
      </c>
      <c r="P140" s="130" t="n">
        <v>306</v>
      </c>
      <c r="Q140" s="136" t="n">
        <v>1205</v>
      </c>
      <c r="R140" s="128" t="n">
        <f aca="false">O140*P140</f>
        <v>368730</v>
      </c>
    </row>
    <row r="141" customFormat="false" ht="15" hidden="false" customHeight="false" outlineLevel="0" collapsed="false">
      <c r="A141" s="136" t="n">
        <v>4</v>
      </c>
      <c r="B141" s="154" t="s">
        <v>127</v>
      </c>
      <c r="C141" s="130" t="n">
        <v>2805287</v>
      </c>
      <c r="D141" s="130" t="n">
        <v>4341794</v>
      </c>
      <c r="E141" s="137" t="n">
        <f aca="false">C141/D141*100</f>
        <v>64.6112413440159</v>
      </c>
      <c r="F141" s="136" t="n">
        <v>460920</v>
      </c>
      <c r="G141" s="136" t="n">
        <v>796057</v>
      </c>
      <c r="H141" s="137" t="n">
        <f aca="false">F141/G141*100</f>
        <v>57.9003764805787</v>
      </c>
      <c r="I141" s="136" t="n">
        <v>2539190</v>
      </c>
      <c r="J141" s="136" t="n">
        <v>4224929</v>
      </c>
      <c r="K141" s="137" t="n">
        <f aca="false">I141/J141*100</f>
        <v>60.1001815651813</v>
      </c>
      <c r="L141" s="136" t="n">
        <v>2539190</v>
      </c>
      <c r="M141" s="136" t="n">
        <v>4224929</v>
      </c>
      <c r="N141" s="137" t="n">
        <f aca="false">L141/M141*100</f>
        <v>60.1001815651813</v>
      </c>
      <c r="O141" s="136" t="n">
        <v>559</v>
      </c>
      <c r="P141" s="130" t="n">
        <v>150</v>
      </c>
      <c r="Q141" s="136" t="n">
        <v>551</v>
      </c>
      <c r="R141" s="128" t="n">
        <f aca="false">O141*P141</f>
        <v>83850</v>
      </c>
    </row>
    <row r="142" customFormat="false" ht="15" hidden="false" customHeight="false" outlineLevel="0" collapsed="false">
      <c r="A142" s="136" t="n">
        <v>5</v>
      </c>
      <c r="B142" s="154" t="s">
        <v>209</v>
      </c>
      <c r="C142" s="136" t="n">
        <v>0</v>
      </c>
      <c r="D142" s="136" t="n">
        <v>0</v>
      </c>
      <c r="E142" s="135" t="n">
        <v>0</v>
      </c>
      <c r="F142" s="136" t="n">
        <v>0</v>
      </c>
      <c r="G142" s="136" t="n">
        <v>0</v>
      </c>
      <c r="H142" s="135" t="n">
        <v>0</v>
      </c>
      <c r="I142" s="136" t="n">
        <v>0</v>
      </c>
      <c r="J142" s="136" t="n">
        <v>0</v>
      </c>
      <c r="K142" s="135" t="n">
        <v>0</v>
      </c>
      <c r="L142" s="136" t="n">
        <v>0</v>
      </c>
      <c r="M142" s="136" t="n">
        <v>0</v>
      </c>
      <c r="N142" s="137" t="n">
        <v>0</v>
      </c>
      <c r="O142" s="136" t="n">
        <v>0</v>
      </c>
      <c r="P142" s="134" t="n">
        <v>0</v>
      </c>
      <c r="Q142" s="136" t="n">
        <v>0</v>
      </c>
      <c r="R142" s="128" t="n">
        <f aca="false">O142*P142</f>
        <v>0</v>
      </c>
    </row>
    <row r="143" s="142" customFormat="true" ht="15" hidden="false" customHeight="false" outlineLevel="0" collapsed="false">
      <c r="A143" s="140" t="s">
        <v>210</v>
      </c>
      <c r="B143" s="140" t="s">
        <v>140</v>
      </c>
      <c r="C143" s="152" t="n">
        <f aca="false">SUM(C138:C142)</f>
        <v>99673402</v>
      </c>
      <c r="D143" s="152" t="n">
        <f aca="false">SUM(D138:D142)</f>
        <v>93848425</v>
      </c>
      <c r="E143" s="141" t="n">
        <f aca="false">C143/D143*100</f>
        <v>106.206792495452</v>
      </c>
      <c r="F143" s="152" t="n">
        <f aca="false">SUM(F138:F142)</f>
        <v>15001045</v>
      </c>
      <c r="G143" s="152" t="n">
        <f aca="false">SUM(G138:G142)</f>
        <v>14170360</v>
      </c>
      <c r="H143" s="141" t="n">
        <f aca="false">F143/G143*100</f>
        <v>105.862130531617</v>
      </c>
      <c r="I143" s="152" t="n">
        <f aca="false">SUM(I138:I142)</f>
        <v>91583514</v>
      </c>
      <c r="J143" s="152" t="n">
        <f aca="false">SUM(J138:J142)</f>
        <v>95608078</v>
      </c>
      <c r="K143" s="141" t="n">
        <f aca="false">I143/J143*100</f>
        <v>95.7905607097342</v>
      </c>
      <c r="L143" s="152" t="n">
        <f aca="false">SUM(L138:L142)</f>
        <v>56247511</v>
      </c>
      <c r="M143" s="152" t="n">
        <f aca="false">SUM(M138:M142)</f>
        <v>58399275</v>
      </c>
      <c r="N143" s="141" t="n">
        <f aca="false">L143/M143*100</f>
        <v>96.3154268610355</v>
      </c>
      <c r="O143" s="152" t="n">
        <f aca="false">SUM(O138:O142)</f>
        <v>5649</v>
      </c>
      <c r="P143" s="152" t="n">
        <f aca="false">R143/O143</f>
        <v>175.677996105505</v>
      </c>
      <c r="Q143" s="152" t="n">
        <f aca="false">SUM(Q138:Q142)</f>
        <v>5635</v>
      </c>
      <c r="R143" s="152" t="n">
        <f aca="false">SUM(R138:R142)</f>
        <v>992405</v>
      </c>
    </row>
    <row r="144" s="208" customFormat="true" ht="15" hidden="false" customHeight="false" outlineLevel="0" collapsed="false">
      <c r="A144" s="204"/>
      <c r="B144" s="204"/>
      <c r="C144" s="205"/>
      <c r="D144" s="205"/>
      <c r="E144" s="206"/>
      <c r="F144" s="204"/>
      <c r="G144" s="204"/>
      <c r="H144" s="206"/>
      <c r="I144" s="204"/>
      <c r="J144" s="204"/>
      <c r="K144" s="206"/>
      <c r="L144" s="204"/>
      <c r="M144" s="204"/>
      <c r="N144" s="206"/>
      <c r="O144" s="204"/>
      <c r="P144" s="205"/>
      <c r="Q144" s="204"/>
      <c r="R144" s="207"/>
    </row>
    <row r="145" s="208" customFormat="true" ht="15" hidden="false" customHeight="false" outlineLevel="0" collapsed="false">
      <c r="A145" s="204"/>
      <c r="B145" s="204" t="s">
        <v>211</v>
      </c>
      <c r="C145" s="129" t="n">
        <v>3</v>
      </c>
      <c r="D145" s="129" t="n">
        <v>4</v>
      </c>
      <c r="E145" s="131" t="n">
        <v>5</v>
      </c>
      <c r="F145" s="129" t="n">
        <v>6</v>
      </c>
      <c r="G145" s="129" t="n">
        <v>7</v>
      </c>
      <c r="H145" s="129" t="n">
        <v>8</v>
      </c>
      <c r="I145" s="129" t="n">
        <v>9</v>
      </c>
      <c r="J145" s="129" t="n">
        <v>10</v>
      </c>
      <c r="K145" s="129" t="n">
        <v>11</v>
      </c>
      <c r="L145" s="129" t="n">
        <v>12</v>
      </c>
      <c r="M145" s="129" t="n">
        <v>13</v>
      </c>
      <c r="N145" s="129" t="n">
        <v>14</v>
      </c>
      <c r="O145" s="129" t="n">
        <v>15</v>
      </c>
      <c r="P145" s="131" t="n">
        <v>16</v>
      </c>
      <c r="Q145" s="129" t="n">
        <v>15</v>
      </c>
      <c r="R145" s="207"/>
    </row>
    <row r="146" customFormat="false" ht="15" hidden="false" customHeight="false" outlineLevel="0" collapsed="false">
      <c r="A146" s="136" t="n">
        <v>6</v>
      </c>
      <c r="B146" s="154" t="s">
        <v>129</v>
      </c>
      <c r="C146" s="130" t="n">
        <v>11919210</v>
      </c>
      <c r="D146" s="130" t="n">
        <v>12425687</v>
      </c>
      <c r="E146" s="137" t="n">
        <f aca="false">C146/D146*100</f>
        <v>95.9239517299929</v>
      </c>
      <c r="F146" s="130" t="n">
        <v>1913187</v>
      </c>
      <c r="G146" s="130" t="n">
        <v>1699499</v>
      </c>
      <c r="H146" s="137" t="n">
        <f aca="false">F146/G146*100</f>
        <v>112.573587863247</v>
      </c>
      <c r="I146" s="136" t="n">
        <v>11882372</v>
      </c>
      <c r="J146" s="136" t="n">
        <v>12344753</v>
      </c>
      <c r="K146" s="137" t="n">
        <f aca="false">I146/J146*100</f>
        <v>96.2544329562527</v>
      </c>
      <c r="L146" s="136" t="n">
        <v>11882372</v>
      </c>
      <c r="M146" s="136" t="n">
        <v>12344753</v>
      </c>
      <c r="N146" s="137" t="n">
        <f aca="false">L146/M146*100</f>
        <v>96.2544329562527</v>
      </c>
      <c r="O146" s="136" t="n">
        <v>469</v>
      </c>
      <c r="P146" s="130" t="n">
        <v>150</v>
      </c>
      <c r="Q146" s="136" t="n">
        <v>468</v>
      </c>
      <c r="R146" s="128" t="n">
        <f aca="false">O146*P146</f>
        <v>70350</v>
      </c>
    </row>
    <row r="147" customFormat="false" ht="15" hidden="false" customHeight="false" outlineLevel="0" collapsed="false">
      <c r="A147" s="136" t="n">
        <v>10</v>
      </c>
      <c r="B147" s="154" t="s">
        <v>133</v>
      </c>
      <c r="C147" s="130" t="n">
        <v>24282150</v>
      </c>
      <c r="D147" s="130" t="n">
        <v>26278634</v>
      </c>
      <c r="E147" s="137" t="n">
        <f aca="false">C147/D147*100</f>
        <v>92.4026340181914</v>
      </c>
      <c r="F147" s="130" t="n">
        <v>2857122</v>
      </c>
      <c r="G147" s="130" t="n">
        <v>3748148</v>
      </c>
      <c r="H147" s="137" t="n">
        <f aca="false">F147/G147*100</f>
        <v>76.227566254054</v>
      </c>
      <c r="I147" s="136" t="n">
        <v>23966133</v>
      </c>
      <c r="J147" s="136" t="n">
        <v>26871241</v>
      </c>
      <c r="K147" s="137" t="n">
        <f aca="false">I147/J147*100</f>
        <v>89.1887836516371</v>
      </c>
      <c r="L147" s="136" t="n">
        <v>23893862</v>
      </c>
      <c r="M147" s="136" t="n">
        <v>26835888</v>
      </c>
      <c r="N147" s="137" t="n">
        <f aca="false">L147/M147*100</f>
        <v>89.0369716850808</v>
      </c>
      <c r="O147" s="136" t="n">
        <v>668</v>
      </c>
      <c r="P147" s="130" t="n">
        <v>134</v>
      </c>
      <c r="Q147" s="136" t="n">
        <v>666</v>
      </c>
      <c r="R147" s="128" t="n">
        <f aca="false">O147*P147</f>
        <v>89512</v>
      </c>
    </row>
    <row r="148" customFormat="false" ht="15" hidden="false" customHeight="false" outlineLevel="0" collapsed="false">
      <c r="A148" s="136" t="n">
        <v>11</v>
      </c>
      <c r="B148" s="154" t="s">
        <v>134</v>
      </c>
      <c r="C148" s="130" t="n">
        <v>17699015</v>
      </c>
      <c r="D148" s="130" t="n">
        <v>18232341</v>
      </c>
      <c r="E148" s="137" t="n">
        <f aca="false">C148/D148*100</f>
        <v>97.0748353159915</v>
      </c>
      <c r="F148" s="136" t="n">
        <v>2719587</v>
      </c>
      <c r="G148" s="136" t="n">
        <v>2336144</v>
      </c>
      <c r="H148" s="137" t="n">
        <f aca="false">F148/G148*100</f>
        <v>116.413500195193</v>
      </c>
      <c r="I148" s="136" t="n">
        <v>17926262</v>
      </c>
      <c r="J148" s="136" t="n">
        <v>17996399</v>
      </c>
      <c r="K148" s="137" t="n">
        <f aca="false">I148/J148*100</f>
        <v>99.610272032755</v>
      </c>
      <c r="L148" s="136" t="n">
        <v>17926262</v>
      </c>
      <c r="M148" s="136" t="n">
        <v>17996399</v>
      </c>
      <c r="N148" s="137" t="n">
        <f aca="false">L148/M148*100</f>
        <v>99.610272032755</v>
      </c>
      <c r="O148" s="136" t="n">
        <v>169</v>
      </c>
      <c r="P148" s="130" t="n">
        <v>168</v>
      </c>
      <c r="Q148" s="136" t="n">
        <v>558</v>
      </c>
      <c r="R148" s="128" t="n">
        <f aca="false">O148*P148</f>
        <v>28392</v>
      </c>
    </row>
    <row r="149" customFormat="false" ht="15" hidden="false" customHeight="false" outlineLevel="0" collapsed="false">
      <c r="A149" s="136" t="n">
        <v>14</v>
      </c>
      <c r="B149" s="154" t="s">
        <v>137</v>
      </c>
      <c r="C149" s="130" t="n">
        <v>2395239</v>
      </c>
      <c r="D149" s="130" t="n">
        <v>1578764</v>
      </c>
      <c r="E149" s="137" t="n">
        <f aca="false">C149/D149*100</f>
        <v>151.71608929517</v>
      </c>
      <c r="F149" s="136" t="n">
        <v>362116</v>
      </c>
      <c r="G149" s="136" t="n">
        <v>248702</v>
      </c>
      <c r="H149" s="137" t="n">
        <f aca="false">F149/G149*100</f>
        <v>145.602367492019</v>
      </c>
      <c r="I149" s="136" t="n">
        <v>2342797</v>
      </c>
      <c r="J149" s="136" t="n">
        <v>1640112</v>
      </c>
      <c r="K149" s="137" t="n">
        <f aca="false">I149/J149*100</f>
        <v>142.843720428849</v>
      </c>
      <c r="L149" s="136" t="n">
        <v>0</v>
      </c>
      <c r="M149" s="136" t="n">
        <v>0</v>
      </c>
      <c r="N149" s="137" t="n">
        <v>0</v>
      </c>
      <c r="O149" s="136" t="n">
        <v>313</v>
      </c>
      <c r="P149" s="130" t="n">
        <v>58</v>
      </c>
      <c r="Q149" s="136" t="n">
        <v>312</v>
      </c>
      <c r="R149" s="128" t="n">
        <f aca="false">O149*P149</f>
        <v>18154</v>
      </c>
    </row>
    <row r="150" s="144" customFormat="true" ht="15" hidden="false" customHeight="false" outlineLevel="0" collapsed="false">
      <c r="A150" s="136" t="n">
        <v>9</v>
      </c>
      <c r="B150" s="154" t="s">
        <v>132</v>
      </c>
      <c r="C150" s="130" t="n">
        <v>16573938</v>
      </c>
      <c r="D150" s="130" t="n">
        <v>10641927</v>
      </c>
      <c r="E150" s="137" t="n">
        <f aca="false">C150/D150*100</f>
        <v>155.741887723906</v>
      </c>
      <c r="F150" s="136" t="n">
        <v>2640349</v>
      </c>
      <c r="G150" s="136" t="n">
        <v>2157643</v>
      </c>
      <c r="H150" s="137" t="n">
        <f aca="false">F150/G150*100</f>
        <v>122.371912313576</v>
      </c>
      <c r="I150" s="136" t="n">
        <v>16945063</v>
      </c>
      <c r="J150" s="136" t="n">
        <v>9898630</v>
      </c>
      <c r="K150" s="137" t="n">
        <f aca="false">I150/J150*100</f>
        <v>171.185941892969</v>
      </c>
      <c r="L150" s="136" t="n">
        <v>16945063</v>
      </c>
      <c r="M150" s="136" t="n">
        <v>9898630</v>
      </c>
      <c r="N150" s="137" t="n">
        <f aca="false">L150/M150*100</f>
        <v>171.185941892969</v>
      </c>
      <c r="O150" s="136" t="n">
        <v>905</v>
      </c>
      <c r="P150" s="130" t="n">
        <v>100</v>
      </c>
      <c r="Q150" s="136" t="n">
        <v>902</v>
      </c>
      <c r="R150" s="128" t="n">
        <f aca="false">O150*P150</f>
        <v>90500</v>
      </c>
    </row>
    <row r="151" customFormat="false" ht="15" hidden="false" customHeight="false" outlineLevel="0" collapsed="false">
      <c r="A151" s="136" t="n">
        <v>15</v>
      </c>
      <c r="B151" s="154" t="s">
        <v>138</v>
      </c>
      <c r="C151" s="130" t="n">
        <v>18715847</v>
      </c>
      <c r="D151" s="130" t="n">
        <v>19500191</v>
      </c>
      <c r="E151" s="137" t="n">
        <f aca="false">C151/D151*100</f>
        <v>95.977762474224</v>
      </c>
      <c r="F151" s="136" t="n">
        <v>2829824</v>
      </c>
      <c r="G151" s="136" t="n">
        <v>2105948</v>
      </c>
      <c r="H151" s="137" t="n">
        <f aca="false">F151/G151*100</f>
        <v>134.372928486363</v>
      </c>
      <c r="I151" s="136" t="n">
        <v>16960752</v>
      </c>
      <c r="J151" s="136" t="n">
        <v>19251419</v>
      </c>
      <c r="K151" s="137" t="n">
        <f aca="false">I151/J151*100</f>
        <v>88.1013082723928</v>
      </c>
      <c r="L151" s="136" t="n">
        <v>16893606</v>
      </c>
      <c r="M151" s="136" t="n">
        <v>19183985</v>
      </c>
      <c r="N151" s="137" t="n">
        <f aca="false">L151/M151*100</f>
        <v>88.0609842011449</v>
      </c>
      <c r="O151" s="136" t="n">
        <v>647</v>
      </c>
      <c r="P151" s="130" t="n">
        <v>130</v>
      </c>
      <c r="Q151" s="136" t="n">
        <v>648</v>
      </c>
      <c r="R151" s="128" t="n">
        <f aca="false">O151*P151</f>
        <v>84110</v>
      </c>
    </row>
    <row r="152" customFormat="false" ht="15" hidden="false" customHeight="false" outlineLevel="0" collapsed="false">
      <c r="A152" s="136" t="n">
        <v>13</v>
      </c>
      <c r="B152" s="154" t="s">
        <v>136</v>
      </c>
      <c r="C152" s="136" t="n">
        <v>0</v>
      </c>
      <c r="D152" s="136" t="n">
        <v>0</v>
      </c>
      <c r="E152" s="135" t="n">
        <v>0</v>
      </c>
      <c r="F152" s="136" t="n">
        <v>0</v>
      </c>
      <c r="G152" s="136" t="n">
        <v>0</v>
      </c>
      <c r="H152" s="135" t="n">
        <v>0</v>
      </c>
      <c r="I152" s="136" t="n">
        <v>0</v>
      </c>
      <c r="J152" s="136" t="n">
        <v>0</v>
      </c>
      <c r="K152" s="135" t="n">
        <v>0</v>
      </c>
      <c r="L152" s="136" t="n">
        <v>0</v>
      </c>
      <c r="M152" s="136" t="n">
        <v>0</v>
      </c>
      <c r="N152" s="137" t="n">
        <v>0</v>
      </c>
      <c r="O152" s="136" t="n">
        <v>0</v>
      </c>
      <c r="P152" s="134" t="n">
        <v>0</v>
      </c>
      <c r="Q152" s="136" t="n">
        <v>0</v>
      </c>
      <c r="R152" s="128" t="n">
        <f aca="false">O152*P152</f>
        <v>0</v>
      </c>
    </row>
    <row r="153" s="142" customFormat="true" ht="15" hidden="false" customHeight="false" outlineLevel="0" collapsed="false">
      <c r="A153" s="140" t="s">
        <v>212</v>
      </c>
      <c r="B153" s="140" t="s">
        <v>140</v>
      </c>
      <c r="C153" s="152" t="n">
        <f aca="false">SUM(C146:C152)</f>
        <v>91585399</v>
      </c>
      <c r="D153" s="152" t="n">
        <f aca="false">SUM(D146:D152)</f>
        <v>88657544</v>
      </c>
      <c r="E153" s="141" t="n">
        <f aca="false">C153/D153*100</f>
        <v>103.302431883292</v>
      </c>
      <c r="F153" s="152" t="n">
        <f aca="false">SUM(F146:F152)</f>
        <v>13322185</v>
      </c>
      <c r="G153" s="152" t="n">
        <f aca="false">SUM(G146:G152)</f>
        <v>12296084</v>
      </c>
      <c r="H153" s="141" t="n">
        <f aca="false">F153/G153*100</f>
        <v>108.344941365072</v>
      </c>
      <c r="I153" s="152" t="n">
        <f aca="false">SUM(I146:I152)</f>
        <v>90023379</v>
      </c>
      <c r="J153" s="152" t="n">
        <f aca="false">SUM(J146:J152)</f>
        <v>88002554</v>
      </c>
      <c r="K153" s="141" t="n">
        <f aca="false">I153/J153*100</f>
        <v>102.296325399829</v>
      </c>
      <c r="L153" s="152" t="n">
        <f aca="false">SUM(L146:L152)</f>
        <v>87541165</v>
      </c>
      <c r="M153" s="152" t="n">
        <f aca="false">SUM(M146:M152)</f>
        <v>86259655</v>
      </c>
      <c r="N153" s="141" t="n">
        <f aca="false">L153/M153*100</f>
        <v>101.485642389829</v>
      </c>
      <c r="O153" s="140" t="n">
        <f aca="false">SUM(O146:O152)</f>
        <v>3171</v>
      </c>
      <c r="P153" s="152" t="n">
        <f aca="false">R153/O153</f>
        <v>120.157048249763</v>
      </c>
      <c r="Q153" s="140" t="n">
        <f aca="false">SUM(Q146:Q152)</f>
        <v>3554</v>
      </c>
      <c r="R153" s="149" t="n">
        <f aca="false">SUM(R146:R152)</f>
        <v>381018</v>
      </c>
    </row>
    <row r="154" s="203" customFormat="true" ht="15" hidden="false" customHeight="false" outlineLevel="0" collapsed="false">
      <c r="A154" s="209" t="s">
        <v>213</v>
      </c>
      <c r="B154" s="209" t="s">
        <v>75</v>
      </c>
      <c r="C154" s="210" t="n">
        <f aca="false">C143+C153</f>
        <v>191258801</v>
      </c>
      <c r="D154" s="210" t="n">
        <f aca="false">D143+D153</f>
        <v>182505969</v>
      </c>
      <c r="E154" s="201" t="n">
        <f aca="false">C154/D154*100</f>
        <v>104.795915469483</v>
      </c>
      <c r="F154" s="210" t="n">
        <f aca="false">F143+F153</f>
        <v>28323230</v>
      </c>
      <c r="G154" s="210" t="n">
        <f aca="false">G143+G153</f>
        <v>26466444</v>
      </c>
      <c r="H154" s="201" t="n">
        <f aca="false">F154/G154*100</f>
        <v>107.015623254866</v>
      </c>
      <c r="I154" s="210" t="n">
        <f aca="false">I143+I153</f>
        <v>181606893</v>
      </c>
      <c r="J154" s="210" t="n">
        <f aca="false">J143+J153</f>
        <v>183610632</v>
      </c>
      <c r="K154" s="201" t="n">
        <f aca="false">I154/J154*100</f>
        <v>98.9087020843107</v>
      </c>
      <c r="L154" s="210" t="n">
        <f aca="false">L143+L153</f>
        <v>143788676</v>
      </c>
      <c r="M154" s="210" t="n">
        <f aca="false">M143+M153</f>
        <v>144658930</v>
      </c>
      <c r="N154" s="201" t="n">
        <f aca="false">L154/M154*100</f>
        <v>99.3984097628816</v>
      </c>
      <c r="O154" s="210" t="n">
        <f aca="false">O143+O153</f>
        <v>8820</v>
      </c>
      <c r="P154" s="201" t="n">
        <f aca="false">R154/O154</f>
        <v>155.716893424036</v>
      </c>
      <c r="Q154" s="210" t="n">
        <f aca="false">Q143+Q153</f>
        <v>9189</v>
      </c>
      <c r="R154" s="210" t="n">
        <f aca="false">R143+R153</f>
        <v>1373423</v>
      </c>
    </row>
    <row r="155" s="208" customFormat="true" ht="15" hidden="false" customHeight="false" outlineLevel="0" collapsed="false">
      <c r="A155" s="204"/>
      <c r="B155" s="204"/>
      <c r="C155" s="205"/>
      <c r="D155" s="205"/>
      <c r="E155" s="206"/>
      <c r="F155" s="204"/>
      <c r="G155" s="204"/>
      <c r="H155" s="206"/>
      <c r="I155" s="204"/>
      <c r="J155" s="204"/>
      <c r="K155" s="206"/>
      <c r="L155" s="204"/>
      <c r="M155" s="204"/>
      <c r="N155" s="206"/>
      <c r="O155" s="204"/>
      <c r="P155" s="205"/>
      <c r="Q155" s="204"/>
      <c r="R155" s="207"/>
    </row>
    <row r="156" customFormat="false" ht="15" hidden="false" customHeight="false" outlineLevel="0" collapsed="false">
      <c r="A156" s="118"/>
      <c r="B156" s="118"/>
      <c r="C156" s="128"/>
      <c r="D156" s="128"/>
      <c r="E156" s="211"/>
      <c r="F156" s="128"/>
      <c r="G156" s="128"/>
      <c r="H156" s="211"/>
      <c r="I156" s="128"/>
      <c r="J156" s="128"/>
      <c r="K156" s="151"/>
      <c r="L156" s="128"/>
      <c r="M156" s="128"/>
      <c r="N156" s="211"/>
      <c r="O156" s="151"/>
      <c r="P156" s="151"/>
      <c r="Q156" s="151"/>
      <c r="R156" s="128"/>
    </row>
    <row r="157" customFormat="false" ht="15" hidden="false" customHeight="false" outlineLevel="0" collapsed="false">
      <c r="A157" s="171"/>
      <c r="B157" s="171" t="s">
        <v>15</v>
      </c>
      <c r="C157" s="129" t="n">
        <v>3</v>
      </c>
      <c r="D157" s="129" t="n">
        <v>4</v>
      </c>
      <c r="E157" s="131" t="n">
        <v>5</v>
      </c>
      <c r="F157" s="129" t="n">
        <v>6</v>
      </c>
      <c r="G157" s="129" t="n">
        <v>7</v>
      </c>
      <c r="H157" s="129" t="n">
        <v>8</v>
      </c>
      <c r="I157" s="129" t="n">
        <v>9</v>
      </c>
      <c r="J157" s="129" t="n">
        <v>10</v>
      </c>
      <c r="K157" s="129" t="n">
        <v>11</v>
      </c>
      <c r="L157" s="129" t="n">
        <v>12</v>
      </c>
      <c r="M157" s="129" t="n">
        <v>13</v>
      </c>
      <c r="N157" s="129" t="n">
        <v>14</v>
      </c>
      <c r="O157" s="129" t="n">
        <v>15</v>
      </c>
      <c r="P157" s="131" t="n">
        <v>16</v>
      </c>
      <c r="Q157" s="129" t="n">
        <v>15</v>
      </c>
      <c r="R157" s="172"/>
    </row>
    <row r="158" customFormat="false" ht="15" hidden="false" customHeight="false" outlineLevel="0" collapsed="false">
      <c r="A158" s="136" t="n">
        <v>1</v>
      </c>
      <c r="B158" s="154" t="s">
        <v>141</v>
      </c>
      <c r="C158" s="136" t="n">
        <v>38667</v>
      </c>
      <c r="D158" s="136" t="n">
        <v>58598</v>
      </c>
      <c r="E158" s="137" t="n">
        <f aca="false">C158/D158*100</f>
        <v>65.98689375064</v>
      </c>
      <c r="F158" s="130" t="n">
        <v>8067</v>
      </c>
      <c r="G158" s="136" t="n">
        <v>7076</v>
      </c>
      <c r="H158" s="137" t="n">
        <f aca="false">F158/G158*100</f>
        <v>114.005087620124</v>
      </c>
      <c r="I158" s="136" t="n">
        <v>38667</v>
      </c>
      <c r="J158" s="136" t="n">
        <v>58598</v>
      </c>
      <c r="K158" s="137" t="n">
        <f aca="false">I158/J158*100</f>
        <v>65.98689375064</v>
      </c>
      <c r="L158" s="136" t="n">
        <v>0</v>
      </c>
      <c r="M158" s="136" t="n">
        <v>0</v>
      </c>
      <c r="N158" s="137" t="n">
        <v>0</v>
      </c>
      <c r="O158" s="136" t="n">
        <v>52</v>
      </c>
      <c r="P158" s="130" t="n">
        <v>76</v>
      </c>
      <c r="Q158" s="136" t="n">
        <v>53</v>
      </c>
      <c r="R158" s="128" t="n">
        <f aca="false">O158*P158</f>
        <v>3952</v>
      </c>
    </row>
    <row r="159" s="144" customFormat="true" ht="15" hidden="false" customHeight="false" outlineLevel="0" collapsed="false">
      <c r="A159" s="136" t="n">
        <v>2</v>
      </c>
      <c r="B159" s="154" t="s">
        <v>142</v>
      </c>
      <c r="C159" s="130" t="n">
        <v>2672309</v>
      </c>
      <c r="D159" s="130" t="n">
        <v>3503090</v>
      </c>
      <c r="E159" s="137" t="n">
        <f aca="false">C159/D159*100</f>
        <v>76.2843375419986</v>
      </c>
      <c r="F159" s="130" t="n">
        <v>488478</v>
      </c>
      <c r="G159" s="130" t="n">
        <v>543865</v>
      </c>
      <c r="H159" s="137" t="n">
        <f aca="false">F159/G159*100</f>
        <v>89.816038906714</v>
      </c>
      <c r="I159" s="130" t="n">
        <v>2905495</v>
      </c>
      <c r="J159" s="130" t="n">
        <v>3506816</v>
      </c>
      <c r="K159" s="137" t="n">
        <f aca="false">I159/J159*100</f>
        <v>82.8527929609081</v>
      </c>
      <c r="L159" s="130" t="n">
        <v>979712</v>
      </c>
      <c r="M159" s="130" t="n">
        <v>1392744</v>
      </c>
      <c r="N159" s="137" t="n">
        <f aca="false">L159/M159*100</f>
        <v>70.3440115340651</v>
      </c>
      <c r="O159" s="136" t="n">
        <v>505</v>
      </c>
      <c r="P159" s="130" t="n">
        <v>110</v>
      </c>
      <c r="Q159" s="136" t="n">
        <v>508</v>
      </c>
      <c r="R159" s="128" t="n">
        <f aca="false">O159*P159</f>
        <v>55550</v>
      </c>
    </row>
    <row r="160" customFormat="false" ht="15" hidden="false" customHeight="false" outlineLevel="0" collapsed="false">
      <c r="A160" s="136" t="n">
        <v>3</v>
      </c>
      <c r="B160" s="154" t="s">
        <v>143</v>
      </c>
      <c r="C160" s="136" t="n">
        <v>0</v>
      </c>
      <c r="D160" s="136" t="n">
        <v>0</v>
      </c>
      <c r="E160" s="135" t="n">
        <v>0</v>
      </c>
      <c r="F160" s="136" t="n">
        <v>0</v>
      </c>
      <c r="G160" s="136" t="n">
        <v>0</v>
      </c>
      <c r="H160" s="135" t="n">
        <v>0</v>
      </c>
      <c r="I160" s="136" t="n">
        <v>0</v>
      </c>
      <c r="J160" s="136" t="n">
        <v>0</v>
      </c>
      <c r="K160" s="135" t="n">
        <v>0</v>
      </c>
      <c r="L160" s="136" t="n">
        <v>0</v>
      </c>
      <c r="M160" s="136" t="n">
        <v>0</v>
      </c>
      <c r="N160" s="137" t="n">
        <v>0</v>
      </c>
      <c r="O160" s="136" t="n">
        <v>0</v>
      </c>
      <c r="P160" s="134" t="n">
        <v>0</v>
      </c>
      <c r="Q160" s="136" t="n">
        <v>0</v>
      </c>
      <c r="R160" s="128" t="n">
        <f aca="false">O160*P160</f>
        <v>0</v>
      </c>
    </row>
    <row r="161" customFormat="false" ht="15" hidden="false" customHeight="false" outlineLevel="0" collapsed="false">
      <c r="A161" s="136" t="n">
        <v>4</v>
      </c>
      <c r="B161" s="154" t="s">
        <v>144</v>
      </c>
      <c r="C161" s="136" t="n">
        <v>2042541</v>
      </c>
      <c r="D161" s="136" t="n">
        <v>2017650</v>
      </c>
      <c r="E161" s="137" t="n">
        <f aca="false">C161/D161*100</f>
        <v>101.23366292469</v>
      </c>
      <c r="F161" s="136" t="n">
        <v>390656</v>
      </c>
      <c r="G161" s="132" t="n">
        <v>269835</v>
      </c>
      <c r="H161" s="137" t="n">
        <f aca="false">F161/G161*100</f>
        <v>144.775881557248</v>
      </c>
      <c r="I161" s="132" t="n">
        <v>2077237</v>
      </c>
      <c r="J161" s="132" t="n">
        <v>1349187</v>
      </c>
      <c r="K161" s="137" t="n">
        <f aca="false">I161/J161*100</f>
        <v>153.96212682156</v>
      </c>
      <c r="L161" s="132" t="n">
        <v>1347377</v>
      </c>
      <c r="M161" s="132" t="n">
        <v>343779</v>
      </c>
      <c r="N161" s="137" t="n">
        <f aca="false">L161/M161*100</f>
        <v>391.931153444509</v>
      </c>
      <c r="O161" s="136" t="n">
        <v>310</v>
      </c>
      <c r="P161" s="130" t="n">
        <v>80</v>
      </c>
      <c r="Q161" s="136" t="n">
        <v>305</v>
      </c>
      <c r="R161" s="128" t="n">
        <f aca="false">O161*P161</f>
        <v>24800</v>
      </c>
    </row>
    <row r="162" customFormat="false" ht="15" hidden="false" customHeight="false" outlineLevel="0" collapsed="false">
      <c r="A162" s="136" t="n">
        <v>5</v>
      </c>
      <c r="B162" s="154" t="s">
        <v>145</v>
      </c>
      <c r="C162" s="136" t="n">
        <v>1609624</v>
      </c>
      <c r="D162" s="136" t="n">
        <v>1978928</v>
      </c>
      <c r="E162" s="137" t="n">
        <f aca="false">C162/D162*100</f>
        <v>81.3381790545184</v>
      </c>
      <c r="F162" s="136" t="n">
        <v>296947</v>
      </c>
      <c r="G162" s="136" t="n">
        <v>555390</v>
      </c>
      <c r="H162" s="137" t="n">
        <f aca="false">F162/G162*100</f>
        <v>53.4663929851096</v>
      </c>
      <c r="I162" s="136" t="n">
        <v>1527121</v>
      </c>
      <c r="J162" s="136" t="n">
        <v>2372627</v>
      </c>
      <c r="K162" s="137" t="n">
        <f aca="false">I162/J162*100</f>
        <v>64.3641415190841</v>
      </c>
      <c r="L162" s="136" t="n">
        <v>0</v>
      </c>
      <c r="M162" s="136" t="n">
        <v>0</v>
      </c>
      <c r="N162" s="137" t="n">
        <v>0</v>
      </c>
      <c r="O162" s="136" t="n">
        <v>385</v>
      </c>
      <c r="P162" s="130" t="n">
        <v>51</v>
      </c>
      <c r="Q162" s="136" t="n">
        <v>399</v>
      </c>
      <c r="R162" s="128" t="n">
        <f aca="false">O162*P162</f>
        <v>19635</v>
      </c>
    </row>
    <row r="163" s="142" customFormat="true" ht="15" hidden="false" customHeight="false" outlineLevel="0" collapsed="false">
      <c r="A163" s="140" t="s">
        <v>146</v>
      </c>
      <c r="B163" s="140" t="s">
        <v>147</v>
      </c>
      <c r="C163" s="140" t="n">
        <f aca="false">SUM(C158:C162)</f>
        <v>6363141</v>
      </c>
      <c r="D163" s="140" t="n">
        <f aca="false">SUM(D158:D162)</f>
        <v>7558266</v>
      </c>
      <c r="E163" s="141" t="n">
        <f aca="false">C163/D163*100</f>
        <v>84.1878414969783</v>
      </c>
      <c r="F163" s="140" t="n">
        <f aca="false">SUM(F158:F162)</f>
        <v>1184148</v>
      </c>
      <c r="G163" s="140" t="n">
        <f aca="false">SUM(G158:G162)</f>
        <v>1376166</v>
      </c>
      <c r="H163" s="141" t="n">
        <f aca="false">F163/G163*100</f>
        <v>86.0468867854605</v>
      </c>
      <c r="I163" s="140" t="n">
        <f aca="false">SUM(I158:I162)</f>
        <v>6548520</v>
      </c>
      <c r="J163" s="140" t="n">
        <f aca="false">SUM(J158:J162)</f>
        <v>7287228</v>
      </c>
      <c r="K163" s="141" t="n">
        <f aca="false">I163/J163*100</f>
        <v>89.8629767038989</v>
      </c>
      <c r="L163" s="140" t="n">
        <f aca="false">SUM(L158:L162)</f>
        <v>2327089</v>
      </c>
      <c r="M163" s="140" t="n">
        <f aca="false">SUM(M158:M162)</f>
        <v>1736523</v>
      </c>
      <c r="N163" s="141" t="n">
        <f aca="false">L163/M163*100</f>
        <v>134.008533143529</v>
      </c>
      <c r="O163" s="140" t="n">
        <f aca="false">SUM(O158:O162)</f>
        <v>1252</v>
      </c>
      <c r="P163" s="141" t="n">
        <f aca="false">R163/O163</f>
        <v>83.0167731629393</v>
      </c>
      <c r="Q163" s="140" t="n">
        <f aca="false">SUM(Q158:Q162)</f>
        <v>1265</v>
      </c>
      <c r="R163" s="149" t="n">
        <f aca="false">SUM(R158:R162)</f>
        <v>103937</v>
      </c>
    </row>
    <row r="164" customFormat="false" ht="15" hidden="false" customHeight="false" outlineLevel="0" collapsed="false">
      <c r="A164" s="136"/>
      <c r="B164" s="129"/>
      <c r="C164" s="130"/>
      <c r="D164" s="130"/>
      <c r="E164" s="137"/>
      <c r="F164" s="130"/>
      <c r="G164" s="130"/>
      <c r="H164" s="137"/>
      <c r="I164" s="130"/>
      <c r="J164" s="130"/>
      <c r="K164" s="137"/>
      <c r="L164" s="130"/>
      <c r="M164" s="188"/>
      <c r="N164" s="189"/>
      <c r="O164" s="188"/>
      <c r="P164" s="130"/>
      <c r="Q164" s="188"/>
      <c r="R164" s="151"/>
    </row>
    <row r="165" customFormat="false" ht="15" hidden="false" customHeight="false" outlineLevel="0" collapsed="false">
      <c r="A165" s="164" t="s">
        <v>183</v>
      </c>
      <c r="B165" s="164"/>
      <c r="C165" s="129" t="n">
        <v>3</v>
      </c>
      <c r="D165" s="129" t="n">
        <v>4</v>
      </c>
      <c r="E165" s="131" t="n">
        <v>5</v>
      </c>
      <c r="F165" s="129" t="n">
        <v>6</v>
      </c>
      <c r="G165" s="129" t="n">
        <v>7</v>
      </c>
      <c r="H165" s="129" t="n">
        <v>8</v>
      </c>
      <c r="I165" s="129" t="n">
        <v>9</v>
      </c>
      <c r="J165" s="129" t="n">
        <v>10</v>
      </c>
      <c r="K165" s="129" t="n">
        <v>11</v>
      </c>
      <c r="L165" s="129" t="n">
        <v>12</v>
      </c>
      <c r="M165" s="129" t="n">
        <v>13</v>
      </c>
      <c r="N165" s="129" t="n">
        <v>14</v>
      </c>
      <c r="O165" s="129" t="n">
        <v>15</v>
      </c>
      <c r="P165" s="131" t="n">
        <v>16</v>
      </c>
      <c r="Q165" s="129" t="n">
        <v>15</v>
      </c>
      <c r="R165" s="128"/>
    </row>
    <row r="166" customFormat="false" ht="15" hidden="false" customHeight="false" outlineLevel="0" collapsed="false">
      <c r="A166" s="136" t="n">
        <v>1</v>
      </c>
      <c r="B166" s="154" t="s">
        <v>190</v>
      </c>
      <c r="C166" s="136" t="n">
        <v>660338</v>
      </c>
      <c r="D166" s="136" t="n">
        <v>457998</v>
      </c>
      <c r="E166" s="137" t="n">
        <f aca="false">C166/D166*100</f>
        <v>144.179232223722</v>
      </c>
      <c r="F166" s="136" t="n">
        <v>132999</v>
      </c>
      <c r="G166" s="136" t="n">
        <v>126168</v>
      </c>
      <c r="H166" s="137" t="n">
        <f aca="false">F166/G166*100</f>
        <v>105.414209625262</v>
      </c>
      <c r="I166" s="136" t="n">
        <v>608477</v>
      </c>
      <c r="J166" s="136" t="n">
        <v>334793</v>
      </c>
      <c r="K166" s="137" t="n">
        <f aca="false">I166/J166*100</f>
        <v>181.747228884714</v>
      </c>
      <c r="L166" s="136" t="n">
        <v>181965</v>
      </c>
      <c r="M166" s="136" t="n">
        <v>49251</v>
      </c>
      <c r="N166" s="137" t="n">
        <f aca="false">L166/M166*100</f>
        <v>369.464579399403</v>
      </c>
      <c r="O166" s="136" t="n">
        <v>75</v>
      </c>
      <c r="P166" s="136" t="n">
        <v>71</v>
      </c>
      <c r="Q166" s="136" t="n">
        <v>75</v>
      </c>
      <c r="R166" s="128" t="n">
        <f aca="false">O166*P166</f>
        <v>5325</v>
      </c>
    </row>
    <row r="167" customFormat="false" ht="15" hidden="false" customHeight="false" outlineLevel="0" collapsed="false">
      <c r="A167" s="136" t="n">
        <v>2</v>
      </c>
      <c r="B167" s="165" t="s">
        <v>191</v>
      </c>
      <c r="C167" s="136" t="n">
        <v>652269</v>
      </c>
      <c r="D167" s="136" t="n">
        <v>0</v>
      </c>
      <c r="E167" s="137" t="n">
        <v>0</v>
      </c>
      <c r="F167" s="136" t="n">
        <v>172067</v>
      </c>
      <c r="G167" s="136" t="n">
        <v>0</v>
      </c>
      <c r="H167" s="137" t="n">
        <v>0</v>
      </c>
      <c r="I167" s="136" t="n">
        <v>739309</v>
      </c>
      <c r="J167" s="136" t="n">
        <v>0</v>
      </c>
      <c r="K167" s="137" t="n">
        <v>0</v>
      </c>
      <c r="L167" s="136" t="n">
        <v>17776</v>
      </c>
      <c r="M167" s="136" t="n">
        <v>0</v>
      </c>
      <c r="N167" s="130" t="n">
        <v>0</v>
      </c>
      <c r="O167" s="136" t="n">
        <v>31</v>
      </c>
      <c r="P167" s="136" t="n">
        <v>85</v>
      </c>
      <c r="Q167" s="136" t="n">
        <v>32</v>
      </c>
      <c r="R167" s="128" t="n">
        <f aca="false">O167*P167</f>
        <v>2635</v>
      </c>
    </row>
    <row r="168" customFormat="false" ht="15" hidden="false" customHeight="false" outlineLevel="0" collapsed="false">
      <c r="A168" s="136" t="n">
        <v>3</v>
      </c>
      <c r="B168" s="165" t="s">
        <v>192</v>
      </c>
      <c r="C168" s="136" t="n">
        <v>886048</v>
      </c>
      <c r="D168" s="136" t="n">
        <v>1209115</v>
      </c>
      <c r="E168" s="137" t="n">
        <f aca="false">C168/D168*100</f>
        <v>73.2807053092551</v>
      </c>
      <c r="F168" s="136" t="n">
        <v>139950</v>
      </c>
      <c r="G168" s="136" t="n">
        <v>277537</v>
      </c>
      <c r="H168" s="137" t="n">
        <f aca="false">F168/G168*100</f>
        <v>50.4257090045652</v>
      </c>
      <c r="I168" s="136" t="n">
        <v>911044</v>
      </c>
      <c r="J168" s="136" t="n">
        <v>1012952</v>
      </c>
      <c r="K168" s="137" t="n">
        <f aca="false">I168/J168*100</f>
        <v>89.9395035500201</v>
      </c>
      <c r="L168" s="136" t="n">
        <v>0</v>
      </c>
      <c r="M168" s="136" t="n">
        <v>0</v>
      </c>
      <c r="N168" s="130" t="n">
        <v>0</v>
      </c>
      <c r="O168" s="136" t="n">
        <v>420</v>
      </c>
      <c r="P168" s="136" t="n">
        <v>100</v>
      </c>
      <c r="Q168" s="136" t="n">
        <v>421</v>
      </c>
      <c r="R168" s="128" t="n">
        <f aca="false">O168*P168</f>
        <v>42000</v>
      </c>
    </row>
    <row r="169" customFormat="false" ht="15" hidden="false" customHeight="false" outlineLevel="0" collapsed="false">
      <c r="A169" s="140" t="s">
        <v>193</v>
      </c>
      <c r="B169" s="140" t="s">
        <v>114</v>
      </c>
      <c r="C169" s="140" t="n">
        <f aca="false">SUM(C166:C168)</f>
        <v>2198655</v>
      </c>
      <c r="D169" s="140" t="n">
        <f aca="false">SUM(D166:D168)</f>
        <v>1667113</v>
      </c>
      <c r="E169" s="141" t="n">
        <f aca="false">C169/D169*100</f>
        <v>131.883981469762</v>
      </c>
      <c r="F169" s="140" t="n">
        <f aca="false">SUM(F166:F168)</f>
        <v>445016</v>
      </c>
      <c r="G169" s="140" t="n">
        <f aca="false">SUM(G166:G168)</f>
        <v>403705</v>
      </c>
      <c r="H169" s="141" t="n">
        <f aca="false">F169/G169*100</f>
        <v>110.232967141849</v>
      </c>
      <c r="I169" s="140" t="n">
        <f aca="false">SUM(I166:I168)</f>
        <v>2258830</v>
      </c>
      <c r="J169" s="140" t="n">
        <f aca="false">SUM(J166:J168)</f>
        <v>1347745</v>
      </c>
      <c r="K169" s="141" t="n">
        <f aca="false">I169/J169*100</f>
        <v>167.600695977355</v>
      </c>
      <c r="L169" s="140" t="n">
        <f aca="false">SUM(L166:L168)</f>
        <v>199741</v>
      </c>
      <c r="M169" s="140" t="n">
        <f aca="false">SUM(M166:M168)</f>
        <v>49251</v>
      </c>
      <c r="N169" s="141" t="n">
        <v>0</v>
      </c>
      <c r="O169" s="140" t="n">
        <f aca="false">SUM(O166:O168)</f>
        <v>526</v>
      </c>
      <c r="P169" s="152" t="n">
        <f aca="false">R169/O169</f>
        <v>94.9809885931559</v>
      </c>
      <c r="Q169" s="140" t="n">
        <f aca="false">SUM(Q166:Q168)</f>
        <v>528</v>
      </c>
      <c r="R169" s="149" t="n">
        <f aca="false">SUM(R166:R168)</f>
        <v>49960</v>
      </c>
    </row>
    <row r="170" customFormat="false" ht="15" hidden="false" customHeight="false" outlineLevel="0" collapsed="false">
      <c r="A170" s="136"/>
      <c r="B170" s="129"/>
      <c r="C170" s="130"/>
      <c r="D170" s="212"/>
      <c r="E170" s="213"/>
      <c r="F170" s="214"/>
      <c r="G170" s="130"/>
      <c r="H170" s="137"/>
      <c r="I170" s="130"/>
      <c r="J170" s="130"/>
      <c r="K170" s="137"/>
      <c r="L170" s="212"/>
      <c r="M170" s="188"/>
      <c r="N170" s="189"/>
      <c r="O170" s="188"/>
      <c r="P170" s="130"/>
      <c r="Q170" s="188"/>
      <c r="R170" s="151"/>
    </row>
    <row r="171" customFormat="false" ht="15" hidden="false" customHeight="false" outlineLevel="0" collapsed="false">
      <c r="A171" s="129" t="s">
        <v>148</v>
      </c>
      <c r="B171" s="129"/>
      <c r="C171" s="129" t="n">
        <v>3</v>
      </c>
      <c r="D171" s="129" t="n">
        <v>4</v>
      </c>
      <c r="E171" s="131" t="n">
        <v>5</v>
      </c>
      <c r="F171" s="129" t="n">
        <v>6</v>
      </c>
      <c r="G171" s="129" t="n">
        <v>7</v>
      </c>
      <c r="H171" s="129" t="n">
        <v>8</v>
      </c>
      <c r="I171" s="129" t="n">
        <v>9</v>
      </c>
      <c r="J171" s="129" t="n">
        <v>10</v>
      </c>
      <c r="K171" s="129" t="n">
        <v>11</v>
      </c>
      <c r="L171" s="129" t="n">
        <v>12</v>
      </c>
      <c r="M171" s="123" t="n">
        <v>13</v>
      </c>
      <c r="N171" s="123" t="n">
        <v>14</v>
      </c>
      <c r="O171" s="123" t="n">
        <v>15</v>
      </c>
      <c r="P171" s="131" t="n">
        <v>16</v>
      </c>
      <c r="Q171" s="123" t="n">
        <v>15</v>
      </c>
      <c r="R171" s="118"/>
    </row>
    <row r="172" customFormat="false" ht="15" hidden="false" customHeight="false" outlineLevel="0" collapsed="false">
      <c r="A172" s="136" t="n">
        <v>1</v>
      </c>
      <c r="B172" s="133" t="s">
        <v>149</v>
      </c>
      <c r="C172" s="136" t="n">
        <v>278</v>
      </c>
      <c r="D172" s="136" t="n">
        <v>3906</v>
      </c>
      <c r="E172" s="137" t="n">
        <f aca="false">C172/D172*100</f>
        <v>7.11725550435228</v>
      </c>
      <c r="F172" s="136" t="n">
        <v>0</v>
      </c>
      <c r="G172" s="136" t="n">
        <v>0</v>
      </c>
      <c r="H172" s="136" t="n">
        <v>0</v>
      </c>
      <c r="I172" s="136" t="n">
        <v>20763</v>
      </c>
      <c r="J172" s="136" t="n">
        <v>18418</v>
      </c>
      <c r="K172" s="137" t="n">
        <f aca="false">I172/J172*100</f>
        <v>112.732109892496</v>
      </c>
      <c r="L172" s="136" t="n">
        <v>0</v>
      </c>
      <c r="M172" s="136" t="n">
        <v>0</v>
      </c>
      <c r="N172" s="136" t="n">
        <v>0</v>
      </c>
      <c r="O172" s="136" t="n">
        <v>71</v>
      </c>
      <c r="P172" s="136" t="n">
        <v>114</v>
      </c>
      <c r="Q172" s="136" t="n">
        <v>71</v>
      </c>
      <c r="R172" s="128" t="n">
        <f aca="false">O172*P172</f>
        <v>8094</v>
      </c>
    </row>
    <row r="173" customFormat="false" ht="15" hidden="false" customHeight="false" outlineLevel="0" collapsed="false">
      <c r="A173" s="136" t="n">
        <v>2</v>
      </c>
      <c r="B173" s="133" t="s">
        <v>150</v>
      </c>
      <c r="C173" s="136" t="n">
        <v>481032</v>
      </c>
      <c r="D173" s="136" t="n">
        <v>355573</v>
      </c>
      <c r="E173" s="136" t="n">
        <f aca="false">C173/D173*100</f>
        <v>135.283612647754</v>
      </c>
      <c r="F173" s="136" t="n">
        <v>15112</v>
      </c>
      <c r="G173" s="136" t="n">
        <v>22082</v>
      </c>
      <c r="H173" s="136" t="n">
        <f aca="false">F173/G173*100</f>
        <v>68.4358300878544</v>
      </c>
      <c r="I173" s="136" t="n">
        <v>481032</v>
      </c>
      <c r="J173" s="136" t="n">
        <v>355573</v>
      </c>
      <c r="K173" s="136" t="n">
        <f aca="false">I173/J173*100</f>
        <v>135.283612647754</v>
      </c>
      <c r="L173" s="136" t="n">
        <v>481032</v>
      </c>
      <c r="M173" s="136" t="n">
        <v>355573</v>
      </c>
      <c r="N173" s="136" t="n">
        <f aca="false">L173/M173*100</f>
        <v>135.283612647754</v>
      </c>
      <c r="O173" s="136" t="n">
        <v>130</v>
      </c>
      <c r="P173" s="136" t="n">
        <v>108</v>
      </c>
      <c r="Q173" s="136" t="n">
        <v>128</v>
      </c>
      <c r="R173" s="128" t="n">
        <f aca="false">O173*P173</f>
        <v>14040</v>
      </c>
    </row>
    <row r="174" s="156" customFormat="true" ht="15" hidden="false" customHeight="false" outlineLevel="0" collapsed="false">
      <c r="A174" s="136" t="n">
        <v>3</v>
      </c>
      <c r="B174" s="133" t="s">
        <v>151</v>
      </c>
      <c r="C174" s="136" t="n">
        <v>0</v>
      </c>
      <c r="D174" s="136" t="n">
        <v>97150</v>
      </c>
      <c r="E174" s="136" t="n">
        <f aca="false">C174/D174*100</f>
        <v>0</v>
      </c>
      <c r="F174" s="136" t="n">
        <v>0</v>
      </c>
      <c r="G174" s="136" t="n">
        <v>494</v>
      </c>
      <c r="H174" s="136" t="n">
        <f aca="false">F174/G174*100</f>
        <v>0</v>
      </c>
      <c r="I174" s="136" t="n">
        <v>0</v>
      </c>
      <c r="J174" s="136" t="n">
        <v>95041</v>
      </c>
      <c r="K174" s="136" t="n">
        <f aca="false">I174/J174*100</f>
        <v>0</v>
      </c>
      <c r="L174" s="136" t="n">
        <v>0</v>
      </c>
      <c r="M174" s="136" t="n">
        <v>88047</v>
      </c>
      <c r="N174" s="136" t="n">
        <f aca="false">L174/M174*100</f>
        <v>0</v>
      </c>
      <c r="O174" s="136" t="n">
        <v>10</v>
      </c>
      <c r="P174" s="136" t="n">
        <v>46</v>
      </c>
      <c r="Q174" s="136" t="n">
        <v>42</v>
      </c>
      <c r="R174" s="128" t="n">
        <f aca="false">O174*P174</f>
        <v>460</v>
      </c>
    </row>
    <row r="175" customFormat="false" ht="15" hidden="false" customHeight="false" outlineLevel="0" collapsed="false">
      <c r="A175" s="136" t="n">
        <v>4</v>
      </c>
      <c r="B175" s="133" t="s">
        <v>152</v>
      </c>
      <c r="C175" s="136" t="n">
        <v>2631767</v>
      </c>
      <c r="D175" s="136" t="n">
        <v>2374734</v>
      </c>
      <c r="E175" s="177" t="n">
        <f aca="false">C175/D175*100</f>
        <v>110.823654354551</v>
      </c>
      <c r="F175" s="136" t="n">
        <v>1030158</v>
      </c>
      <c r="G175" s="136" t="n">
        <v>384296</v>
      </c>
      <c r="H175" s="177" t="n">
        <f aca="false">F175/G175*100</f>
        <v>268.063680079938</v>
      </c>
      <c r="I175" s="136" t="n">
        <v>2631767</v>
      </c>
      <c r="J175" s="136" t="n">
        <v>2374734</v>
      </c>
      <c r="K175" s="177" t="n">
        <f aca="false">I175/J175*100</f>
        <v>110.823654354551</v>
      </c>
      <c r="L175" s="136" t="n">
        <v>2631767</v>
      </c>
      <c r="M175" s="136" t="n">
        <v>2374734</v>
      </c>
      <c r="N175" s="137" t="n">
        <f aca="false">L175/M175*100</f>
        <v>110.823654354551</v>
      </c>
      <c r="O175" s="136" t="n">
        <v>148</v>
      </c>
      <c r="P175" s="155" t="n">
        <v>161</v>
      </c>
      <c r="Q175" s="136" t="n">
        <v>145</v>
      </c>
      <c r="R175" s="128" t="n">
        <f aca="false">O175*P175</f>
        <v>23828</v>
      </c>
    </row>
    <row r="176" customFormat="false" ht="15" hidden="false" customHeight="false" outlineLevel="0" collapsed="false">
      <c r="A176" s="136" t="n">
        <v>5</v>
      </c>
      <c r="B176" s="133" t="s">
        <v>153</v>
      </c>
      <c r="C176" s="136" t="n">
        <v>442364</v>
      </c>
      <c r="D176" s="136" t="n">
        <v>1386406</v>
      </c>
      <c r="E176" s="177" t="n">
        <f aca="false">C176/D176*100</f>
        <v>31.9072479490135</v>
      </c>
      <c r="F176" s="136" t="n">
        <v>22124</v>
      </c>
      <c r="G176" s="136" t="n">
        <v>51458</v>
      </c>
      <c r="H176" s="177" t="n">
        <f aca="false">F176/G176*100</f>
        <v>42.9942866026663</v>
      </c>
      <c r="I176" s="136" t="n">
        <v>680635</v>
      </c>
      <c r="J176" s="136" t="n">
        <v>1388280</v>
      </c>
      <c r="K176" s="177" t="n">
        <f aca="false">I176/J176*100</f>
        <v>49.0272135304117</v>
      </c>
      <c r="L176" s="136" t="n">
        <v>643722</v>
      </c>
      <c r="M176" s="136" t="n">
        <v>1388062</v>
      </c>
      <c r="N176" s="137" t="n">
        <f aca="false">L176/M176*100</f>
        <v>46.3755941737473</v>
      </c>
      <c r="O176" s="136" t="n">
        <v>41</v>
      </c>
      <c r="P176" s="136" t="n">
        <v>65</v>
      </c>
      <c r="Q176" s="136" t="n">
        <v>44</v>
      </c>
      <c r="R176" s="128" t="n">
        <f aca="false">O176*P176</f>
        <v>2665</v>
      </c>
    </row>
    <row r="177" customFormat="false" ht="15" hidden="false" customHeight="false" outlineLevel="0" collapsed="false">
      <c r="A177" s="136" t="n">
        <v>6</v>
      </c>
      <c r="B177" s="133" t="s">
        <v>154</v>
      </c>
      <c r="C177" s="136" t="n">
        <v>0</v>
      </c>
      <c r="D177" s="136" t="n">
        <v>0</v>
      </c>
      <c r="E177" s="135" t="n">
        <v>0</v>
      </c>
      <c r="F177" s="136" t="n">
        <v>0</v>
      </c>
      <c r="G177" s="136" t="n">
        <v>0</v>
      </c>
      <c r="H177" s="135" t="n">
        <v>0</v>
      </c>
      <c r="I177" s="136" t="n">
        <v>0</v>
      </c>
      <c r="J177" s="136" t="n">
        <v>0</v>
      </c>
      <c r="K177" s="135" t="n">
        <v>0</v>
      </c>
      <c r="L177" s="136" t="n">
        <v>0</v>
      </c>
      <c r="M177" s="136" t="n">
        <v>0</v>
      </c>
      <c r="N177" s="137" t="n">
        <v>0</v>
      </c>
      <c r="O177" s="136" t="n">
        <v>0</v>
      </c>
      <c r="P177" s="134" t="n">
        <v>0</v>
      </c>
      <c r="Q177" s="136" t="n">
        <v>0</v>
      </c>
      <c r="R177" s="128" t="n">
        <f aca="false">O177*P177</f>
        <v>0</v>
      </c>
    </row>
    <row r="178" customFormat="false" ht="15" hidden="false" customHeight="false" outlineLevel="0" collapsed="false">
      <c r="A178" s="136" t="n">
        <v>7</v>
      </c>
      <c r="B178" s="133" t="s">
        <v>155</v>
      </c>
      <c r="C178" s="136" t="n">
        <v>1718749</v>
      </c>
      <c r="D178" s="136" t="n">
        <v>2614925</v>
      </c>
      <c r="E178" s="177" t="n">
        <f aca="false">C178/D178*100</f>
        <v>65.7284243333939</v>
      </c>
      <c r="F178" s="136" t="n">
        <v>265962</v>
      </c>
      <c r="G178" s="136" t="n">
        <v>305824</v>
      </c>
      <c r="H178" s="137" t="n">
        <f aca="false">F178/G178*100</f>
        <v>86.9657057654075</v>
      </c>
      <c r="I178" s="136" t="n">
        <v>1710958</v>
      </c>
      <c r="J178" s="136" t="n">
        <v>2454317</v>
      </c>
      <c r="K178" s="137" t="n">
        <f aca="false">I178/J178*100</f>
        <v>69.7121846933383</v>
      </c>
      <c r="L178" s="136" t="n">
        <v>1697530</v>
      </c>
      <c r="M178" s="136" t="n">
        <v>2453687</v>
      </c>
      <c r="N178" s="137" t="n">
        <f aca="false">L178/M178*100</f>
        <v>69.1828256823303</v>
      </c>
      <c r="O178" s="136" t="n">
        <v>72</v>
      </c>
      <c r="P178" s="136" t="n">
        <v>91</v>
      </c>
      <c r="Q178" s="136" t="n">
        <v>60</v>
      </c>
      <c r="R178" s="128" t="n">
        <f aca="false">O178*P178</f>
        <v>6552</v>
      </c>
    </row>
    <row r="179" customFormat="false" ht="15" hidden="false" customHeight="false" outlineLevel="0" collapsed="false">
      <c r="A179" s="136" t="n">
        <v>8</v>
      </c>
      <c r="B179" s="133" t="s">
        <v>156</v>
      </c>
      <c r="C179" s="136" t="n">
        <v>494023</v>
      </c>
      <c r="D179" s="136" t="n">
        <v>478969</v>
      </c>
      <c r="E179" s="130" t="n">
        <f aca="false">C179/D179*100</f>
        <v>103.143000904025</v>
      </c>
      <c r="F179" s="136" t="n">
        <v>82046</v>
      </c>
      <c r="G179" s="136" t="n">
        <v>145719</v>
      </c>
      <c r="H179" s="130" t="n">
        <f aca="false">F179/G179*100</f>
        <v>56.3042568230636</v>
      </c>
      <c r="I179" s="136" t="n">
        <v>494023</v>
      </c>
      <c r="J179" s="136" t="n">
        <v>478969</v>
      </c>
      <c r="K179" s="130" t="n">
        <f aca="false">I179/J179*100</f>
        <v>103.143000904025</v>
      </c>
      <c r="L179" s="136" t="n">
        <v>494023</v>
      </c>
      <c r="M179" s="136" t="n">
        <v>478969</v>
      </c>
      <c r="N179" s="130" t="n">
        <f aca="false">L179/M179*100</f>
        <v>103.143000904025</v>
      </c>
      <c r="O179" s="130" t="n">
        <v>39</v>
      </c>
      <c r="P179" s="130" t="n">
        <v>134</v>
      </c>
      <c r="Q179" s="130" t="n">
        <v>42</v>
      </c>
      <c r="R179" s="128" t="n">
        <f aca="false">O179*P179</f>
        <v>5226</v>
      </c>
    </row>
    <row r="180" customFormat="false" ht="15" hidden="false" customHeight="false" outlineLevel="0" collapsed="false">
      <c r="A180" s="136" t="n">
        <v>9</v>
      </c>
      <c r="B180" s="133" t="s">
        <v>157</v>
      </c>
      <c r="C180" s="136" t="n">
        <v>223410</v>
      </c>
      <c r="D180" s="136" t="n">
        <v>112699</v>
      </c>
      <c r="E180" s="137" t="n">
        <f aca="false">C180/D180*100</f>
        <v>198.236009192628</v>
      </c>
      <c r="F180" s="136" t="n">
        <v>0</v>
      </c>
      <c r="G180" s="136" t="n">
        <v>0</v>
      </c>
      <c r="H180" s="137" t="e">
        <f aca="false">F180/G180*100</f>
        <v>#DIV/0!</v>
      </c>
      <c r="I180" s="136" t="n">
        <v>223410</v>
      </c>
      <c r="J180" s="136" t="n">
        <v>112699</v>
      </c>
      <c r="K180" s="137" t="n">
        <f aca="false">I180/J180*100</f>
        <v>198.236009192628</v>
      </c>
      <c r="L180" s="136" t="n">
        <v>223410</v>
      </c>
      <c r="M180" s="136" t="n">
        <v>112699</v>
      </c>
      <c r="N180" s="137" t="n">
        <f aca="false">L180/M180*100</f>
        <v>198.236009192628</v>
      </c>
      <c r="O180" s="136" t="n">
        <v>8</v>
      </c>
      <c r="P180" s="136" t="n">
        <v>58</v>
      </c>
      <c r="Q180" s="136" t="n">
        <v>8</v>
      </c>
      <c r="R180" s="128" t="n">
        <f aca="false">O180*P180</f>
        <v>464</v>
      </c>
    </row>
    <row r="181" customFormat="false" ht="15" hidden="false" customHeight="false" outlineLevel="0" collapsed="false">
      <c r="A181" s="136" t="n">
        <v>10</v>
      </c>
      <c r="B181" s="133" t="s">
        <v>158</v>
      </c>
      <c r="C181" s="136" t="n">
        <v>132010</v>
      </c>
      <c r="D181" s="136" t="n">
        <v>170311</v>
      </c>
      <c r="E181" s="137" t="n">
        <f aca="false">C181/D181*100</f>
        <v>77.5111413825296</v>
      </c>
      <c r="F181" s="136" t="n">
        <v>0</v>
      </c>
      <c r="G181" s="136" t="n">
        <v>49700</v>
      </c>
      <c r="H181" s="137" t="n">
        <v>0</v>
      </c>
      <c r="I181" s="136" t="n">
        <v>132010</v>
      </c>
      <c r="J181" s="136" t="n">
        <v>170311</v>
      </c>
      <c r="K181" s="137" t="n">
        <f aca="false">I181/J181*100</f>
        <v>77.5111413825296</v>
      </c>
      <c r="L181" s="136" t="n">
        <v>152610</v>
      </c>
      <c r="M181" s="136" t="n">
        <v>170311</v>
      </c>
      <c r="N181" s="137" t="n">
        <f aca="false">L181/M181*100</f>
        <v>89.6066607559112</v>
      </c>
      <c r="O181" s="136" t="n">
        <v>24</v>
      </c>
      <c r="P181" s="136" t="n">
        <v>50</v>
      </c>
      <c r="Q181" s="136" t="n">
        <v>23</v>
      </c>
      <c r="R181" s="128" t="n">
        <f aca="false">O181*P181</f>
        <v>1200</v>
      </c>
    </row>
    <row r="182" s="142" customFormat="true" ht="15" hidden="false" customHeight="false" outlineLevel="0" collapsed="false">
      <c r="A182" s="140" t="s">
        <v>159</v>
      </c>
      <c r="B182" s="140" t="s">
        <v>147</v>
      </c>
      <c r="C182" s="152" t="n">
        <f aca="false">SUM(C172:C181)</f>
        <v>6123633</v>
      </c>
      <c r="D182" s="152" t="n">
        <f aca="false">SUM(D172:D181)</f>
        <v>7594673</v>
      </c>
      <c r="E182" s="141" t="n">
        <f aca="false">C182/D182*100</f>
        <v>80.6306341300014</v>
      </c>
      <c r="F182" s="152" t="n">
        <f aca="false">SUM(F172:F181)</f>
        <v>1415402</v>
      </c>
      <c r="G182" s="152" t="n">
        <f aca="false">SUM(G172:G181)</f>
        <v>959573</v>
      </c>
      <c r="H182" s="141" t="n">
        <f aca="false">F182/G182*100</f>
        <v>147.503316579354</v>
      </c>
      <c r="I182" s="152" t="n">
        <f aca="false">SUM(I172:I181)</f>
        <v>6374598</v>
      </c>
      <c r="J182" s="152" t="n">
        <f aca="false">SUM(J172:J181)</f>
        <v>7448342</v>
      </c>
      <c r="K182" s="141" t="n">
        <f aca="false">I182/J182*100</f>
        <v>85.5841206002625</v>
      </c>
      <c r="L182" s="152" t="n">
        <f aca="false">SUM(L172:L181)</f>
        <v>6324094</v>
      </c>
      <c r="M182" s="140" t="n">
        <f aca="false">SUM(M172:M181)</f>
        <v>7422082</v>
      </c>
      <c r="N182" s="141" t="n">
        <f aca="false">L182/M182*100</f>
        <v>85.2064690204177</v>
      </c>
      <c r="O182" s="152" t="n">
        <f aca="false">SUM(O172:O181)</f>
        <v>543</v>
      </c>
      <c r="P182" s="141" t="n">
        <f aca="false">R182/O182</f>
        <v>115.154696132597</v>
      </c>
      <c r="Q182" s="152" t="n">
        <f aca="false">SUM(Q172:Q181)</f>
        <v>563</v>
      </c>
      <c r="R182" s="149" t="n">
        <f aca="false">SUM(R172:R181)</f>
        <v>62529</v>
      </c>
    </row>
    <row r="183" customFormat="false" ht="15" hidden="false" customHeight="false" outlineLevel="0" collapsed="false">
      <c r="A183" s="129"/>
      <c r="B183" s="129"/>
      <c r="C183" s="130"/>
      <c r="D183" s="130"/>
      <c r="E183" s="137"/>
      <c r="F183" s="136"/>
      <c r="G183" s="136"/>
      <c r="H183" s="137"/>
      <c r="I183" s="136"/>
      <c r="J183" s="136"/>
      <c r="K183" s="137"/>
      <c r="L183" s="136"/>
      <c r="M183" s="136"/>
      <c r="N183" s="136"/>
      <c r="O183" s="136"/>
      <c r="P183" s="130"/>
      <c r="Q183" s="136"/>
      <c r="R183" s="128"/>
    </row>
    <row r="184" customFormat="false" ht="15" hidden="false" customHeight="false" outlineLevel="0" collapsed="false">
      <c r="A184" s="171" t="s">
        <v>160</v>
      </c>
      <c r="B184" s="171"/>
      <c r="C184" s="129" t="n">
        <v>3</v>
      </c>
      <c r="D184" s="129" t="n">
        <v>4</v>
      </c>
      <c r="E184" s="131" t="n">
        <v>5</v>
      </c>
      <c r="F184" s="129" t="n">
        <v>6</v>
      </c>
      <c r="G184" s="129" t="n">
        <v>7</v>
      </c>
      <c r="H184" s="129" t="n">
        <v>8</v>
      </c>
      <c r="I184" s="129" t="n">
        <v>9</v>
      </c>
      <c r="J184" s="129" t="n">
        <v>10</v>
      </c>
      <c r="K184" s="129" t="n">
        <v>11</v>
      </c>
      <c r="L184" s="129" t="n">
        <v>12</v>
      </c>
      <c r="M184" s="129" t="n">
        <v>13</v>
      </c>
      <c r="N184" s="129" t="n">
        <v>14</v>
      </c>
      <c r="O184" s="129" t="n">
        <v>15</v>
      </c>
      <c r="P184" s="131" t="n">
        <v>16</v>
      </c>
      <c r="Q184" s="129" t="n">
        <v>15</v>
      </c>
      <c r="R184" s="128"/>
    </row>
    <row r="185" customFormat="false" ht="15" hidden="false" customHeight="false" outlineLevel="0" collapsed="false">
      <c r="A185" s="136" t="n">
        <v>1</v>
      </c>
      <c r="B185" s="179" t="s">
        <v>161</v>
      </c>
      <c r="C185" s="134" t="n">
        <v>509486.7</v>
      </c>
      <c r="D185" s="134" t="n">
        <v>481615.4</v>
      </c>
      <c r="E185" s="134" t="n">
        <f aca="false">IF(OR(C185=0,D185=0),0,C185/D185*100)</f>
        <v>105.787045015587</v>
      </c>
      <c r="F185" s="134" t="n">
        <v>66762.6</v>
      </c>
      <c r="G185" s="134" t="n">
        <v>170565.5</v>
      </c>
      <c r="H185" s="134" t="n">
        <f aca="false">IF(OR(F185=0,G185=0),0,F185/G185*100)</f>
        <v>39.1419132239521</v>
      </c>
      <c r="I185" s="134" t="n">
        <v>402419.3</v>
      </c>
      <c r="J185" s="134" t="n">
        <v>494987.9</v>
      </c>
      <c r="K185" s="134" t="n">
        <f aca="false">IF(OR(I185=0,J185=0),0,I185/J185*100)</f>
        <v>81.2988155872093</v>
      </c>
      <c r="L185" s="134" t="n">
        <v>0</v>
      </c>
      <c r="M185" s="134" t="n">
        <v>0</v>
      </c>
      <c r="N185" s="134" t="n">
        <f aca="false">IF(OR(L185=0,M185=0),0,L185/M185*100)</f>
        <v>0</v>
      </c>
      <c r="O185" s="134" t="n">
        <v>341</v>
      </c>
      <c r="P185" s="134" t="n">
        <v>268.6</v>
      </c>
      <c r="Q185" s="134" t="n">
        <v>336</v>
      </c>
      <c r="R185" s="151" t="n">
        <f aca="false">O185*P185</f>
        <v>91592.6</v>
      </c>
    </row>
    <row r="186" customFormat="false" ht="15" hidden="false" customHeight="false" outlineLevel="0" collapsed="false">
      <c r="A186" s="136" t="n">
        <v>2</v>
      </c>
      <c r="B186" s="179" t="s">
        <v>163</v>
      </c>
      <c r="C186" s="134" t="n">
        <v>75662</v>
      </c>
      <c r="D186" s="134" t="n">
        <v>385432</v>
      </c>
      <c r="E186" s="134" t="n">
        <f aca="false">IF(OR(C186=0,D186=0),0,C186/D186*100)</f>
        <v>19.6304406484153</v>
      </c>
      <c r="F186" s="134" t="n">
        <v>21728</v>
      </c>
      <c r="G186" s="134" t="n">
        <v>7093</v>
      </c>
      <c r="H186" s="134" t="n">
        <f aca="false">IF(OR(F186=0,G186=0),0,F186/G186*100)</f>
        <v>306.33018468913</v>
      </c>
      <c r="I186" s="134" t="n">
        <v>87546</v>
      </c>
      <c r="J186" s="134" t="n">
        <v>385432</v>
      </c>
      <c r="K186" s="134" t="n">
        <f aca="false">IF(OR(I186=0,J186=0),0,I186/J186*100)</f>
        <v>22.7137341995475</v>
      </c>
      <c r="L186" s="134" t="n">
        <v>87546</v>
      </c>
      <c r="M186" s="134" t="n">
        <v>360784</v>
      </c>
      <c r="N186" s="134" t="n">
        <f aca="false">IF(OR(L186=0,M186=0),0,L186/M186*100)</f>
        <v>24.2654884917291</v>
      </c>
      <c r="O186" s="134" t="n">
        <v>47</v>
      </c>
      <c r="P186" s="134" t="n">
        <v>136.2</v>
      </c>
      <c r="Q186" s="134" t="n">
        <v>49</v>
      </c>
      <c r="R186" s="151" t="n">
        <f aca="false">O186*P186</f>
        <v>6401.4</v>
      </c>
    </row>
    <row r="187" customFormat="false" ht="15" hidden="false" customHeight="false" outlineLevel="0" collapsed="false">
      <c r="A187" s="136" t="n">
        <v>3</v>
      </c>
      <c r="B187" s="179" t="s">
        <v>164</v>
      </c>
      <c r="C187" s="134" t="n">
        <v>5689</v>
      </c>
      <c r="D187" s="134" t="n">
        <v>43886</v>
      </c>
      <c r="E187" s="134" t="n">
        <f aca="false">IF(OR(C187=0,D187=0),0,C187/D187*100)</f>
        <v>12.9631317504443</v>
      </c>
      <c r="F187" s="134" t="n">
        <v>950</v>
      </c>
      <c r="G187" s="134" t="n">
        <v>794</v>
      </c>
      <c r="H187" s="134" t="n">
        <f aca="false">IF(OR(F187=0,G187=0),0,F187/G187*100)</f>
        <v>119.647355163728</v>
      </c>
      <c r="I187" s="134" t="n">
        <v>2758</v>
      </c>
      <c r="J187" s="134" t="n">
        <v>4386</v>
      </c>
      <c r="K187" s="134" t="n">
        <f aca="false">IF(OR(I187=0,J187=0),0,I187/J187*100)</f>
        <v>62.8818969448245</v>
      </c>
      <c r="L187" s="134" t="n">
        <v>0</v>
      </c>
      <c r="M187" s="134" t="n">
        <v>0</v>
      </c>
      <c r="N187" s="134" t="n">
        <f aca="false">IF(OR(L187=0,M187=0),0,L187/M187*100)</f>
        <v>0</v>
      </c>
      <c r="O187" s="134" t="n">
        <v>29</v>
      </c>
      <c r="P187" s="134" t="n">
        <v>40</v>
      </c>
      <c r="Q187" s="134" t="n">
        <v>28</v>
      </c>
      <c r="R187" s="128" t="n">
        <f aca="false">O187*P187</f>
        <v>1160</v>
      </c>
    </row>
    <row r="188" customFormat="false" ht="36" hidden="false" customHeight="false" outlineLevel="0" collapsed="false">
      <c r="A188" s="136" t="n">
        <v>4</v>
      </c>
      <c r="B188" s="180" t="s">
        <v>165</v>
      </c>
      <c r="C188" s="134" t="n">
        <v>76732</v>
      </c>
      <c r="D188" s="134" t="n">
        <v>71928</v>
      </c>
      <c r="E188" s="134" t="n">
        <f aca="false">IF(OR(C188=0,D188=0),0,C188/D188*100)</f>
        <v>106.678901123346</v>
      </c>
      <c r="F188" s="134" t="n">
        <v>11889</v>
      </c>
      <c r="G188" s="134" t="n">
        <v>11086</v>
      </c>
      <c r="H188" s="134" t="n">
        <f aca="false">IF(OR(F188=0,G188=0),0,F188/G188*100)</f>
        <v>107.243370016237</v>
      </c>
      <c r="I188" s="134" t="n">
        <v>0</v>
      </c>
      <c r="J188" s="134" t="n">
        <v>0</v>
      </c>
      <c r="K188" s="134" t="n">
        <f aca="false">IF(OR(I188=0,J188=0),0,I188/J188*100)</f>
        <v>0</v>
      </c>
      <c r="L188" s="134" t="n">
        <v>0</v>
      </c>
      <c r="M188" s="134" t="n">
        <v>0</v>
      </c>
      <c r="N188" s="134" t="n">
        <f aca="false">IF(OR(L188=0,M188=0),0,L188/M188*100)</f>
        <v>0</v>
      </c>
      <c r="O188" s="134" t="n">
        <v>86</v>
      </c>
      <c r="P188" s="134" t="n">
        <v>83</v>
      </c>
      <c r="Q188" s="134" t="n">
        <v>86</v>
      </c>
      <c r="R188" s="128" t="n">
        <f aca="false">O188*P188</f>
        <v>7138</v>
      </c>
    </row>
    <row r="189" customFormat="false" ht="15" hidden="false" customHeight="false" outlineLevel="0" collapsed="false">
      <c r="A189" s="136" t="n">
        <v>5</v>
      </c>
      <c r="B189" s="181" t="s">
        <v>166</v>
      </c>
      <c r="C189" s="134" t="n">
        <v>639</v>
      </c>
      <c r="D189" s="134" t="n">
        <v>291</v>
      </c>
      <c r="E189" s="134" t="n">
        <f aca="false">IF(OR(C189=0,D189=0),0,C189/D189*100)</f>
        <v>219.587628865979</v>
      </c>
      <c r="F189" s="134" t="n">
        <v>125</v>
      </c>
      <c r="G189" s="134" t="n">
        <v>0</v>
      </c>
      <c r="H189" s="134" t="n">
        <f aca="false">IF(OR(F189=0,G189=0),0,F189/G189*100)</f>
        <v>0</v>
      </c>
      <c r="I189" s="134" t="n">
        <v>639</v>
      </c>
      <c r="J189" s="134" t="n">
        <v>291</v>
      </c>
      <c r="K189" s="134" t="n">
        <f aca="false">IF(OR(I189=0,J189=0),0,I189/J189*100)</f>
        <v>219.587628865979</v>
      </c>
      <c r="L189" s="134" t="n">
        <v>0</v>
      </c>
      <c r="M189" s="134" t="n">
        <v>0</v>
      </c>
      <c r="N189" s="134" t="n">
        <f aca="false">IF(OR(L189=0,M189=0),0,L189/M189*100)</f>
        <v>0</v>
      </c>
      <c r="O189" s="134" t="n">
        <v>32</v>
      </c>
      <c r="P189" s="134" t="n">
        <v>15.2</v>
      </c>
      <c r="Q189" s="134" t="n">
        <v>32</v>
      </c>
      <c r="R189" s="128" t="n">
        <f aca="false">O189*P189</f>
        <v>486.4</v>
      </c>
    </row>
    <row r="190" customFormat="false" ht="15" hidden="false" customHeight="false" outlineLevel="0" collapsed="false">
      <c r="A190" s="136" t="n">
        <v>6</v>
      </c>
      <c r="B190" s="179" t="s">
        <v>167</v>
      </c>
      <c r="C190" s="134" t="n">
        <v>10450</v>
      </c>
      <c r="D190" s="134" t="n">
        <v>14169</v>
      </c>
      <c r="E190" s="134" t="n">
        <f aca="false">IF(OR(C190=0,D190=0),0,C190/D190*100)</f>
        <v>73.7525584021455</v>
      </c>
      <c r="F190" s="134" t="n">
        <v>4601</v>
      </c>
      <c r="G190" s="134" t="n">
        <v>3615</v>
      </c>
      <c r="H190" s="134" t="n">
        <f aca="false">IF(OR(F190=0,G190=0),0,F190/G190*100)</f>
        <v>127.275242047026</v>
      </c>
      <c r="I190" s="134" t="n">
        <v>0</v>
      </c>
      <c r="J190" s="134" t="n">
        <v>0</v>
      </c>
      <c r="K190" s="134" t="n">
        <f aca="false">IF(OR(I190=0,J190=0),0,I190/J190*100)</f>
        <v>0</v>
      </c>
      <c r="L190" s="134" t="n">
        <v>0</v>
      </c>
      <c r="M190" s="134" t="n">
        <v>0</v>
      </c>
      <c r="N190" s="134" t="n">
        <f aca="false">IF(OR(L190=0,M190=0),0,L190/M190*100)</f>
        <v>0</v>
      </c>
      <c r="O190" s="134" t="n">
        <v>17</v>
      </c>
      <c r="P190" s="134" t="n">
        <v>34</v>
      </c>
      <c r="Q190" s="134" t="n">
        <v>17</v>
      </c>
      <c r="R190" s="128" t="n">
        <f aca="false">O190*P190</f>
        <v>578</v>
      </c>
    </row>
    <row r="191" customFormat="false" ht="15" hidden="false" customHeight="false" outlineLevel="0" collapsed="false">
      <c r="A191" s="136" t="n">
        <v>7</v>
      </c>
      <c r="B191" s="179" t="s">
        <v>168</v>
      </c>
      <c r="C191" s="134" t="n">
        <v>35067</v>
      </c>
      <c r="D191" s="134" t="n">
        <v>46344</v>
      </c>
      <c r="E191" s="134" t="n">
        <f aca="false">IF(OR(C191=0,D191=0),0,C191/D191*100)</f>
        <v>75.6667529777318</v>
      </c>
      <c r="F191" s="134" t="n">
        <v>5582</v>
      </c>
      <c r="G191" s="134" t="n">
        <v>9633</v>
      </c>
      <c r="H191" s="134" t="n">
        <f aca="false">IF(OR(F191=0,G191=0),0,F191/G191*100)</f>
        <v>57.9466417523098</v>
      </c>
      <c r="I191" s="134" t="n">
        <v>35067</v>
      </c>
      <c r="J191" s="134" t="n">
        <v>46344</v>
      </c>
      <c r="K191" s="134" t="n">
        <f aca="false">IF(OR(I191=0,J191=0),0,I191/J191*100)</f>
        <v>75.6667529777318</v>
      </c>
      <c r="L191" s="134" t="n">
        <v>0</v>
      </c>
      <c r="M191" s="134" t="n">
        <v>0</v>
      </c>
      <c r="N191" s="134" t="n">
        <f aca="false">IF(OR(L191=0,M191=0),0,L191/M191*100)</f>
        <v>0</v>
      </c>
      <c r="O191" s="134" t="n">
        <v>85</v>
      </c>
      <c r="P191" s="134" t="n">
        <v>55.8</v>
      </c>
      <c r="Q191" s="134" t="n">
        <v>84</v>
      </c>
      <c r="R191" s="128" t="n">
        <f aca="false">O191*P191</f>
        <v>4743</v>
      </c>
    </row>
    <row r="192" customFormat="false" ht="15" hidden="false" customHeight="false" outlineLevel="0" collapsed="false">
      <c r="A192" s="136" t="n">
        <v>8</v>
      </c>
      <c r="B192" s="179" t="s">
        <v>169</v>
      </c>
      <c r="C192" s="134" t="n">
        <v>6895</v>
      </c>
      <c r="D192" s="134" t="n">
        <v>4930</v>
      </c>
      <c r="E192" s="134" t="n">
        <f aca="false">IF(OR(C192=0,D192=0),0,C192/D192*100)</f>
        <v>139.858012170385</v>
      </c>
      <c r="F192" s="134" t="n">
        <v>1025</v>
      </c>
      <c r="G192" s="134" t="n">
        <v>1650</v>
      </c>
      <c r="H192" s="134" t="n">
        <f aca="false">IF(OR(F192=0,G192=0),0,F192/G192*100)</f>
        <v>62.1212121212121</v>
      </c>
      <c r="I192" s="134" t="n">
        <v>0</v>
      </c>
      <c r="J192" s="134" t="n">
        <v>0</v>
      </c>
      <c r="K192" s="134" t="n">
        <f aca="false">IF(OR(I192=0,J192=0),0,I192/J192*100)</f>
        <v>0</v>
      </c>
      <c r="L192" s="134" t="n">
        <v>0</v>
      </c>
      <c r="M192" s="134" t="n">
        <v>0</v>
      </c>
      <c r="N192" s="134" t="n">
        <f aca="false">IF(OR(L192=0,M192=0),0,L192/M192*100)</f>
        <v>0</v>
      </c>
      <c r="O192" s="134" t="n">
        <v>12</v>
      </c>
      <c r="P192" s="134" t="n">
        <v>52.5</v>
      </c>
      <c r="Q192" s="134" t="n">
        <v>12</v>
      </c>
      <c r="R192" s="128" t="n">
        <f aca="false">O192*P192</f>
        <v>630</v>
      </c>
    </row>
    <row r="193" customFormat="false" ht="15" hidden="false" customHeight="false" outlineLevel="0" collapsed="false">
      <c r="A193" s="136" t="n">
        <v>9</v>
      </c>
      <c r="B193" s="179" t="s">
        <v>170</v>
      </c>
      <c r="C193" s="134" t="n">
        <v>35498</v>
      </c>
      <c r="D193" s="134" t="n">
        <v>37896</v>
      </c>
      <c r="E193" s="134" t="n">
        <f aca="false">IF(OR(C193=0,D193=0),0,C193/D193*100)</f>
        <v>93.6721553725987</v>
      </c>
      <c r="F193" s="134" t="n">
        <v>4050</v>
      </c>
      <c r="G193" s="134" t="n">
        <v>1306</v>
      </c>
      <c r="H193" s="134" t="n">
        <f aca="false">IF(OR(F193=0,G193=0),0,F193/G193*100)</f>
        <v>310.10719754977</v>
      </c>
      <c r="I193" s="134" t="n">
        <v>18359</v>
      </c>
      <c r="J193" s="134" t="n">
        <v>36525</v>
      </c>
      <c r="K193" s="134" t="n">
        <f aca="false">IF(OR(I193=0,J193=0),0,I193/J193*100)</f>
        <v>50.2642026009583</v>
      </c>
      <c r="L193" s="134" t="n">
        <v>0</v>
      </c>
      <c r="M193" s="134" t="n">
        <v>0</v>
      </c>
      <c r="N193" s="134" t="n">
        <f aca="false">IF(OR(L193=0,M193=0),0,L193/M193*100)</f>
        <v>0</v>
      </c>
      <c r="O193" s="134" t="n">
        <v>23</v>
      </c>
      <c r="P193" s="134" t="n">
        <v>89</v>
      </c>
      <c r="Q193" s="134" t="n">
        <v>23</v>
      </c>
      <c r="R193" s="128" t="n">
        <f aca="false">O193*P193</f>
        <v>2047</v>
      </c>
    </row>
    <row r="194" customFormat="false" ht="15" hidden="false" customHeight="false" outlineLevel="0" collapsed="false">
      <c r="A194" s="136" t="n">
        <v>10</v>
      </c>
      <c r="B194" s="179" t="s">
        <v>171</v>
      </c>
      <c r="C194" s="134" t="n">
        <v>13309</v>
      </c>
      <c r="D194" s="134" t="n">
        <v>13525</v>
      </c>
      <c r="E194" s="134" t="n">
        <f aca="false">IF(OR(C194=0,D194=0),0,C194/D194*100)</f>
        <v>98.4029574861368</v>
      </c>
      <c r="F194" s="134" t="n">
        <v>3049</v>
      </c>
      <c r="G194" s="134" t="n">
        <v>3271</v>
      </c>
      <c r="H194" s="134" t="n">
        <f aca="false">IF(OR(F194=0,G194=0),0,F194/G194*100)</f>
        <v>93.213084683583</v>
      </c>
      <c r="I194" s="134" t="n">
        <v>13309</v>
      </c>
      <c r="J194" s="134" t="n">
        <v>13525</v>
      </c>
      <c r="K194" s="134" t="n">
        <f aca="false">IF(OR(I194=0,J194=0),0,I194/J194*100)</f>
        <v>98.4029574861368</v>
      </c>
      <c r="L194" s="134" t="n">
        <v>0</v>
      </c>
      <c r="M194" s="134" t="n">
        <v>0</v>
      </c>
      <c r="N194" s="134" t="n">
        <f aca="false">IF(OR(L194=0,M194=0),0,L194/M194*100)</f>
        <v>0</v>
      </c>
      <c r="O194" s="134" t="n">
        <v>24</v>
      </c>
      <c r="P194" s="134" t="n">
        <v>49.4</v>
      </c>
      <c r="Q194" s="134" t="n">
        <v>21</v>
      </c>
      <c r="R194" s="151" t="n">
        <f aca="false">O194*P194</f>
        <v>1185.6</v>
      </c>
    </row>
    <row r="195" customFormat="false" ht="15" hidden="false" customHeight="false" outlineLevel="0" collapsed="false">
      <c r="A195" s="136" t="n">
        <v>11</v>
      </c>
      <c r="B195" s="133" t="s">
        <v>172</v>
      </c>
      <c r="C195" s="134" t="n">
        <v>4424</v>
      </c>
      <c r="D195" s="134" t="n">
        <v>3445</v>
      </c>
      <c r="E195" s="134" t="n">
        <f aca="false">IF(OR(C195=0,D195=0),0,C195/D195*100)</f>
        <v>128.417997097242</v>
      </c>
      <c r="F195" s="134" t="n">
        <v>1312</v>
      </c>
      <c r="G195" s="134" t="n">
        <v>1010</v>
      </c>
      <c r="H195" s="134" t="n">
        <f aca="false">IF(OR(F195=0,G195=0),0,F195/G195*100)</f>
        <v>129.90099009901</v>
      </c>
      <c r="I195" s="134" t="n">
        <v>3084</v>
      </c>
      <c r="J195" s="134" t="n">
        <v>3818</v>
      </c>
      <c r="K195" s="134" t="n">
        <f aca="false">IF(OR(I195=0,J195=0),0,I195/J195*100)</f>
        <v>80.7752750130959</v>
      </c>
      <c r="L195" s="134" t="n">
        <v>0</v>
      </c>
      <c r="M195" s="134" t="n">
        <v>0</v>
      </c>
      <c r="N195" s="134" t="n">
        <f aca="false">IF(OR(L195=0,M195=0),0,L195/M195*100)</f>
        <v>0</v>
      </c>
      <c r="O195" s="134" t="n">
        <v>26</v>
      </c>
      <c r="P195" s="134" t="n">
        <v>54</v>
      </c>
      <c r="Q195" s="134" t="n">
        <v>26</v>
      </c>
      <c r="R195" s="128" t="n">
        <f aca="false">O195*P195</f>
        <v>1404</v>
      </c>
    </row>
    <row r="196" s="142" customFormat="true" ht="15" hidden="false" customHeight="false" outlineLevel="0" collapsed="false">
      <c r="A196" s="140" t="s">
        <v>159</v>
      </c>
      <c r="B196" s="140" t="s">
        <v>147</v>
      </c>
      <c r="C196" s="152" t="n">
        <f aca="false">SUM(C185:C195)</f>
        <v>773851.7</v>
      </c>
      <c r="D196" s="152" t="n">
        <f aca="false">SUM(D185:D195)</f>
        <v>1103461.4</v>
      </c>
      <c r="E196" s="141" t="n">
        <f aca="false">C196/D196*100</f>
        <v>70.1294762100423</v>
      </c>
      <c r="F196" s="152" t="n">
        <f aca="false">SUM(F185:F195)</f>
        <v>121073.6</v>
      </c>
      <c r="G196" s="152" t="n">
        <f aca="false">SUM(G185:G195)</f>
        <v>210023.5</v>
      </c>
      <c r="H196" s="141" t="n">
        <f aca="false">F196/G196*100</f>
        <v>57.6476441921975</v>
      </c>
      <c r="I196" s="152" t="n">
        <f aca="false">SUM(I185:I195)</f>
        <v>563181.3</v>
      </c>
      <c r="J196" s="152" t="n">
        <f aca="false">SUM(J185:J195)</f>
        <v>985308.9</v>
      </c>
      <c r="K196" s="141" t="n">
        <f aca="false">I196/J196*100</f>
        <v>57.1578415662337</v>
      </c>
      <c r="L196" s="152" t="n">
        <f aca="false">SUM(L185:L195)</f>
        <v>87546</v>
      </c>
      <c r="M196" s="152" t="n">
        <f aca="false">SUM(M185:M195)</f>
        <v>360784</v>
      </c>
      <c r="N196" s="141" t="n">
        <f aca="false">L196/M196*100</f>
        <v>24.2654884917291</v>
      </c>
      <c r="O196" s="152" t="n">
        <f aca="false">SUM(O185:O195)</f>
        <v>722</v>
      </c>
      <c r="P196" s="141" t="n">
        <f aca="false">R196/O196</f>
        <v>162.556786703601</v>
      </c>
      <c r="Q196" s="152" t="n">
        <f aca="false">SUM(Q185:Q195)</f>
        <v>714</v>
      </c>
      <c r="R196" s="149" t="n">
        <f aca="false">SUM(R185:R195)</f>
        <v>117366</v>
      </c>
    </row>
    <row r="197" customFormat="false" ht="15" hidden="false" customHeight="false" outlineLevel="0" collapsed="false">
      <c r="A197" s="182"/>
      <c r="B197" s="129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3"/>
    </row>
    <row r="198" customFormat="false" ht="15" hidden="false" customHeight="false" outlineLevel="0" collapsed="false">
      <c r="A198" s="215"/>
      <c r="B198" s="216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3"/>
    </row>
    <row r="199" customFormat="false" ht="15" hidden="false" customHeight="false" outlineLevel="0" collapsed="false">
      <c r="A199" s="215"/>
      <c r="B199" s="216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3"/>
    </row>
    <row r="200" customFormat="false" ht="15" hidden="false" customHeight="false" outlineLevel="0" collapsed="false">
      <c r="A200" s="184" t="s">
        <v>24</v>
      </c>
      <c r="B200" s="184"/>
      <c r="C200" s="129" t="n">
        <v>3</v>
      </c>
      <c r="D200" s="129" t="n">
        <v>4</v>
      </c>
      <c r="E200" s="131" t="n">
        <v>5</v>
      </c>
      <c r="F200" s="129" t="n">
        <v>6</v>
      </c>
      <c r="G200" s="129" t="n">
        <v>7</v>
      </c>
      <c r="H200" s="129" t="n">
        <v>8</v>
      </c>
      <c r="I200" s="129" t="n">
        <v>9</v>
      </c>
      <c r="J200" s="129" t="n">
        <v>10</v>
      </c>
      <c r="K200" s="129" t="n">
        <v>11</v>
      </c>
      <c r="L200" s="129" t="n">
        <v>12</v>
      </c>
      <c r="M200" s="129" t="n">
        <v>13</v>
      </c>
      <c r="N200" s="129" t="n">
        <v>14</v>
      </c>
      <c r="O200" s="129" t="n">
        <v>15</v>
      </c>
      <c r="P200" s="131" t="n">
        <v>16</v>
      </c>
      <c r="Q200" s="129" t="n">
        <v>15</v>
      </c>
      <c r="R200" s="118"/>
    </row>
    <row r="201" customFormat="false" ht="15" hidden="false" customHeight="false" outlineLevel="0" collapsed="false">
      <c r="A201" s="136" t="n">
        <v>1</v>
      </c>
      <c r="B201" s="133" t="s">
        <v>173</v>
      </c>
      <c r="C201" s="134" t="n">
        <v>54577</v>
      </c>
      <c r="D201" s="134" t="n">
        <v>68375</v>
      </c>
      <c r="E201" s="137" t="n">
        <f aca="false">C201/D201*100</f>
        <v>79.8201096892139</v>
      </c>
      <c r="F201" s="134" t="n">
        <v>6181</v>
      </c>
      <c r="G201" s="134" t="n">
        <v>5679</v>
      </c>
      <c r="H201" s="137" t="n">
        <f aca="false">F201/G201*100</f>
        <v>108.839584433879</v>
      </c>
      <c r="I201" s="134" t="n">
        <v>54577</v>
      </c>
      <c r="J201" s="134" t="n">
        <v>68375</v>
      </c>
      <c r="K201" s="137" t="n">
        <f aca="false">IF(OR(I201=0,J201=0),0,I201/J201*100)</f>
        <v>79.8201096892139</v>
      </c>
      <c r="L201" s="134" t="n">
        <v>54577</v>
      </c>
      <c r="M201" s="134" t="n">
        <v>68375</v>
      </c>
      <c r="N201" s="137" t="n">
        <f aca="false">L201/M201*100</f>
        <v>79.8201096892139</v>
      </c>
      <c r="O201" s="130" t="n">
        <v>49</v>
      </c>
      <c r="P201" s="136" t="n">
        <v>46</v>
      </c>
      <c r="Q201" s="130" t="n">
        <v>48</v>
      </c>
      <c r="R201" s="151" t="n">
        <f aca="false">O201*P201</f>
        <v>2254</v>
      </c>
    </row>
    <row r="202" customFormat="false" ht="15" hidden="false" customHeight="false" outlineLevel="0" collapsed="false">
      <c r="A202" s="136" t="n">
        <v>2</v>
      </c>
      <c r="B202" s="133" t="s">
        <v>174</v>
      </c>
      <c r="C202" s="134" t="n">
        <v>113679</v>
      </c>
      <c r="D202" s="134" t="n">
        <v>145425</v>
      </c>
      <c r="E202" s="137" t="n">
        <f aca="false">C202/D202*100</f>
        <v>78.1701908200103</v>
      </c>
      <c r="F202" s="134" t="n">
        <v>14027</v>
      </c>
      <c r="G202" s="134" t="n">
        <v>36333</v>
      </c>
      <c r="H202" s="137" t="n">
        <f aca="false">F202/G202*100</f>
        <v>38.606776208956</v>
      </c>
      <c r="I202" s="134" t="n">
        <v>23666</v>
      </c>
      <c r="J202" s="134" t="n">
        <v>152802</v>
      </c>
      <c r="K202" s="137" t="n">
        <f aca="false">IF(OR(I202=0,J202=0),0,I202/J202*100)</f>
        <v>15.4880171725501</v>
      </c>
      <c r="L202" s="134" t="n">
        <v>0</v>
      </c>
      <c r="M202" s="134" t="n">
        <v>28808</v>
      </c>
      <c r="N202" s="137" t="n">
        <f aca="false">L202/M202*100</f>
        <v>0</v>
      </c>
      <c r="O202" s="130" t="n">
        <v>188</v>
      </c>
      <c r="P202" s="136" t="n">
        <v>67</v>
      </c>
      <c r="Q202" s="130" t="n">
        <v>189</v>
      </c>
      <c r="R202" s="151" t="n">
        <f aca="false">O202*P202</f>
        <v>12596</v>
      </c>
    </row>
    <row r="203" s="142" customFormat="true" ht="15" hidden="false" customHeight="false" outlineLevel="0" collapsed="false">
      <c r="A203" s="140" t="s">
        <v>159</v>
      </c>
      <c r="B203" s="140" t="s">
        <v>147</v>
      </c>
      <c r="C203" s="140" t="n">
        <f aca="false">SUM(C201:C202)</f>
        <v>168256</v>
      </c>
      <c r="D203" s="140" t="n">
        <f aca="false">SUM(D201:D202)</f>
        <v>213800</v>
      </c>
      <c r="E203" s="141" t="n">
        <f aca="false">C203/D203*100</f>
        <v>78.6978484565014</v>
      </c>
      <c r="F203" s="140" t="n">
        <f aca="false">SUM(F201:F202)</f>
        <v>20208</v>
      </c>
      <c r="G203" s="140" t="n">
        <f aca="false">SUM(G201:G202)</f>
        <v>42012</v>
      </c>
      <c r="H203" s="141" t="n">
        <f aca="false">F203/G203*100</f>
        <v>48.1005427020851</v>
      </c>
      <c r="I203" s="141" t="n">
        <f aca="false">SUM(I201:I202)</f>
        <v>78243</v>
      </c>
      <c r="J203" s="140" t="n">
        <f aca="false">SUM(J201:J202)</f>
        <v>221177</v>
      </c>
      <c r="K203" s="141" t="n">
        <f aca="false">I203/J203*100</f>
        <v>35.3757397921122</v>
      </c>
      <c r="L203" s="152" t="n">
        <f aca="false">SUM(L201:L202)</f>
        <v>54577</v>
      </c>
      <c r="M203" s="140" t="n">
        <f aca="false">SUM(M201:M202)</f>
        <v>97183</v>
      </c>
      <c r="N203" s="141" t="n">
        <f aca="false">L203/M203*100</f>
        <v>56.1589990018831</v>
      </c>
      <c r="O203" s="152" t="n">
        <f aca="false">SUM(O201:O202)</f>
        <v>237</v>
      </c>
      <c r="P203" s="152" t="n">
        <f aca="false">R203/O203</f>
        <v>62.6582278481013</v>
      </c>
      <c r="Q203" s="152" t="n">
        <f aca="false">SUM(Q201:Q202)</f>
        <v>237</v>
      </c>
      <c r="R203" s="149" t="n">
        <f aca="false">SUM(R201:R202)</f>
        <v>14850</v>
      </c>
    </row>
  </sheetData>
  <mergeCells count="54">
    <mergeCell ref="A4:Q5"/>
    <mergeCell ref="A6:A11"/>
    <mergeCell ref="B6:B11"/>
    <mergeCell ref="C6:H6"/>
    <mergeCell ref="I6:K6"/>
    <mergeCell ref="L6:N6"/>
    <mergeCell ref="O6:O11"/>
    <mergeCell ref="P6:P11"/>
    <mergeCell ref="Q6:Q11"/>
    <mergeCell ref="C7:C11"/>
    <mergeCell ref="D7:D11"/>
    <mergeCell ref="E7:E11"/>
    <mergeCell ref="F7:F11"/>
    <mergeCell ref="G7:G11"/>
    <mergeCell ref="H7:H11"/>
    <mergeCell ref="I7:I11"/>
    <mergeCell ref="J7:J11"/>
    <mergeCell ref="K7:K11"/>
    <mergeCell ref="L7:L11"/>
    <mergeCell ref="M7:M11"/>
    <mergeCell ref="N7:N11"/>
    <mergeCell ref="A33:Q35"/>
    <mergeCell ref="A36:A37"/>
    <mergeCell ref="B36:B37"/>
    <mergeCell ref="C36:G36"/>
    <mergeCell ref="H36:K36"/>
    <mergeCell ref="O36:O37"/>
    <mergeCell ref="P36:P37"/>
    <mergeCell ref="Q36:Q37"/>
    <mergeCell ref="A39:B39"/>
    <mergeCell ref="A57:B57"/>
    <mergeCell ref="A59:B59"/>
    <mergeCell ref="A69:B69"/>
    <mergeCell ref="A71:B71"/>
    <mergeCell ref="A80:B80"/>
    <mergeCell ref="A81:B81"/>
    <mergeCell ref="A83:B83"/>
    <mergeCell ref="A95:B95"/>
    <mergeCell ref="A97:B97"/>
    <mergeCell ref="A123:B123"/>
    <mergeCell ref="A135:B135"/>
    <mergeCell ref="A137:B137"/>
    <mergeCell ref="A143:B143"/>
    <mergeCell ref="A153:B153"/>
    <mergeCell ref="A154:B154"/>
    <mergeCell ref="A163:B163"/>
    <mergeCell ref="A165:B165"/>
    <mergeCell ref="A169:B169"/>
    <mergeCell ref="A171:B171"/>
    <mergeCell ref="A182:B182"/>
    <mergeCell ref="A184:B184"/>
    <mergeCell ref="A196:B196"/>
    <mergeCell ref="A200:B200"/>
    <mergeCell ref="A203:B203"/>
  </mergeCells>
  <printOptions headings="false" gridLines="false" gridLinesSet="true" horizontalCentered="false" verticalCentered="false"/>
  <pageMargins left="0.159722222222222" right="0.159722222222222" top="0.75" bottom="0.75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R20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55" activeCellId="0" sqref="C55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27.57"/>
    <col collapsed="false" customWidth="false" hidden="false" outlineLevel="0" max="3" min="3" style="0" width="11.43"/>
    <col collapsed="false" customWidth="true" hidden="false" outlineLevel="0" max="4" min="4" style="0" width="11.57"/>
    <col collapsed="false" customWidth="true" hidden="false" outlineLevel="0" max="5" min="5" style="0" width="9.14"/>
    <col collapsed="false" customWidth="true" hidden="false" outlineLevel="0" max="6" min="6" style="0" width="11"/>
    <col collapsed="false" customWidth="true" hidden="false" outlineLevel="0" max="7" min="7" style="0" width="10.28"/>
    <col collapsed="false" customWidth="true" hidden="false" outlineLevel="0" max="8" min="8" style="0" width="7.14"/>
    <col collapsed="false" customWidth="true" hidden="false" outlineLevel="0" max="9" min="9" style="0" width="11.28"/>
    <col collapsed="false" customWidth="false" hidden="false" outlineLevel="0" max="10" min="10" style="0" width="11.43"/>
    <col collapsed="false" customWidth="true" hidden="false" outlineLevel="0" max="11" min="11" style="0" width="6.28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6.28"/>
    <col collapsed="false" customWidth="true" hidden="false" outlineLevel="0" max="15" min="15" style="0" width="7.28"/>
    <col collapsed="false" customWidth="true" hidden="false" outlineLevel="0" max="16" min="16" style="0" width="7.43"/>
    <col collapsed="false" customWidth="true" hidden="false" outlineLevel="0" max="17" min="17" style="0" width="7.85"/>
    <col collapsed="false" customWidth="true" hidden="false" outlineLevel="0" max="18" min="18" style="0" width="10.28"/>
    <col collapsed="false" customWidth="true" hidden="false" outlineLevel="0" max="1025" min="19" style="0" width="8.53"/>
  </cols>
  <sheetData>
    <row r="4" customFormat="false" ht="15" hidden="false" customHeight="true" outlineLevel="0" collapsed="false">
      <c r="A4" s="93" t="s">
        <v>214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customFormat="false" ht="15" hidden="false" customHeight="false" outlineLevel="0" collapsed="false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4"/>
    </row>
    <row r="6" customFormat="false" ht="15" hidden="false" customHeight="true" outlineLevel="0" collapsed="false">
      <c r="A6" s="95" t="s">
        <v>1</v>
      </c>
      <c r="B6" s="96" t="s">
        <v>2</v>
      </c>
      <c r="C6" s="95" t="s">
        <v>3</v>
      </c>
      <c r="D6" s="95"/>
      <c r="E6" s="95"/>
      <c r="F6" s="95"/>
      <c r="G6" s="95"/>
      <c r="H6" s="95"/>
      <c r="I6" s="97" t="s">
        <v>4</v>
      </c>
      <c r="J6" s="97"/>
      <c r="K6" s="97"/>
      <c r="L6" s="95" t="s">
        <v>5</v>
      </c>
      <c r="M6" s="95"/>
      <c r="N6" s="95"/>
      <c r="O6" s="96" t="s">
        <v>6</v>
      </c>
      <c r="P6" s="98" t="s">
        <v>7</v>
      </c>
      <c r="Q6" s="96" t="s">
        <v>8</v>
      </c>
      <c r="R6" s="99"/>
    </row>
    <row r="7" customFormat="false" ht="15" hidden="false" customHeight="true" outlineLevel="0" collapsed="false">
      <c r="A7" s="95"/>
      <c r="B7" s="96"/>
      <c r="C7" s="96" t="s">
        <v>9</v>
      </c>
      <c r="D7" s="96" t="s">
        <v>10</v>
      </c>
      <c r="E7" s="100" t="s">
        <v>11</v>
      </c>
      <c r="F7" s="96" t="s">
        <v>12</v>
      </c>
      <c r="G7" s="96" t="s">
        <v>10</v>
      </c>
      <c r="H7" s="100" t="s">
        <v>11</v>
      </c>
      <c r="I7" s="96" t="s">
        <v>13</v>
      </c>
      <c r="J7" s="96" t="s">
        <v>10</v>
      </c>
      <c r="K7" s="100" t="s">
        <v>11</v>
      </c>
      <c r="L7" s="96" t="s">
        <v>13</v>
      </c>
      <c r="M7" s="96" t="s">
        <v>10</v>
      </c>
      <c r="N7" s="100" t="s">
        <v>11</v>
      </c>
      <c r="O7" s="96"/>
      <c r="P7" s="98"/>
      <c r="Q7" s="96"/>
      <c r="R7" s="99"/>
    </row>
    <row r="8" customFormat="false" ht="15" hidden="false" customHeight="false" outlineLevel="0" collapsed="false">
      <c r="A8" s="95"/>
      <c r="B8" s="96"/>
      <c r="C8" s="96"/>
      <c r="D8" s="96"/>
      <c r="E8" s="100"/>
      <c r="F8" s="96"/>
      <c r="G8" s="96"/>
      <c r="H8" s="100"/>
      <c r="I8" s="96"/>
      <c r="J8" s="96"/>
      <c r="K8" s="100"/>
      <c r="L8" s="96"/>
      <c r="M8" s="96"/>
      <c r="N8" s="100"/>
      <c r="O8" s="96"/>
      <c r="P8" s="98"/>
      <c r="Q8" s="96"/>
      <c r="R8" s="99"/>
    </row>
    <row r="9" customFormat="false" ht="15" hidden="false" customHeight="false" outlineLevel="0" collapsed="false">
      <c r="A9" s="95"/>
      <c r="B9" s="96"/>
      <c r="C9" s="96"/>
      <c r="D9" s="96"/>
      <c r="E9" s="100"/>
      <c r="F9" s="96"/>
      <c r="G9" s="96"/>
      <c r="H9" s="100"/>
      <c r="I9" s="96"/>
      <c r="J9" s="96"/>
      <c r="K9" s="100"/>
      <c r="L9" s="96"/>
      <c r="M9" s="96"/>
      <c r="N9" s="100"/>
      <c r="O9" s="96"/>
      <c r="P9" s="98"/>
      <c r="Q9" s="96"/>
      <c r="R9" s="99"/>
    </row>
    <row r="10" customFormat="false" ht="15" hidden="false" customHeight="false" outlineLevel="0" collapsed="false">
      <c r="A10" s="95"/>
      <c r="B10" s="96"/>
      <c r="C10" s="96"/>
      <c r="D10" s="96"/>
      <c r="E10" s="100"/>
      <c r="F10" s="96"/>
      <c r="G10" s="96"/>
      <c r="H10" s="100"/>
      <c r="I10" s="96"/>
      <c r="J10" s="96"/>
      <c r="K10" s="100"/>
      <c r="L10" s="96"/>
      <c r="M10" s="96"/>
      <c r="N10" s="100"/>
      <c r="O10" s="96"/>
      <c r="P10" s="98"/>
      <c r="Q10" s="96"/>
      <c r="R10" s="99"/>
    </row>
    <row r="11" customFormat="false" ht="15" hidden="false" customHeight="false" outlineLevel="0" collapsed="false">
      <c r="A11" s="95"/>
      <c r="B11" s="96"/>
      <c r="C11" s="96"/>
      <c r="D11" s="96"/>
      <c r="E11" s="100"/>
      <c r="F11" s="96"/>
      <c r="G11" s="96"/>
      <c r="H11" s="100"/>
      <c r="I11" s="96"/>
      <c r="J11" s="96"/>
      <c r="K11" s="100"/>
      <c r="L11" s="96"/>
      <c r="M11" s="96"/>
      <c r="N11" s="100"/>
      <c r="O11" s="96"/>
      <c r="P11" s="98"/>
      <c r="Q11" s="96"/>
      <c r="R11" s="99"/>
    </row>
    <row r="12" customFormat="false" ht="15" hidden="false" customHeight="false" outlineLevel="0" collapsed="false">
      <c r="A12" s="95" t="n">
        <v>1</v>
      </c>
      <c r="B12" s="95" t="n">
        <v>2</v>
      </c>
      <c r="C12" s="95" t="n">
        <v>3</v>
      </c>
      <c r="D12" s="95" t="n">
        <v>4</v>
      </c>
      <c r="E12" s="101" t="n">
        <v>5</v>
      </c>
      <c r="F12" s="95" t="n">
        <v>6</v>
      </c>
      <c r="G12" s="95" t="n">
        <v>7</v>
      </c>
      <c r="H12" s="95" t="n">
        <v>8</v>
      </c>
      <c r="I12" s="95" t="n">
        <v>11</v>
      </c>
      <c r="J12" s="95" t="n">
        <v>12</v>
      </c>
      <c r="K12" s="95" t="n">
        <v>13</v>
      </c>
      <c r="L12" s="95" t="n">
        <v>17</v>
      </c>
      <c r="M12" s="95" t="n">
        <v>18</v>
      </c>
      <c r="N12" s="95" t="n">
        <v>19</v>
      </c>
      <c r="O12" s="95" t="n">
        <v>20</v>
      </c>
      <c r="P12" s="101" t="n">
        <v>21</v>
      </c>
      <c r="Q12" s="95" t="n">
        <v>22</v>
      </c>
      <c r="R12" s="102"/>
    </row>
    <row r="13" customFormat="false" ht="16.5" hidden="false" customHeight="false" outlineLevel="0" collapsed="false">
      <c r="A13" s="103" t="n">
        <v>1</v>
      </c>
      <c r="B13" s="192" t="s">
        <v>203</v>
      </c>
      <c r="C13" s="101" t="n">
        <f aca="false">C143</f>
        <v>116130390</v>
      </c>
      <c r="D13" s="101" t="n">
        <f aca="false">D143</f>
        <v>107763758</v>
      </c>
      <c r="E13" s="105" t="n">
        <f aca="false">E143</f>
        <v>107.763864359667</v>
      </c>
      <c r="F13" s="101" t="n">
        <f aca="false">F143</f>
        <v>16000625</v>
      </c>
      <c r="G13" s="101" t="n">
        <f aca="false">G143</f>
        <v>13915333</v>
      </c>
      <c r="H13" s="105" t="n">
        <f aca="false">H143</f>
        <v>114.985570233928</v>
      </c>
      <c r="I13" s="101" t="n">
        <f aca="false">I143</f>
        <v>109794455</v>
      </c>
      <c r="J13" s="101" t="n">
        <f aca="false">J143</f>
        <v>103721292</v>
      </c>
      <c r="K13" s="105" t="n">
        <f aca="false">K143</f>
        <v>105.855271259058</v>
      </c>
      <c r="L13" s="101" t="n">
        <f aca="false">L143</f>
        <v>68871131</v>
      </c>
      <c r="M13" s="101" t="n">
        <f aca="false">M143</f>
        <v>66238609</v>
      </c>
      <c r="N13" s="105" t="n">
        <f aca="false">N143</f>
        <v>103.9743014531</v>
      </c>
      <c r="O13" s="101" t="n">
        <f aca="false">O154</f>
        <v>6298</v>
      </c>
      <c r="P13" s="105" t="n">
        <f aca="false">P143</f>
        <v>175.668908157848</v>
      </c>
      <c r="Q13" s="101" t="n">
        <f aca="false">Q143</f>
        <v>5649</v>
      </c>
      <c r="R13" s="102" t="n">
        <f aca="false">O13*P13</f>
        <v>1106362.78357813</v>
      </c>
    </row>
    <row r="14" customFormat="false" ht="16.5" hidden="false" customHeight="false" outlineLevel="0" collapsed="false">
      <c r="A14" s="103"/>
      <c r="B14" s="192" t="s">
        <v>204</v>
      </c>
      <c r="C14" s="101" t="n">
        <f aca="false">C153</f>
        <v>105834498</v>
      </c>
      <c r="D14" s="101" t="n">
        <f aca="false">D153</f>
        <v>100590254</v>
      </c>
      <c r="E14" s="105" t="n">
        <f aca="false">E153</f>
        <v>105.213471277247</v>
      </c>
      <c r="F14" s="101" t="n">
        <f aca="false">F153</f>
        <v>14249099</v>
      </c>
      <c r="G14" s="101" t="n">
        <f aca="false">G153</f>
        <v>11932710</v>
      </c>
      <c r="H14" s="105" t="n">
        <f aca="false">H153</f>
        <v>119.412094989319</v>
      </c>
      <c r="I14" s="101" t="n">
        <f aca="false">I153</f>
        <v>102590064</v>
      </c>
      <c r="J14" s="101" t="n">
        <f aca="false">J153</f>
        <v>100341668</v>
      </c>
      <c r="K14" s="105" t="n">
        <f aca="false">K153</f>
        <v>102.240740108088</v>
      </c>
      <c r="L14" s="101" t="n">
        <f aca="false">L153</f>
        <v>99725493</v>
      </c>
      <c r="M14" s="101" t="n">
        <f aca="false">M153</f>
        <v>98351378</v>
      </c>
      <c r="N14" s="105" t="n">
        <f aca="false">N153</f>
        <v>101.397148700855</v>
      </c>
      <c r="O14" s="101" t="n">
        <f aca="false">O153</f>
        <v>647</v>
      </c>
      <c r="P14" s="101" t="n">
        <f aca="false">P153</f>
        <v>130</v>
      </c>
      <c r="Q14" s="101" t="n">
        <f aca="false">Q153</f>
        <v>3171</v>
      </c>
      <c r="R14" s="102" t="n">
        <f aca="false">O14*P14</f>
        <v>84110</v>
      </c>
    </row>
    <row r="15" customFormat="false" ht="16.5" hidden="false" customHeight="false" outlineLevel="0" collapsed="false">
      <c r="A15" s="103" t="n">
        <v>2</v>
      </c>
      <c r="B15" s="192" t="s">
        <v>205</v>
      </c>
      <c r="C15" s="101" t="n">
        <f aca="false">C163</f>
        <v>7519723</v>
      </c>
      <c r="D15" s="101" t="n">
        <f aca="false">D163</f>
        <v>8949449</v>
      </c>
      <c r="E15" s="105" t="n">
        <f aca="false">E163</f>
        <v>84.0244242969595</v>
      </c>
      <c r="F15" s="101" t="n">
        <f aca="false">F163</f>
        <v>1156582</v>
      </c>
      <c r="G15" s="101" t="n">
        <f aca="false">G163</f>
        <v>1391183</v>
      </c>
      <c r="H15" s="105" t="n">
        <f aca="false">H163</f>
        <v>83.1365823187891</v>
      </c>
      <c r="I15" s="101" t="n">
        <f aca="false">I163</f>
        <v>7923565</v>
      </c>
      <c r="J15" s="101" t="n">
        <f aca="false">J163</f>
        <v>8778603</v>
      </c>
      <c r="K15" s="105" t="n">
        <f aca="false">K163</f>
        <v>90.2599764449993</v>
      </c>
      <c r="L15" s="101" t="n">
        <f aca="false">L163</f>
        <v>2677960</v>
      </c>
      <c r="M15" s="101" t="n">
        <f aca="false">M163</f>
        <v>2067910</v>
      </c>
      <c r="N15" s="105" t="n">
        <f aca="false">N163</f>
        <v>129.500800324966</v>
      </c>
      <c r="O15" s="101" t="n">
        <f aca="false">O163</f>
        <v>364</v>
      </c>
      <c r="P15" s="105" t="n">
        <f aca="false">P163</f>
        <v>80</v>
      </c>
      <c r="Q15" s="101" t="n">
        <f aca="false">Q163</f>
        <v>1252</v>
      </c>
      <c r="R15" s="102" t="n">
        <f aca="false">O15*P15</f>
        <v>29120</v>
      </c>
    </row>
    <row r="16" customFormat="false" ht="16.5" hidden="false" customHeight="false" outlineLevel="0" collapsed="false">
      <c r="A16" s="103" t="n">
        <v>3</v>
      </c>
      <c r="B16" s="192" t="s">
        <v>178</v>
      </c>
      <c r="C16" s="101" t="n">
        <f aca="false">C182</f>
        <v>7592438</v>
      </c>
      <c r="D16" s="101" t="n">
        <f aca="false">D182</f>
        <v>8824109</v>
      </c>
      <c r="E16" s="105" t="n">
        <f aca="false">E182</f>
        <v>86.0419788558822</v>
      </c>
      <c r="F16" s="101" t="n">
        <f aca="false">F182</f>
        <v>1468801</v>
      </c>
      <c r="G16" s="101" t="n">
        <f aca="false">G182</f>
        <v>1273181</v>
      </c>
      <c r="H16" s="105" t="n">
        <f aca="false">H182</f>
        <v>115.364665353944</v>
      </c>
      <c r="I16" s="101" t="n">
        <f aca="false">I182</f>
        <v>7869174</v>
      </c>
      <c r="J16" s="101" t="n">
        <f aca="false">J182</f>
        <v>8708125</v>
      </c>
      <c r="K16" s="105" t="n">
        <f aca="false">K182</f>
        <v>90.3658824373789</v>
      </c>
      <c r="L16" s="101" t="n">
        <f aca="false">L182</f>
        <v>7836281</v>
      </c>
      <c r="M16" s="101" t="n">
        <f aca="false">M182</f>
        <v>8678124</v>
      </c>
      <c r="N16" s="105" t="n">
        <f aca="false">N182</f>
        <v>90.2992513128413</v>
      </c>
      <c r="O16" s="101" t="n">
        <f aca="false">O182</f>
        <v>486</v>
      </c>
      <c r="P16" s="105" t="n">
        <f aca="false">P182</f>
        <v>104.047325102881</v>
      </c>
      <c r="Q16" s="101" t="n">
        <f aca="false">Q182</f>
        <v>543</v>
      </c>
      <c r="R16" s="102" t="n">
        <f aca="false">O16*P16</f>
        <v>50567</v>
      </c>
    </row>
    <row r="17" customFormat="false" ht="16.5" hidden="false" customHeight="false" outlineLevel="0" collapsed="false">
      <c r="A17" s="103" t="n">
        <v>4</v>
      </c>
      <c r="B17" s="192" t="s">
        <v>179</v>
      </c>
      <c r="C17" s="101" t="n">
        <f aca="false">C57</f>
        <v>2547231</v>
      </c>
      <c r="D17" s="101" t="n">
        <f aca="false">D57</f>
        <v>1715474</v>
      </c>
      <c r="E17" s="105" t="n">
        <f aca="false">E57</f>
        <v>148.48554976642</v>
      </c>
      <c r="F17" s="101" t="n">
        <f aca="false">F57</f>
        <v>333852</v>
      </c>
      <c r="G17" s="101" t="n">
        <f aca="false">G57</f>
        <v>211315</v>
      </c>
      <c r="H17" s="105" t="n">
        <f aca="false">H57</f>
        <v>157.987838061662</v>
      </c>
      <c r="I17" s="101" t="n">
        <f aca="false">I57</f>
        <v>1934666</v>
      </c>
      <c r="J17" s="101" t="n">
        <f aca="false">J57</f>
        <v>1762766</v>
      </c>
      <c r="K17" s="105" t="n">
        <f aca="false">K57</f>
        <v>109.751719740453</v>
      </c>
      <c r="L17" s="101" t="n">
        <f aca="false">L57</f>
        <v>1097820</v>
      </c>
      <c r="M17" s="101" t="n">
        <f aca="false">M57</f>
        <v>956953</v>
      </c>
      <c r="N17" s="105" t="n">
        <f aca="false">N57</f>
        <v>114.72036766696</v>
      </c>
      <c r="O17" s="101" t="n">
        <f aca="false">O57</f>
        <v>524</v>
      </c>
      <c r="P17" s="105" t="n">
        <f aca="false">P57</f>
        <v>83.4446564885496</v>
      </c>
      <c r="Q17" s="101" t="n">
        <f aca="false">Q57</f>
        <v>830</v>
      </c>
      <c r="R17" s="102" t="n">
        <f aca="false">O17*P17</f>
        <v>43725</v>
      </c>
    </row>
    <row r="18" customFormat="false" ht="16.5" hidden="false" customHeight="false" outlineLevel="0" collapsed="false">
      <c r="A18" s="103" t="n">
        <v>5</v>
      </c>
      <c r="B18" s="192" t="s">
        <v>180</v>
      </c>
      <c r="C18" s="101" t="n">
        <f aca="false">C69</f>
        <v>1089514</v>
      </c>
      <c r="D18" s="101" t="n">
        <f aca="false">D69</f>
        <v>1129601</v>
      </c>
      <c r="E18" s="105" t="n">
        <f aca="false">E69</f>
        <v>96.4512248130092</v>
      </c>
      <c r="F18" s="101" t="n">
        <f aca="false">F69</f>
        <v>133632</v>
      </c>
      <c r="G18" s="101" t="n">
        <f aca="false">G69</f>
        <v>185794</v>
      </c>
      <c r="H18" s="105" t="n">
        <f aca="false">H69</f>
        <v>71.9248199618933</v>
      </c>
      <c r="I18" s="101" t="n">
        <f aca="false">I69</f>
        <v>1125826</v>
      </c>
      <c r="J18" s="101" t="n">
        <f aca="false">J69</f>
        <v>1123111</v>
      </c>
      <c r="K18" s="105" t="n">
        <f aca="false">K69</f>
        <v>100.241739240378</v>
      </c>
      <c r="L18" s="101" t="n">
        <f aca="false">L69</f>
        <v>735552</v>
      </c>
      <c r="M18" s="101" t="n">
        <f aca="false">M69</f>
        <v>596776</v>
      </c>
      <c r="N18" s="105" t="n">
        <f aca="false">N69</f>
        <v>123.254286365403</v>
      </c>
      <c r="O18" s="101" t="n">
        <f aca="false">O69</f>
        <v>447</v>
      </c>
      <c r="P18" s="105" t="n">
        <f aca="false">P69</f>
        <v>61.3713646532438</v>
      </c>
      <c r="Q18" s="101" t="n">
        <f aca="false">Q69</f>
        <v>580</v>
      </c>
      <c r="R18" s="102" t="n">
        <f aca="false">O18*P18</f>
        <v>27433</v>
      </c>
    </row>
    <row r="19" customFormat="false" ht="16.5" hidden="false" customHeight="false" outlineLevel="0" collapsed="false">
      <c r="A19" s="103" t="n">
        <v>6</v>
      </c>
      <c r="B19" s="192" t="s">
        <v>181</v>
      </c>
      <c r="C19" s="101" t="n">
        <f aca="false">C80</f>
        <v>1182815</v>
      </c>
      <c r="D19" s="101" t="n">
        <f aca="false">D80</f>
        <v>744936</v>
      </c>
      <c r="E19" s="105" t="n">
        <f aca="false">E80</f>
        <v>158.780754319834</v>
      </c>
      <c r="F19" s="101" t="n">
        <f aca="false">F80</f>
        <v>234829</v>
      </c>
      <c r="G19" s="101" t="n">
        <f aca="false">G80</f>
        <v>105102</v>
      </c>
      <c r="H19" s="105" t="n">
        <f aca="false">H80</f>
        <v>223.429620749367</v>
      </c>
      <c r="I19" s="101" t="n">
        <f aca="false">I80</f>
        <v>1175268</v>
      </c>
      <c r="J19" s="101" t="n">
        <f aca="false">J80</f>
        <v>879058</v>
      </c>
      <c r="K19" s="105" t="n">
        <f aca="false">K80</f>
        <v>133.696297627688</v>
      </c>
      <c r="L19" s="101" t="n">
        <f aca="false">L80</f>
        <v>604623</v>
      </c>
      <c r="M19" s="101" t="n">
        <f aca="false">M80</f>
        <v>367765</v>
      </c>
      <c r="N19" s="105" t="n">
        <f aca="false">N80</f>
        <v>164.404714967438</v>
      </c>
      <c r="O19" s="101" t="n">
        <f aca="false">O80</f>
        <v>290</v>
      </c>
      <c r="P19" s="105" t="n">
        <f aca="false">P80</f>
        <v>58.5931034482759</v>
      </c>
      <c r="Q19" s="101" t="n">
        <f aca="false">Q80</f>
        <v>560</v>
      </c>
      <c r="R19" s="102" t="n">
        <f aca="false">O19*P19</f>
        <v>16992</v>
      </c>
    </row>
    <row r="20" customFormat="false" ht="16.5" hidden="false" customHeight="false" outlineLevel="0" collapsed="false">
      <c r="A20" s="103" t="n">
        <v>7</v>
      </c>
      <c r="B20" s="192" t="s">
        <v>182</v>
      </c>
      <c r="C20" s="101" t="n">
        <f aca="false">C95</f>
        <v>4809263</v>
      </c>
      <c r="D20" s="101" t="n">
        <f aca="false">D95</f>
        <v>4672556</v>
      </c>
      <c r="E20" s="105" t="n">
        <f aca="false">E95</f>
        <v>102.925743426082</v>
      </c>
      <c r="F20" s="101" t="n">
        <f aca="false">F95</f>
        <v>838408</v>
      </c>
      <c r="G20" s="101" t="n">
        <f aca="false">G95</f>
        <v>754128</v>
      </c>
      <c r="H20" s="105" t="n">
        <f aca="false">H95</f>
        <v>111.175821611185</v>
      </c>
      <c r="I20" s="101" t="n">
        <f aca="false">I95</f>
        <v>7482133</v>
      </c>
      <c r="J20" s="101" t="n">
        <f aca="false">J95</f>
        <v>7103635</v>
      </c>
      <c r="K20" s="105" t="n">
        <f aca="false">K95</f>
        <v>105.32822984289</v>
      </c>
      <c r="L20" s="101" t="n">
        <f aca="false">L95</f>
        <v>1685696</v>
      </c>
      <c r="M20" s="101" t="n">
        <f aca="false">M95</f>
        <v>1305122</v>
      </c>
      <c r="N20" s="105" t="n">
        <f aca="false">N95</f>
        <v>129.160032548681</v>
      </c>
      <c r="O20" s="101" t="n">
        <f aca="false">O95</f>
        <v>1191</v>
      </c>
      <c r="P20" s="105" t="n">
        <f aca="false">P95</f>
        <v>105.119227539882</v>
      </c>
      <c r="Q20" s="101" t="n">
        <f aca="false">Q95</f>
        <v>3977</v>
      </c>
      <c r="R20" s="102" t="n">
        <f aca="false">O20*P20</f>
        <v>125197</v>
      </c>
    </row>
    <row r="21" customFormat="false" ht="33" hidden="false" customHeight="false" outlineLevel="0" collapsed="false">
      <c r="A21" s="103" t="n">
        <v>8</v>
      </c>
      <c r="B21" s="192" t="s">
        <v>183</v>
      </c>
      <c r="C21" s="101" t="n">
        <f aca="false">C169</f>
        <v>2980618</v>
      </c>
      <c r="D21" s="101" t="n">
        <f aca="false">D169</f>
        <v>1948578</v>
      </c>
      <c r="E21" s="105" t="n">
        <f aca="false">E169</f>
        <v>152.963751002013</v>
      </c>
      <c r="F21" s="101" t="n">
        <f aca="false">F169</f>
        <v>592072</v>
      </c>
      <c r="G21" s="101" t="n">
        <f aca="false">G169</f>
        <v>281465</v>
      </c>
      <c r="H21" s="105" t="n">
        <f aca="false">H169</f>
        <v>210.353685182882</v>
      </c>
      <c r="I21" s="101" t="n">
        <f aca="false">I169</f>
        <v>2776808</v>
      </c>
      <c r="J21" s="101" t="n">
        <f aca="false">J169</f>
        <v>1870028</v>
      </c>
      <c r="K21" s="105" t="n">
        <f aca="false">K169</f>
        <v>148.490183034693</v>
      </c>
      <c r="L21" s="101" t="n">
        <f aca="false">L169</f>
        <v>218648</v>
      </c>
      <c r="M21" s="101" t="n">
        <f aca="false">M169</f>
        <v>76888</v>
      </c>
      <c r="N21" s="105" t="n">
        <f aca="false">N169</f>
        <v>0</v>
      </c>
      <c r="O21" s="101" t="n">
        <f aca="false">O169</f>
        <v>106</v>
      </c>
      <c r="P21" s="105" t="n">
        <f aca="false">P169</f>
        <v>75.0943396226415</v>
      </c>
      <c r="Q21" s="101" t="n">
        <f aca="false">Q169</f>
        <v>526</v>
      </c>
      <c r="R21" s="102" t="n">
        <f aca="false">O21*P21</f>
        <v>7960</v>
      </c>
    </row>
    <row r="22" customFormat="false" ht="33" hidden="false" customHeight="false" outlineLevel="0" collapsed="false">
      <c r="A22" s="103" t="n">
        <v>9</v>
      </c>
      <c r="B22" s="192" t="s">
        <v>184</v>
      </c>
      <c r="C22" s="101" t="n">
        <f aca="false">C123</f>
        <v>2291545</v>
      </c>
      <c r="D22" s="101" t="n">
        <f aca="false">D123</f>
        <v>2279037</v>
      </c>
      <c r="E22" s="105" t="n">
        <f aca="false">E123</f>
        <v>100.54882829897</v>
      </c>
      <c r="F22" s="101" t="n">
        <f aca="false">F123</f>
        <v>313219</v>
      </c>
      <c r="G22" s="101" t="n">
        <f aca="false">G123</f>
        <v>336317</v>
      </c>
      <c r="H22" s="105" t="n">
        <f aca="false">H123</f>
        <v>93.1320747984788</v>
      </c>
      <c r="I22" s="101" t="n">
        <f aca="false">I123</f>
        <v>2356888</v>
      </c>
      <c r="J22" s="101" t="n">
        <f aca="false">J123</f>
        <v>2277068</v>
      </c>
      <c r="K22" s="105" t="n">
        <f aca="false">K123</f>
        <v>103.50538499509</v>
      </c>
      <c r="L22" s="101" t="n">
        <f aca="false">L123</f>
        <v>1084827</v>
      </c>
      <c r="M22" s="101" t="n">
        <f aca="false">M123</f>
        <v>954695</v>
      </c>
      <c r="N22" s="105" t="n">
        <f aca="false">N123</f>
        <v>113.630740707765</v>
      </c>
      <c r="O22" s="101" t="n">
        <f aca="false">O123</f>
        <v>1211</v>
      </c>
      <c r="P22" s="105" t="n">
        <f aca="false">P123</f>
        <v>59.4690338563171</v>
      </c>
      <c r="Q22" s="101" t="n">
        <f aca="false">Q123</f>
        <v>1871</v>
      </c>
      <c r="R22" s="102" t="n">
        <f aca="false">O22*P22</f>
        <v>72017</v>
      </c>
    </row>
    <row r="23" customFormat="false" ht="16.5" hidden="false" customHeight="false" outlineLevel="0" collapsed="false">
      <c r="A23" s="103" t="n">
        <v>10</v>
      </c>
      <c r="B23" s="192" t="s">
        <v>185</v>
      </c>
      <c r="C23" s="101" t="n">
        <f aca="false">C135</f>
        <v>203946</v>
      </c>
      <c r="D23" s="101" t="n">
        <f aca="false">D135</f>
        <v>100501</v>
      </c>
      <c r="E23" s="105" t="n">
        <f aca="false">E135</f>
        <v>202.929324086328</v>
      </c>
      <c r="F23" s="101" t="n">
        <f aca="false">F135</f>
        <v>21932</v>
      </c>
      <c r="G23" s="101" t="n">
        <f aca="false">G135</f>
        <v>18693</v>
      </c>
      <c r="H23" s="105" t="n">
        <f aca="false">H135</f>
        <v>117.327341785695</v>
      </c>
      <c r="I23" s="101" t="n">
        <f aca="false">I135</f>
        <v>228617</v>
      </c>
      <c r="J23" s="101" t="n">
        <f aca="false">J135</f>
        <v>94124</v>
      </c>
      <c r="K23" s="105" t="n">
        <f aca="false">K135</f>
        <v>242.889167481195</v>
      </c>
      <c r="L23" s="101" t="n">
        <f aca="false">L135</f>
        <v>0</v>
      </c>
      <c r="M23" s="101" t="n">
        <f aca="false">M135</f>
        <v>0</v>
      </c>
      <c r="N23" s="105" t="n">
        <f aca="false">N135</f>
        <v>0</v>
      </c>
      <c r="O23" s="101" t="n">
        <f aca="false">O135</f>
        <v>94</v>
      </c>
      <c r="P23" s="105" t="n">
        <f aca="false">P135</f>
        <v>75.8510638297872</v>
      </c>
      <c r="Q23" s="101" t="n">
        <f aca="false">Q135</f>
        <v>101</v>
      </c>
      <c r="R23" s="102" t="n">
        <f aca="false">O23*P23</f>
        <v>7130</v>
      </c>
    </row>
    <row r="24" customFormat="false" ht="33" hidden="false" customHeight="false" outlineLevel="0" collapsed="false">
      <c r="A24" s="103" t="n">
        <v>11</v>
      </c>
      <c r="B24" s="192" t="s">
        <v>186</v>
      </c>
      <c r="C24" s="101" t="n">
        <f aca="false">C196</f>
        <v>866182</v>
      </c>
      <c r="D24" s="101" t="n">
        <f aca="false">D196</f>
        <v>1178168</v>
      </c>
      <c r="E24" s="105" t="n">
        <f aca="false">E196</f>
        <v>73.5193962151408</v>
      </c>
      <c r="F24" s="101" t="n">
        <f aca="false">F196</f>
        <v>98863</v>
      </c>
      <c r="G24" s="101" t="n">
        <f aca="false">G196</f>
        <v>85133</v>
      </c>
      <c r="H24" s="105" t="n">
        <f aca="false">H196</f>
        <v>116.12770605993</v>
      </c>
      <c r="I24" s="101" t="n">
        <f aca="false">I196</f>
        <v>634124</v>
      </c>
      <c r="J24" s="101" t="n">
        <f aca="false">J196</f>
        <v>1039268</v>
      </c>
      <c r="K24" s="105" t="n">
        <f aca="false">K196</f>
        <v>61.0164077023443</v>
      </c>
      <c r="L24" s="101" t="n">
        <f aca="false">L196</f>
        <v>93336</v>
      </c>
      <c r="M24" s="101" t="n">
        <f aca="false">M196</f>
        <v>366460</v>
      </c>
      <c r="N24" s="105" t="n">
        <f aca="false">N196</f>
        <v>25.4696283359712</v>
      </c>
      <c r="O24" s="101" t="n">
        <f aca="false">O196</f>
        <v>716</v>
      </c>
      <c r="P24" s="105" t="n">
        <f aca="false">P196</f>
        <v>149.934217877095</v>
      </c>
      <c r="Q24" s="101" t="n">
        <f aca="false">Q196</f>
        <v>722</v>
      </c>
      <c r="R24" s="102" t="n">
        <f aca="false">O24*P24</f>
        <v>107352.9</v>
      </c>
    </row>
    <row r="25" customFormat="false" ht="16.5" hidden="false" customHeight="false" outlineLevel="0" collapsed="false">
      <c r="A25" s="103" t="n">
        <v>12</v>
      </c>
      <c r="B25" s="192" t="s">
        <v>187</v>
      </c>
      <c r="C25" s="101" t="n">
        <f aca="false">C203</f>
        <v>196794</v>
      </c>
      <c r="D25" s="101" t="n">
        <f aca="false">D203</f>
        <v>312543</v>
      </c>
      <c r="E25" s="105" t="n">
        <f aca="false">E203</f>
        <v>62.9654159587641</v>
      </c>
      <c r="F25" s="101" t="n">
        <f aca="false">F203</f>
        <v>28538</v>
      </c>
      <c r="G25" s="101" t="n">
        <f aca="false">G203</f>
        <v>98743</v>
      </c>
      <c r="H25" s="105" t="n">
        <f aca="false">H203</f>
        <v>28.9012892053107</v>
      </c>
      <c r="I25" s="101" t="n">
        <f aca="false">I203</f>
        <v>196780</v>
      </c>
      <c r="J25" s="101" t="n">
        <f aca="false">J203</f>
        <v>319919</v>
      </c>
      <c r="K25" s="105" t="n">
        <f aca="false">K203</f>
        <v>61.5093195465102</v>
      </c>
      <c r="L25" s="101" t="n">
        <f aca="false">L203</f>
        <v>75779</v>
      </c>
      <c r="M25" s="101" t="n">
        <f aca="false">M203</f>
        <v>97797</v>
      </c>
      <c r="N25" s="105" t="n">
        <f aca="false">N203</f>
        <v>77.4860169534853</v>
      </c>
      <c r="O25" s="101" t="n">
        <f aca="false">O203</f>
        <v>239</v>
      </c>
      <c r="P25" s="105" t="n">
        <f aca="false">P203</f>
        <v>55.2259414225941</v>
      </c>
      <c r="Q25" s="101" t="n">
        <f aca="false">Q203</f>
        <v>237</v>
      </c>
      <c r="R25" s="102" t="n">
        <f aca="false">O25*P25</f>
        <v>13199</v>
      </c>
    </row>
    <row r="26" s="197" customFormat="true" ht="15" hidden="false" customHeight="false" outlineLevel="0" collapsed="false">
      <c r="A26" s="193"/>
      <c r="B26" s="193" t="s">
        <v>188</v>
      </c>
      <c r="C26" s="194" t="n">
        <f aca="false">SUM(C13:C25)</f>
        <v>253244957</v>
      </c>
      <c r="D26" s="194" t="n">
        <f aca="false">SUM(D13:D25)</f>
        <v>240208964</v>
      </c>
      <c r="E26" s="195" t="n">
        <f aca="false">C26/D26*100</f>
        <v>105.426938605006</v>
      </c>
      <c r="F26" s="194" t="n">
        <f aca="false">SUM(F13:F25)</f>
        <v>35470452</v>
      </c>
      <c r="G26" s="194" t="n">
        <f aca="false">SUM(G13:G25)</f>
        <v>30589097</v>
      </c>
      <c r="H26" s="195" t="n">
        <f aca="false">F26/G26*100</f>
        <v>115.957826411156</v>
      </c>
      <c r="I26" s="194" t="n">
        <f aca="false">SUM(I13:I25)</f>
        <v>246088368</v>
      </c>
      <c r="J26" s="194" t="n">
        <f aca="false">SUM(J13:J25)</f>
        <v>238018665</v>
      </c>
      <c r="K26" s="195" t="n">
        <f aca="false">I26/J26*100</f>
        <v>103.390365625318</v>
      </c>
      <c r="L26" s="194" t="n">
        <f aca="false">SUM(L13:L25)</f>
        <v>184707146</v>
      </c>
      <c r="M26" s="194" t="n">
        <f aca="false">SUM(M13:M25)</f>
        <v>180058477</v>
      </c>
      <c r="N26" s="195" t="n">
        <f aca="false">L26/M26*100</f>
        <v>102.581755148357</v>
      </c>
      <c r="O26" s="194" t="n">
        <f aca="false">SUM(O13:O25)</f>
        <v>12613</v>
      </c>
      <c r="P26" s="195" t="n">
        <f aca="false">R26/O26</f>
        <v>134.081160990893</v>
      </c>
      <c r="Q26" s="194" t="n">
        <f aca="false">SUM(Q13:Q25)</f>
        <v>20019</v>
      </c>
      <c r="R26" s="196" t="n">
        <f aca="false">SUM(R13:R25)</f>
        <v>1691165.68357813</v>
      </c>
    </row>
    <row r="27" customFormat="false" ht="15" hidden="false" customHeight="false" outlineLevel="0" collapsed="false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1"/>
      <c r="Q27" s="111"/>
      <c r="R27" s="112"/>
    </row>
    <row r="28" s="116" customFormat="true" ht="15" hidden="false" customHeight="false" outlineLevel="0" collapsed="false">
      <c r="A28" s="113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4"/>
      <c r="Q28" s="114"/>
      <c r="R28" s="115"/>
    </row>
    <row r="29" customFormat="false" ht="15" hidden="false" customHeight="false" outlineLevel="0" collapsed="false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customFormat="false" ht="15" hidden="false" customHeight="false" outlineLevel="0" collapsed="false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  <row r="31" customFormat="false" ht="15" hidden="false" customHeight="false" outlineLevel="0" collapsed="false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</row>
    <row r="32" customFormat="false" ht="15" hidden="false" customHeight="false" outlineLevel="0" collapsed="false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</row>
    <row r="33" s="119" customFormat="true" ht="14.25" hidden="false" customHeight="true" outlineLevel="0" collapsed="false">
      <c r="A33" s="117" t="s">
        <v>215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8"/>
    </row>
    <row r="34" s="119" customFormat="true" ht="14.25" hidden="false" customHeight="false" outlineLevel="0" collapsed="false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8"/>
    </row>
    <row r="35" s="119" customFormat="true" ht="15" hidden="false" customHeight="false" outlineLevel="0" collapsed="false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20"/>
    </row>
    <row r="36" customFormat="false" ht="15" hidden="false" customHeight="true" outlineLevel="0" collapsed="false">
      <c r="A36" s="121" t="s">
        <v>1</v>
      </c>
      <c r="B36" s="122" t="s">
        <v>27</v>
      </c>
      <c r="C36" s="121" t="s">
        <v>3</v>
      </c>
      <c r="D36" s="121"/>
      <c r="E36" s="121"/>
      <c r="F36" s="121"/>
      <c r="G36" s="121"/>
      <c r="H36" s="121" t="s">
        <v>4</v>
      </c>
      <c r="I36" s="121"/>
      <c r="J36" s="121"/>
      <c r="K36" s="121"/>
      <c r="L36" s="121"/>
      <c r="M36" s="121" t="s">
        <v>5</v>
      </c>
      <c r="N36" s="123"/>
      <c r="O36" s="122" t="s">
        <v>28</v>
      </c>
      <c r="P36" s="124" t="s">
        <v>29</v>
      </c>
      <c r="Q36" s="122" t="s">
        <v>30</v>
      </c>
      <c r="R36" s="125"/>
    </row>
    <row r="37" customFormat="false" ht="60" hidden="false" customHeight="false" outlineLevel="0" collapsed="false">
      <c r="A37" s="121"/>
      <c r="B37" s="122"/>
      <c r="C37" s="126" t="s">
        <v>9</v>
      </c>
      <c r="D37" s="126" t="s">
        <v>31</v>
      </c>
      <c r="E37" s="127" t="s">
        <v>32</v>
      </c>
      <c r="F37" s="126" t="s">
        <v>12</v>
      </c>
      <c r="G37" s="126" t="s">
        <v>33</v>
      </c>
      <c r="H37" s="127" t="s">
        <v>32</v>
      </c>
      <c r="I37" s="126" t="s">
        <v>13</v>
      </c>
      <c r="J37" s="126" t="s">
        <v>31</v>
      </c>
      <c r="K37" s="127" t="s">
        <v>32</v>
      </c>
      <c r="L37" s="126" t="s">
        <v>13</v>
      </c>
      <c r="M37" s="126" t="s">
        <v>31</v>
      </c>
      <c r="N37" s="127" t="s">
        <v>32</v>
      </c>
      <c r="O37" s="122"/>
      <c r="P37" s="124"/>
      <c r="Q37" s="122"/>
      <c r="R37" s="128"/>
    </row>
    <row r="38" customFormat="false" ht="15" hidden="false" customHeight="false" outlineLevel="0" collapsed="false">
      <c r="A38" s="129"/>
      <c r="B38" s="36" t="s">
        <v>34</v>
      </c>
      <c r="C38" s="129"/>
      <c r="D38" s="129"/>
      <c r="E38" s="129"/>
      <c r="F38" s="129"/>
      <c r="G38" s="129"/>
      <c r="H38" s="129"/>
      <c r="I38" s="129"/>
      <c r="J38" s="129"/>
      <c r="K38" s="130"/>
      <c r="L38" s="129"/>
      <c r="M38" s="129"/>
      <c r="N38" s="129"/>
      <c r="O38" s="129"/>
      <c r="P38" s="131"/>
      <c r="Q38" s="131"/>
      <c r="R38" s="118"/>
    </row>
    <row r="39" customFormat="false" ht="15" hidden="false" customHeight="false" outlineLevel="0" collapsed="false">
      <c r="A39" s="129" t="s">
        <v>35</v>
      </c>
      <c r="B39" s="129"/>
      <c r="C39" s="129" t="n">
        <v>3</v>
      </c>
      <c r="D39" s="129" t="n">
        <v>4</v>
      </c>
      <c r="E39" s="131" t="n">
        <v>5</v>
      </c>
      <c r="F39" s="129" t="n">
        <v>6</v>
      </c>
      <c r="G39" s="129" t="n">
        <v>7</v>
      </c>
      <c r="H39" s="129" t="n">
        <v>8</v>
      </c>
      <c r="I39" s="129" t="n">
        <v>9</v>
      </c>
      <c r="J39" s="129" t="n">
        <v>10</v>
      </c>
      <c r="K39" s="129" t="n">
        <v>11</v>
      </c>
      <c r="L39" s="129" t="n">
        <v>12</v>
      </c>
      <c r="M39" s="129" t="n">
        <v>13</v>
      </c>
      <c r="N39" s="129" t="n">
        <v>14</v>
      </c>
      <c r="O39" s="129" t="n">
        <v>15</v>
      </c>
      <c r="P39" s="131" t="n">
        <v>16</v>
      </c>
      <c r="Q39" s="129" t="n">
        <v>17</v>
      </c>
      <c r="R39" s="128"/>
    </row>
    <row r="40" customFormat="false" ht="15" hidden="false" customHeight="false" outlineLevel="0" collapsed="false">
      <c r="A40" s="132" t="n">
        <v>1</v>
      </c>
      <c r="B40" s="133" t="s">
        <v>36</v>
      </c>
      <c r="C40" s="134" t="n">
        <v>116132</v>
      </c>
      <c r="D40" s="134" t="n">
        <v>110931</v>
      </c>
      <c r="E40" s="135" t="n">
        <f aca="false">C40/D40*100</f>
        <v>104.688500058595</v>
      </c>
      <c r="F40" s="134" t="n">
        <v>8754</v>
      </c>
      <c r="G40" s="134" t="n">
        <v>14154</v>
      </c>
      <c r="H40" s="135" t="n">
        <f aca="false">F40/G40*100</f>
        <v>61.8482407799915</v>
      </c>
      <c r="I40" s="134" t="n">
        <v>107716</v>
      </c>
      <c r="J40" s="134" t="n">
        <v>110931</v>
      </c>
      <c r="K40" s="135" t="n">
        <f aca="false">I40/J40*100</f>
        <v>97.1018020210762</v>
      </c>
      <c r="L40" s="134" t="n">
        <v>5501</v>
      </c>
      <c r="M40" s="134" t="n">
        <v>548</v>
      </c>
      <c r="N40" s="135" t="n">
        <f aca="false">L40/M40*100</f>
        <v>1003.83211678832</v>
      </c>
      <c r="O40" s="136"/>
      <c r="P40" s="134" t="n">
        <v>76</v>
      </c>
      <c r="Q40" s="136" t="n">
        <v>91</v>
      </c>
      <c r="R40" s="128" t="n">
        <f aca="false">O40*P40</f>
        <v>0</v>
      </c>
    </row>
    <row r="41" customFormat="false" ht="15" hidden="false" customHeight="false" outlineLevel="0" collapsed="false">
      <c r="A41" s="132" t="n">
        <v>2</v>
      </c>
      <c r="B41" s="133" t="s">
        <v>37</v>
      </c>
      <c r="C41" s="134" t="n">
        <v>0</v>
      </c>
      <c r="D41" s="134" t="n">
        <v>0</v>
      </c>
      <c r="E41" s="135" t="n">
        <v>0</v>
      </c>
      <c r="F41" s="134" t="n">
        <v>0</v>
      </c>
      <c r="G41" s="134" t="n">
        <v>0</v>
      </c>
      <c r="H41" s="135" t="n">
        <v>0</v>
      </c>
      <c r="I41" s="134" t="n">
        <v>0</v>
      </c>
      <c r="J41" s="134" t="n">
        <v>0</v>
      </c>
      <c r="K41" s="135" t="n">
        <v>0</v>
      </c>
      <c r="L41" s="134" t="n">
        <v>0</v>
      </c>
      <c r="M41" s="134" t="n">
        <v>0</v>
      </c>
      <c r="N41" s="135" t="n">
        <v>0</v>
      </c>
      <c r="O41" s="136" t="n">
        <v>0</v>
      </c>
      <c r="P41" s="134" t="n">
        <v>0</v>
      </c>
      <c r="Q41" s="136" t="n">
        <v>0</v>
      </c>
      <c r="R41" s="128" t="n">
        <f aca="false">O41*P41</f>
        <v>0</v>
      </c>
    </row>
    <row r="42" customFormat="false" ht="15" hidden="false" customHeight="false" outlineLevel="0" collapsed="false">
      <c r="A42" s="132" t="n">
        <v>3</v>
      </c>
      <c r="B42" s="133" t="s">
        <v>38</v>
      </c>
      <c r="C42" s="134" t="n">
        <v>52558</v>
      </c>
      <c r="D42" s="134" t="n">
        <v>41264</v>
      </c>
      <c r="E42" s="135" t="n">
        <f aca="false">C42/D42*100</f>
        <v>127.370104691741</v>
      </c>
      <c r="F42" s="134" t="n">
        <v>6213</v>
      </c>
      <c r="G42" s="134" t="n">
        <v>6441</v>
      </c>
      <c r="H42" s="135" t="n">
        <f aca="false">F42/G42*100</f>
        <v>96.4601769911504</v>
      </c>
      <c r="I42" s="134" t="n">
        <v>91771</v>
      </c>
      <c r="J42" s="134" t="n">
        <v>52128</v>
      </c>
      <c r="K42" s="135" t="n">
        <f aca="false">I42/J42*100</f>
        <v>176.049340085942</v>
      </c>
      <c r="L42" s="134" t="n">
        <v>0</v>
      </c>
      <c r="M42" s="134" t="n">
        <v>12643</v>
      </c>
      <c r="N42" s="135" t="n">
        <f aca="false">L42/M42*100</f>
        <v>0</v>
      </c>
      <c r="O42" s="136" t="n">
        <v>38</v>
      </c>
      <c r="P42" s="134" t="n">
        <v>70</v>
      </c>
      <c r="Q42" s="136" t="n">
        <v>35</v>
      </c>
      <c r="R42" s="128" t="n">
        <f aca="false">O42*P42</f>
        <v>2660</v>
      </c>
    </row>
    <row r="43" customFormat="false" ht="15" hidden="false" customHeight="false" outlineLevel="0" collapsed="false">
      <c r="A43" s="132" t="n">
        <v>4</v>
      </c>
      <c r="B43" s="133" t="s">
        <v>39</v>
      </c>
      <c r="C43" s="134" t="n">
        <v>10300</v>
      </c>
      <c r="D43" s="134" t="n">
        <v>15230</v>
      </c>
      <c r="E43" s="135" t="n">
        <f aca="false">C43/D43*100</f>
        <v>67.6296782665791</v>
      </c>
      <c r="F43" s="134" t="n">
        <v>2100</v>
      </c>
      <c r="G43" s="134" t="n">
        <v>2140</v>
      </c>
      <c r="H43" s="135" t="n">
        <f aca="false">F43/G43*100</f>
        <v>98.1308411214953</v>
      </c>
      <c r="I43" s="134" t="n">
        <v>13452</v>
      </c>
      <c r="J43" s="134" t="n">
        <v>26632</v>
      </c>
      <c r="K43" s="135" t="n">
        <f aca="false">I43/J43*100</f>
        <v>50.5106638630219</v>
      </c>
      <c r="L43" s="134" t="n">
        <v>13452</v>
      </c>
      <c r="M43" s="134" t="n">
        <f aca="false">25623+1009</f>
        <v>26632</v>
      </c>
      <c r="N43" s="135" t="n">
        <f aca="false">L43/M43*100</f>
        <v>50.5106638630219</v>
      </c>
      <c r="O43" s="136" t="n">
        <v>20</v>
      </c>
      <c r="P43" s="134" t="n">
        <v>60</v>
      </c>
      <c r="Q43" s="136" t="n">
        <v>20</v>
      </c>
      <c r="R43" s="128" t="n">
        <f aca="false">O43*P43</f>
        <v>1200</v>
      </c>
    </row>
    <row r="44" customFormat="false" ht="15" hidden="false" customHeight="false" outlineLevel="0" collapsed="false">
      <c r="A44" s="132" t="n">
        <v>5</v>
      </c>
      <c r="B44" s="133" t="s">
        <v>40</v>
      </c>
      <c r="C44" s="138" t="n">
        <v>34704</v>
      </c>
      <c r="D44" s="138" t="n">
        <v>71214</v>
      </c>
      <c r="E44" s="135" t="n">
        <f aca="false">C44/D44*100</f>
        <v>48.7319909006656</v>
      </c>
      <c r="F44" s="138" t="n">
        <v>4419</v>
      </c>
      <c r="G44" s="138" t="n">
        <v>4834</v>
      </c>
      <c r="H44" s="135" t="n">
        <f aca="false">F44/G44*100</f>
        <v>91.414977244518</v>
      </c>
      <c r="I44" s="138" t="n">
        <v>40085</v>
      </c>
      <c r="J44" s="138" t="n">
        <v>75541</v>
      </c>
      <c r="K44" s="135" t="n">
        <f aca="false">I44/J44*100</f>
        <v>53.0638990746747</v>
      </c>
      <c r="L44" s="138" t="n">
        <v>3310</v>
      </c>
      <c r="M44" s="138" t="n">
        <v>10323</v>
      </c>
      <c r="N44" s="135" t="n">
        <f aca="false">L44/M44*100</f>
        <v>32.064322386903</v>
      </c>
      <c r="O44" s="136" t="n">
        <v>52</v>
      </c>
      <c r="P44" s="134" t="n">
        <v>55</v>
      </c>
      <c r="Q44" s="136" t="n">
        <v>53</v>
      </c>
      <c r="R44" s="128" t="n">
        <f aca="false">O44*P44</f>
        <v>2860</v>
      </c>
    </row>
    <row r="45" customFormat="false" ht="15" hidden="false" customHeight="false" outlineLevel="0" collapsed="false">
      <c r="A45" s="132" t="n">
        <v>6</v>
      </c>
      <c r="B45" s="133" t="s">
        <v>41</v>
      </c>
      <c r="C45" s="134" t="n">
        <v>65026</v>
      </c>
      <c r="D45" s="134" t="n">
        <v>102073</v>
      </c>
      <c r="E45" s="135" t="n">
        <f aca="false">C45/D45*100</f>
        <v>63.705387320839</v>
      </c>
      <c r="F45" s="134" t="n">
        <v>15015</v>
      </c>
      <c r="G45" s="134" t="n">
        <v>20577</v>
      </c>
      <c r="H45" s="135" t="n">
        <f aca="false">F45/G45*100</f>
        <v>72.9698206735676</v>
      </c>
      <c r="I45" s="134" t="n">
        <v>66818</v>
      </c>
      <c r="J45" s="134" t="n">
        <v>85001</v>
      </c>
      <c r="K45" s="135" t="n">
        <f aca="false">I45/J45*100</f>
        <v>78.608486958977</v>
      </c>
      <c r="L45" s="134" t="n">
        <v>878</v>
      </c>
      <c r="M45" s="134" t="n">
        <v>29409</v>
      </c>
      <c r="N45" s="135" t="n">
        <f aca="false">L45/M45*100</f>
        <v>2.98548063517971</v>
      </c>
      <c r="O45" s="136" t="n">
        <v>64</v>
      </c>
      <c r="P45" s="134" t="n">
        <v>75</v>
      </c>
      <c r="Q45" s="136" t="n">
        <v>63</v>
      </c>
      <c r="R45" s="128" t="n">
        <f aca="false">O45*P45</f>
        <v>4800</v>
      </c>
    </row>
    <row r="46" customFormat="false" ht="15" hidden="false" customHeight="false" outlineLevel="0" collapsed="false">
      <c r="A46" s="132" t="n">
        <v>7</v>
      </c>
      <c r="B46" s="133" t="s">
        <v>42</v>
      </c>
      <c r="C46" s="134" t="n">
        <v>4200</v>
      </c>
      <c r="D46" s="134" t="n">
        <v>300</v>
      </c>
      <c r="E46" s="138" t="n">
        <f aca="false">C46/D46*100</f>
        <v>1400</v>
      </c>
      <c r="F46" s="134" t="n">
        <v>756</v>
      </c>
      <c r="G46" s="134" t="n">
        <v>0</v>
      </c>
      <c r="H46" s="135" t="e">
        <f aca="false">F46/G46*100</f>
        <v>#DIV/0!</v>
      </c>
      <c r="I46" s="134" t="n">
        <v>210</v>
      </c>
      <c r="J46" s="134" t="n">
        <v>300</v>
      </c>
      <c r="K46" s="135" t="n">
        <f aca="false">I46/J46*100</f>
        <v>70</v>
      </c>
      <c r="L46" s="134" t="n">
        <v>0</v>
      </c>
      <c r="M46" s="134" t="n">
        <v>0</v>
      </c>
      <c r="N46" s="135" t="n">
        <v>0</v>
      </c>
      <c r="O46" s="136" t="n">
        <v>34</v>
      </c>
      <c r="P46" s="134" t="n">
        <v>66</v>
      </c>
      <c r="Q46" s="136" t="n">
        <v>24</v>
      </c>
      <c r="R46" s="128" t="n">
        <f aca="false">O46*P46</f>
        <v>2244</v>
      </c>
    </row>
    <row r="47" customFormat="false" ht="15" hidden="false" customHeight="false" outlineLevel="0" collapsed="false">
      <c r="A47" s="132" t="n">
        <v>8</v>
      </c>
      <c r="B47" s="133" t="s">
        <v>43</v>
      </c>
      <c r="C47" s="130" t="n">
        <v>63324</v>
      </c>
      <c r="D47" s="134" t="n">
        <v>66741</v>
      </c>
      <c r="E47" s="135" t="n">
        <f aca="false">C47/D47*100</f>
        <v>94.8802085674473</v>
      </c>
      <c r="F47" s="134" t="n">
        <v>9452</v>
      </c>
      <c r="G47" s="134" t="n">
        <v>6267</v>
      </c>
      <c r="H47" s="135" t="n">
        <f aca="false">F47/G47*100</f>
        <v>150.821764799745</v>
      </c>
      <c r="I47" s="134" t="n">
        <v>65756</v>
      </c>
      <c r="J47" s="134" t="n">
        <v>67460</v>
      </c>
      <c r="K47" s="135" t="n">
        <f aca="false">I47/J47*100</f>
        <v>97.4740587014527</v>
      </c>
      <c r="L47" s="134" t="n">
        <v>0</v>
      </c>
      <c r="M47" s="134" t="n">
        <v>0</v>
      </c>
      <c r="N47" s="135" t="n">
        <v>0</v>
      </c>
      <c r="O47" s="136" t="n">
        <v>44</v>
      </c>
      <c r="P47" s="134" t="n">
        <v>69</v>
      </c>
      <c r="Q47" s="136" t="n">
        <v>44</v>
      </c>
      <c r="R47" s="128" t="n">
        <f aca="false">O47*P47</f>
        <v>3036</v>
      </c>
    </row>
    <row r="48" customFormat="false" ht="15" hidden="false" customHeight="false" outlineLevel="0" collapsed="false">
      <c r="A48" s="132" t="n">
        <v>9</v>
      </c>
      <c r="B48" s="133" t="s">
        <v>44</v>
      </c>
      <c r="C48" s="130" t="n">
        <v>177112</v>
      </c>
      <c r="D48" s="134" t="n">
        <v>171051</v>
      </c>
      <c r="E48" s="135" t="n">
        <f aca="false">C48/D48*100</f>
        <v>103.543387644621</v>
      </c>
      <c r="F48" s="134" t="n">
        <v>33912</v>
      </c>
      <c r="G48" s="134" t="n">
        <v>26247</v>
      </c>
      <c r="H48" s="135" t="n">
        <f aca="false">F48/G48*100</f>
        <v>129.203337524288</v>
      </c>
      <c r="I48" s="134" t="n">
        <v>126022</v>
      </c>
      <c r="J48" s="103" t="n">
        <v>168576</v>
      </c>
      <c r="K48" s="135" t="n">
        <f aca="false">I48/J48*100</f>
        <v>74.7567862566439</v>
      </c>
      <c r="L48" s="134" t="n">
        <v>0</v>
      </c>
      <c r="M48" s="134" t="n">
        <v>0</v>
      </c>
      <c r="N48" s="135" t="n">
        <v>0</v>
      </c>
      <c r="O48" s="136" t="n">
        <v>77</v>
      </c>
      <c r="P48" s="134" t="n">
        <v>105</v>
      </c>
      <c r="Q48" s="136" t="n">
        <v>76</v>
      </c>
      <c r="R48" s="128" t="n">
        <f aca="false">O48*P48</f>
        <v>8085</v>
      </c>
    </row>
    <row r="49" customFormat="false" ht="15" hidden="false" customHeight="false" outlineLevel="0" collapsed="false">
      <c r="A49" s="132" t="n">
        <v>10</v>
      </c>
      <c r="B49" s="133" t="s">
        <v>45</v>
      </c>
      <c r="C49" s="130" t="n">
        <v>743969</v>
      </c>
      <c r="D49" s="134" t="n">
        <v>763889</v>
      </c>
      <c r="E49" s="135" t="n">
        <f aca="false">C49/D49*100</f>
        <v>97.392291288394</v>
      </c>
      <c r="F49" s="130" t="n">
        <v>110431</v>
      </c>
      <c r="G49" s="134" t="n">
        <v>77425</v>
      </c>
      <c r="H49" s="135" t="n">
        <f aca="false">F49/G49*100</f>
        <v>142.629641588634</v>
      </c>
      <c r="I49" s="134" t="n">
        <v>623197</v>
      </c>
      <c r="J49" s="134" t="n">
        <v>763459</v>
      </c>
      <c r="K49" s="135" t="n">
        <f aca="false">I49/J49*100</f>
        <v>81.6280900480576</v>
      </c>
      <c r="L49" s="134" t="n">
        <v>619181</v>
      </c>
      <c r="M49" s="134" t="n">
        <v>762478</v>
      </c>
      <c r="N49" s="135" t="n">
        <f aca="false">L49/M49*100</f>
        <v>81.2064085783459</v>
      </c>
      <c r="O49" s="136"/>
      <c r="P49" s="134" t="n">
        <v>84</v>
      </c>
      <c r="Q49" s="136" t="n">
        <v>204</v>
      </c>
      <c r="R49" s="128" t="n">
        <f aca="false">O49*P49</f>
        <v>0</v>
      </c>
    </row>
    <row r="50" customFormat="false" ht="15" hidden="false" customHeight="false" outlineLevel="0" collapsed="false">
      <c r="A50" s="132" t="n">
        <v>11</v>
      </c>
      <c r="B50" s="133" t="s">
        <v>46</v>
      </c>
      <c r="C50" s="130" t="n">
        <v>17253</v>
      </c>
      <c r="D50" s="134" t="n">
        <v>20338</v>
      </c>
      <c r="E50" s="135" t="n">
        <f aca="false">C50/D50*100</f>
        <v>84.8313501819255</v>
      </c>
      <c r="F50" s="134" t="n">
        <v>1037</v>
      </c>
      <c r="G50" s="134" t="n">
        <v>5976</v>
      </c>
      <c r="H50" s="135" t="n">
        <f aca="false">F50/G50*100</f>
        <v>17.3527443105756</v>
      </c>
      <c r="I50" s="134" t="n">
        <v>23770</v>
      </c>
      <c r="J50" s="134" t="n">
        <v>29683</v>
      </c>
      <c r="K50" s="135" t="n">
        <f aca="false">I50/J50*100</f>
        <v>80.0795067883974</v>
      </c>
      <c r="L50" s="134" t="n">
        <v>23770</v>
      </c>
      <c r="M50" s="134" t="n">
        <v>29683</v>
      </c>
      <c r="N50" s="135" t="n">
        <f aca="false">L50/M50*100</f>
        <v>80.0795067883974</v>
      </c>
      <c r="O50" s="136" t="n">
        <v>24</v>
      </c>
      <c r="P50" s="134" t="n">
        <v>70</v>
      </c>
      <c r="Q50" s="136" t="n">
        <v>24</v>
      </c>
      <c r="R50" s="128" t="n">
        <f aca="false">O50*P50</f>
        <v>1680</v>
      </c>
    </row>
    <row r="51" customFormat="false" ht="15" hidden="false" customHeight="false" outlineLevel="0" collapsed="false">
      <c r="A51" s="132" t="n">
        <v>12</v>
      </c>
      <c r="B51" s="133" t="s">
        <v>47</v>
      </c>
      <c r="C51" s="134" t="n">
        <v>70988</v>
      </c>
      <c r="D51" s="134" t="n">
        <v>51430</v>
      </c>
      <c r="E51" s="135" t="n">
        <f aca="false">C51/D51*100</f>
        <v>138.028388100331</v>
      </c>
      <c r="F51" s="139" t="n">
        <v>14650</v>
      </c>
      <c r="G51" s="139" t="n">
        <v>11275</v>
      </c>
      <c r="H51" s="135" t="n">
        <f aca="false">F51/G51*100</f>
        <v>129.933481152993</v>
      </c>
      <c r="I51" s="139" t="n">
        <v>80423</v>
      </c>
      <c r="J51" s="139" t="n">
        <v>56477</v>
      </c>
      <c r="K51" s="135" t="n">
        <f aca="false">I51/J51*100</f>
        <v>142.399560883191</v>
      </c>
      <c r="L51" s="138" t="n">
        <v>74862</v>
      </c>
      <c r="M51" s="139" t="n">
        <v>51452</v>
      </c>
      <c r="N51" s="135" t="n">
        <f aca="false">L51/M51*100</f>
        <v>145.49871725103</v>
      </c>
      <c r="O51" s="136"/>
      <c r="P51" s="134" t="n">
        <v>111</v>
      </c>
      <c r="Q51" s="136" t="n">
        <v>23</v>
      </c>
      <c r="R51" s="128" t="n">
        <f aca="false">O51*P51</f>
        <v>0</v>
      </c>
    </row>
    <row r="52" customFormat="false" ht="15" hidden="false" customHeight="false" outlineLevel="0" collapsed="false">
      <c r="A52" s="132" t="n">
        <v>13</v>
      </c>
      <c r="B52" s="133" t="s">
        <v>48</v>
      </c>
      <c r="C52" s="134" t="n">
        <v>260649</v>
      </c>
      <c r="D52" s="134" t="n">
        <v>244804</v>
      </c>
      <c r="E52" s="135" t="n">
        <f aca="false">C52/D52*100</f>
        <v>106.472524958743</v>
      </c>
      <c r="F52" s="134" t="n">
        <v>30903</v>
      </c>
      <c r="G52" s="134" t="n">
        <v>32019</v>
      </c>
      <c r="H52" s="135" t="n">
        <f aca="false">F52/G52*100</f>
        <v>96.5145694743746</v>
      </c>
      <c r="I52" s="134" t="n">
        <v>256698</v>
      </c>
      <c r="J52" s="134" t="n">
        <v>254881</v>
      </c>
      <c r="K52" s="135" t="n">
        <f aca="false">I52/J52*100</f>
        <v>100.712881697733</v>
      </c>
      <c r="L52" s="134" t="n">
        <v>3429</v>
      </c>
      <c r="M52" s="134" t="n">
        <v>0</v>
      </c>
      <c r="N52" s="135" t="n">
        <v>0</v>
      </c>
      <c r="O52" s="136" t="n">
        <v>80</v>
      </c>
      <c r="P52" s="134" t="n">
        <v>115</v>
      </c>
      <c r="Q52" s="136" t="n">
        <v>80</v>
      </c>
      <c r="R52" s="128" t="n">
        <f aca="false">O52*P52</f>
        <v>9200</v>
      </c>
    </row>
    <row r="53" customFormat="false" ht="15" hidden="false" customHeight="false" outlineLevel="0" collapsed="false">
      <c r="A53" s="132" t="n">
        <v>14</v>
      </c>
      <c r="B53" s="133" t="s">
        <v>49</v>
      </c>
      <c r="C53" s="136" t="n">
        <v>11972</v>
      </c>
      <c r="D53" s="136" t="n">
        <v>29193</v>
      </c>
      <c r="E53" s="137" t="n">
        <f aca="false">C53/D53*100</f>
        <v>41.0098311238996</v>
      </c>
      <c r="F53" s="136" t="n">
        <v>0</v>
      </c>
      <c r="G53" s="136" t="n">
        <v>0</v>
      </c>
      <c r="H53" s="137" t="e">
        <f aca="false">F53/G53*100</f>
        <v>#DIV/0!</v>
      </c>
      <c r="I53" s="136" t="n">
        <v>14148</v>
      </c>
      <c r="J53" s="136" t="n">
        <v>25125</v>
      </c>
      <c r="K53" s="137" t="n">
        <f aca="false">I53/J53*100</f>
        <v>56.310447761194</v>
      </c>
      <c r="L53" s="136" t="n">
        <v>0</v>
      </c>
      <c r="M53" s="136" t="n">
        <v>0</v>
      </c>
      <c r="N53" s="135" t="n">
        <v>0</v>
      </c>
      <c r="O53" s="136" t="n">
        <v>13</v>
      </c>
      <c r="P53" s="134" t="n">
        <v>80</v>
      </c>
      <c r="Q53" s="136" t="n">
        <v>13</v>
      </c>
      <c r="R53" s="128" t="n">
        <f aca="false">O53*P53</f>
        <v>1040</v>
      </c>
    </row>
    <row r="54" customFormat="false" ht="15" hidden="false" customHeight="false" outlineLevel="0" collapsed="false">
      <c r="A54" s="132" t="n">
        <v>15</v>
      </c>
      <c r="B54" s="133" t="s">
        <v>50</v>
      </c>
      <c r="C54" s="134" t="n">
        <v>225123</v>
      </c>
      <c r="D54" s="103" t="n">
        <v>23979</v>
      </c>
      <c r="E54" s="137" t="n">
        <f aca="false">C54/D54*100</f>
        <v>938.833979732266</v>
      </c>
      <c r="F54" s="134" t="n">
        <v>55960</v>
      </c>
      <c r="G54" s="134" t="n">
        <v>3500</v>
      </c>
      <c r="H54" s="137" t="n">
        <f aca="false">F54/G54*100</f>
        <v>1598.85714285714</v>
      </c>
      <c r="I54" s="134" t="n">
        <v>358479</v>
      </c>
      <c r="J54" s="134" t="n">
        <v>43570</v>
      </c>
      <c r="K54" s="137" t="n">
        <f aca="false">I54/J54*100</f>
        <v>822.765664448015</v>
      </c>
      <c r="L54" s="134" t="n">
        <v>353437</v>
      </c>
      <c r="M54" s="134" t="n">
        <v>33785</v>
      </c>
      <c r="N54" s="137" t="n">
        <f aca="false">L54/M54*100</f>
        <v>1046.13585910907</v>
      </c>
      <c r="O54" s="136" t="n">
        <v>62</v>
      </c>
      <c r="P54" s="134" t="n">
        <v>95</v>
      </c>
      <c r="Q54" s="136" t="n">
        <v>64</v>
      </c>
      <c r="R54" s="128" t="n">
        <f aca="false">O54*P54</f>
        <v>5890</v>
      </c>
    </row>
    <row r="55" customFormat="false" ht="15" hidden="false" customHeight="false" outlineLevel="0" collapsed="false">
      <c r="A55" s="132" t="n">
        <v>16</v>
      </c>
      <c r="B55" s="133" t="s">
        <v>51</v>
      </c>
      <c r="C55" s="134" t="n">
        <v>9921</v>
      </c>
      <c r="D55" s="103" t="n">
        <v>3037</v>
      </c>
      <c r="E55" s="137" t="n">
        <f aca="false">C55/D55*100</f>
        <v>326.671056964109</v>
      </c>
      <c r="F55" s="134" t="n">
        <v>250</v>
      </c>
      <c r="G55" s="134" t="n">
        <v>460</v>
      </c>
      <c r="H55" s="137" t="n">
        <f aca="false">F55/G55*100</f>
        <v>54.3478260869565</v>
      </c>
      <c r="I55" s="134" t="n">
        <v>9921</v>
      </c>
      <c r="J55" s="134" t="n">
        <v>3002</v>
      </c>
      <c r="K55" s="135" t="n">
        <v>0</v>
      </c>
      <c r="L55" s="134" t="n">
        <v>0</v>
      </c>
      <c r="M55" s="134" t="n">
        <v>0</v>
      </c>
      <c r="N55" s="135" t="n">
        <v>0</v>
      </c>
      <c r="O55" s="136" t="n">
        <v>3</v>
      </c>
      <c r="P55" s="134" t="n">
        <v>40</v>
      </c>
      <c r="Q55" s="136" t="n">
        <v>3</v>
      </c>
      <c r="R55" s="128" t="n">
        <f aca="false">O55*P55</f>
        <v>120</v>
      </c>
    </row>
    <row r="56" customFormat="false" ht="15" hidden="false" customHeight="false" outlineLevel="0" collapsed="false">
      <c r="A56" s="132" t="n">
        <v>17</v>
      </c>
      <c r="B56" s="133" t="s">
        <v>52</v>
      </c>
      <c r="C56" s="136" t="n">
        <v>684000</v>
      </c>
      <c r="D56" s="136" t="n">
        <v>0</v>
      </c>
      <c r="E56" s="137" t="n">
        <v>0</v>
      </c>
      <c r="F56" s="136" t="n">
        <v>40000</v>
      </c>
      <c r="G56" s="136" t="n">
        <v>0</v>
      </c>
      <c r="H56" s="137" t="n">
        <v>0</v>
      </c>
      <c r="I56" s="136" t="n">
        <v>56200</v>
      </c>
      <c r="J56" s="136" t="n">
        <v>0</v>
      </c>
      <c r="K56" s="135" t="n">
        <v>0</v>
      </c>
      <c r="L56" s="136" t="n">
        <v>0</v>
      </c>
      <c r="M56" s="136" t="n">
        <v>0</v>
      </c>
      <c r="N56" s="137" t="n">
        <v>0</v>
      </c>
      <c r="O56" s="136" t="n">
        <v>13</v>
      </c>
      <c r="P56" s="134" t="n">
        <v>70</v>
      </c>
      <c r="Q56" s="136" t="n">
        <v>13</v>
      </c>
      <c r="R56" s="128" t="n">
        <f aca="false">O56*P56</f>
        <v>910</v>
      </c>
    </row>
    <row r="57" s="142" customFormat="true" ht="15" hidden="false" customHeight="false" outlineLevel="0" collapsed="false">
      <c r="A57" s="140" t="s">
        <v>53</v>
      </c>
      <c r="B57" s="140"/>
      <c r="C57" s="140" t="n">
        <f aca="false">SUM(C40:C56)</f>
        <v>2547231</v>
      </c>
      <c r="D57" s="140" t="n">
        <f aca="false">SUM(D40:D56)</f>
        <v>1715474</v>
      </c>
      <c r="E57" s="141" t="n">
        <f aca="false">C57/D57*100</f>
        <v>148.48554976642</v>
      </c>
      <c r="F57" s="140" t="n">
        <f aca="false">SUM(F40:F56)</f>
        <v>333852</v>
      </c>
      <c r="G57" s="140" t="n">
        <f aca="false">SUM(G40:G55)</f>
        <v>211315</v>
      </c>
      <c r="H57" s="141" t="n">
        <f aca="false">F57/G57*100</f>
        <v>157.987838061662</v>
      </c>
      <c r="I57" s="140" t="n">
        <f aca="false">SUM(I40:I56)</f>
        <v>1934666</v>
      </c>
      <c r="J57" s="140" t="n">
        <f aca="false">SUM(J40:J56)</f>
        <v>1762766</v>
      </c>
      <c r="K57" s="141" t="n">
        <f aca="false">I57/J57*100</f>
        <v>109.751719740453</v>
      </c>
      <c r="L57" s="140" t="n">
        <f aca="false">SUM(L40:L56)</f>
        <v>1097820</v>
      </c>
      <c r="M57" s="140" t="n">
        <f aca="false">SUM(M40:M56)</f>
        <v>956953</v>
      </c>
      <c r="N57" s="141" t="n">
        <f aca="false">L57/M57*100</f>
        <v>114.72036766696</v>
      </c>
      <c r="O57" s="140" t="n">
        <f aca="false">SUM(O40:O56)</f>
        <v>524</v>
      </c>
      <c r="P57" s="141" t="n">
        <f aca="false">R57/O57</f>
        <v>83.4446564885496</v>
      </c>
      <c r="Q57" s="140" t="n">
        <f aca="false">SUM(Q40:Q56)</f>
        <v>830</v>
      </c>
      <c r="R57" s="140" t="n">
        <f aca="false">SUM(R40:R56)</f>
        <v>43725</v>
      </c>
    </row>
    <row r="58" customFormat="false" ht="15" hidden="false" customHeight="false" outlineLevel="0" collapsed="false">
      <c r="A58" s="136"/>
      <c r="B58" s="133"/>
      <c r="C58" s="136"/>
      <c r="D58" s="136"/>
      <c r="E58" s="136"/>
      <c r="F58" s="136"/>
      <c r="G58" s="136"/>
      <c r="H58" s="136"/>
      <c r="I58" s="136"/>
      <c r="J58" s="136"/>
      <c r="K58" s="130"/>
      <c r="L58" s="136"/>
      <c r="M58" s="136"/>
      <c r="N58" s="136"/>
      <c r="O58" s="136"/>
      <c r="P58" s="130"/>
      <c r="Q58" s="136"/>
      <c r="R58" s="128"/>
    </row>
    <row r="59" customFormat="false" ht="15" hidden="false" customHeight="false" outlineLevel="0" collapsed="false">
      <c r="A59" s="129" t="s">
        <v>54</v>
      </c>
      <c r="B59" s="129"/>
      <c r="C59" s="129" t="n">
        <v>3</v>
      </c>
      <c r="D59" s="129" t="n">
        <v>4</v>
      </c>
      <c r="E59" s="131" t="n">
        <v>5</v>
      </c>
      <c r="F59" s="129" t="n">
        <v>6</v>
      </c>
      <c r="G59" s="129" t="n">
        <v>7</v>
      </c>
      <c r="H59" s="129" t="n">
        <v>8</v>
      </c>
      <c r="I59" s="129" t="n">
        <v>9</v>
      </c>
      <c r="J59" s="129" t="n">
        <v>10</v>
      </c>
      <c r="K59" s="129" t="n">
        <v>11</v>
      </c>
      <c r="L59" s="129" t="n">
        <v>12</v>
      </c>
      <c r="M59" s="129" t="n">
        <v>13</v>
      </c>
      <c r="N59" s="129" t="n">
        <v>14</v>
      </c>
      <c r="O59" s="129" t="n">
        <v>15</v>
      </c>
      <c r="P59" s="131" t="n">
        <v>16</v>
      </c>
      <c r="Q59" s="129" t="n">
        <v>15</v>
      </c>
      <c r="R59" s="128"/>
    </row>
    <row r="60" s="144" customFormat="true" ht="15" hidden="false" customHeight="false" outlineLevel="0" collapsed="false">
      <c r="A60" s="134" t="n">
        <v>1</v>
      </c>
      <c r="B60" s="143" t="s">
        <v>55</v>
      </c>
      <c r="C60" s="134" t="n">
        <v>377655</v>
      </c>
      <c r="D60" s="138" t="n">
        <v>285769</v>
      </c>
      <c r="E60" s="135" t="n">
        <f aca="false">C60/D60*100</f>
        <v>132.153942520007</v>
      </c>
      <c r="F60" s="138" t="n">
        <v>33305</v>
      </c>
      <c r="G60" s="138" t="n">
        <v>68424</v>
      </c>
      <c r="H60" s="135" t="n">
        <f aca="false">F60/G60*100</f>
        <v>48.6744417163568</v>
      </c>
      <c r="I60" s="138" t="n">
        <v>344720</v>
      </c>
      <c r="J60" s="138" t="n">
        <v>293345</v>
      </c>
      <c r="K60" s="135" t="n">
        <f aca="false">I60/J60*100</f>
        <v>117.513507985478</v>
      </c>
      <c r="L60" s="138" t="n">
        <v>343841</v>
      </c>
      <c r="M60" s="138" t="n">
        <v>238768</v>
      </c>
      <c r="N60" s="135" t="n">
        <f aca="false">L60/M60*100</f>
        <v>144.006315754205</v>
      </c>
      <c r="O60" s="138" t="n">
        <v>154</v>
      </c>
      <c r="P60" s="138" t="n">
        <v>75</v>
      </c>
      <c r="Q60" s="138" t="n">
        <v>154</v>
      </c>
      <c r="R60" s="128" t="n">
        <f aca="false">O60*P60</f>
        <v>11550</v>
      </c>
    </row>
    <row r="61" customFormat="false" ht="15" hidden="false" customHeight="false" outlineLevel="0" collapsed="false">
      <c r="A61" s="139" t="n">
        <v>2</v>
      </c>
      <c r="B61" s="143" t="s">
        <v>56</v>
      </c>
      <c r="C61" s="134" t="n">
        <v>119994</v>
      </c>
      <c r="D61" s="134" t="n">
        <v>63812</v>
      </c>
      <c r="E61" s="135" t="n">
        <f aca="false">C61/D61*100</f>
        <v>188.043001316367</v>
      </c>
      <c r="F61" s="138" t="n">
        <v>30268</v>
      </c>
      <c r="G61" s="138" t="n">
        <v>4238</v>
      </c>
      <c r="H61" s="135" t="n">
        <f aca="false">F61/G61*100</f>
        <v>714.204813591317</v>
      </c>
      <c r="I61" s="138" t="n">
        <v>109495</v>
      </c>
      <c r="J61" s="138" t="n">
        <v>68642</v>
      </c>
      <c r="K61" s="135" t="n">
        <f aca="false">I61/J61*100</f>
        <v>159.516039742432</v>
      </c>
      <c r="L61" s="138" t="n">
        <v>0</v>
      </c>
      <c r="M61" s="138" t="n">
        <v>3908</v>
      </c>
      <c r="N61" s="135" t="n">
        <v>0</v>
      </c>
      <c r="O61" s="138"/>
      <c r="P61" s="138" t="n">
        <v>105</v>
      </c>
      <c r="Q61" s="138" t="n">
        <v>132</v>
      </c>
      <c r="R61" s="128" t="n">
        <f aca="false">O61*P61</f>
        <v>0</v>
      </c>
    </row>
    <row r="62" customFormat="false" ht="15" hidden="false" customHeight="false" outlineLevel="0" collapsed="false">
      <c r="A62" s="139" t="n">
        <v>3</v>
      </c>
      <c r="B62" s="143" t="s">
        <v>57</v>
      </c>
      <c r="C62" s="138" t="n">
        <v>171421</v>
      </c>
      <c r="D62" s="138" t="n">
        <v>304089</v>
      </c>
      <c r="E62" s="135" t="n">
        <f aca="false">C62/D62*100</f>
        <v>56.3719832022862</v>
      </c>
      <c r="F62" s="138" t="n">
        <v>37331</v>
      </c>
      <c r="G62" s="138" t="n">
        <v>41107</v>
      </c>
      <c r="H62" s="135" t="n">
        <f aca="false">F62/G62*100</f>
        <v>90.8142165567908</v>
      </c>
      <c r="I62" s="138" t="n">
        <v>171421</v>
      </c>
      <c r="J62" s="138" t="n">
        <v>304089</v>
      </c>
      <c r="K62" s="135" t="n">
        <f aca="false">I62/J62*100</f>
        <v>56.3719832022862</v>
      </c>
      <c r="L62" s="138" t="n">
        <v>0</v>
      </c>
      <c r="M62" s="138" t="n">
        <v>0</v>
      </c>
      <c r="N62" s="135" t="n">
        <v>0</v>
      </c>
      <c r="O62" s="138" t="n">
        <v>118</v>
      </c>
      <c r="P62" s="138" t="n">
        <v>50</v>
      </c>
      <c r="Q62" s="138" t="n">
        <v>118</v>
      </c>
      <c r="R62" s="128" t="n">
        <f aca="false">O62*P62</f>
        <v>5900</v>
      </c>
    </row>
    <row r="63" customFormat="false" ht="15" hidden="false" customHeight="false" outlineLevel="0" collapsed="false">
      <c r="A63" s="134" t="n">
        <v>4</v>
      </c>
      <c r="B63" s="143" t="s">
        <v>58</v>
      </c>
      <c r="C63" s="138" t="n">
        <v>193452</v>
      </c>
      <c r="D63" s="138" t="n">
        <v>196033</v>
      </c>
      <c r="E63" s="135" t="n">
        <f aca="false">C63/D63*100</f>
        <v>98.6833849402907</v>
      </c>
      <c r="F63" s="138" t="n">
        <v>22347</v>
      </c>
      <c r="G63" s="138" t="n">
        <v>11176</v>
      </c>
      <c r="H63" s="135" t="n">
        <f aca="false">F63/G63*100</f>
        <v>199.955261274159</v>
      </c>
      <c r="I63" s="138" t="n">
        <v>207582</v>
      </c>
      <c r="J63" s="138" t="n">
        <v>191548</v>
      </c>
      <c r="K63" s="135" t="n">
        <f aca="false">I63/J63*100</f>
        <v>108.370747802117</v>
      </c>
      <c r="L63" s="138" t="n">
        <f aca="false">96603+2761</f>
        <v>99364</v>
      </c>
      <c r="M63" s="138" t="n">
        <f aca="false">84024+4625</f>
        <v>88649</v>
      </c>
      <c r="N63" s="135" t="n">
        <f aca="false">L63/M63*100</f>
        <v>112.086994777155</v>
      </c>
      <c r="O63" s="138" t="n">
        <v>65</v>
      </c>
      <c r="P63" s="138" t="n">
        <v>57</v>
      </c>
      <c r="Q63" s="138" t="n">
        <v>64</v>
      </c>
      <c r="R63" s="128" t="n">
        <f aca="false">O63*P63</f>
        <v>3705</v>
      </c>
    </row>
    <row r="64" customFormat="false" ht="15" hidden="false" customHeight="false" outlineLevel="0" collapsed="false">
      <c r="A64" s="139" t="n">
        <v>5</v>
      </c>
      <c r="B64" s="143" t="s">
        <v>59</v>
      </c>
      <c r="C64" s="136" t="n">
        <v>0</v>
      </c>
      <c r="D64" s="136" t="n">
        <v>0</v>
      </c>
      <c r="E64" s="135" t="n">
        <v>0</v>
      </c>
      <c r="F64" s="136" t="n">
        <v>0</v>
      </c>
      <c r="G64" s="136" t="n">
        <v>0</v>
      </c>
      <c r="H64" s="135" t="n">
        <v>0</v>
      </c>
      <c r="I64" s="136" t="n">
        <v>0</v>
      </c>
      <c r="J64" s="136" t="n">
        <v>0</v>
      </c>
      <c r="K64" s="135" t="n">
        <v>0</v>
      </c>
      <c r="L64" s="136" t="n">
        <v>0</v>
      </c>
      <c r="M64" s="136" t="n">
        <v>0</v>
      </c>
      <c r="N64" s="135" t="n">
        <v>0</v>
      </c>
      <c r="O64" s="138" t="n">
        <v>0</v>
      </c>
      <c r="P64" s="134" t="n">
        <v>0</v>
      </c>
      <c r="Q64" s="138" t="n">
        <v>0</v>
      </c>
      <c r="R64" s="128" t="n">
        <f aca="false">O64*P64</f>
        <v>0</v>
      </c>
    </row>
    <row r="65" customFormat="false" ht="15" hidden="false" customHeight="false" outlineLevel="0" collapsed="false">
      <c r="A65" s="139" t="n">
        <v>6</v>
      </c>
      <c r="B65" s="143" t="s">
        <v>60</v>
      </c>
      <c r="C65" s="138" t="n">
        <v>36510</v>
      </c>
      <c r="D65" s="138" t="n">
        <v>48752</v>
      </c>
      <c r="E65" s="135" t="n">
        <f aca="false">C65/D65*100</f>
        <v>74.889235313423</v>
      </c>
      <c r="F65" s="138" t="n">
        <v>5171</v>
      </c>
      <c r="G65" s="138" t="n">
        <v>6394</v>
      </c>
      <c r="H65" s="135" t="n">
        <f aca="false">F65/G65*100</f>
        <v>80.872693149828</v>
      </c>
      <c r="I65" s="138" t="n">
        <v>38346</v>
      </c>
      <c r="J65" s="138" t="n">
        <v>48754</v>
      </c>
      <c r="K65" s="135" t="n">
        <f aca="false">I65/J65*100</f>
        <v>78.6520080403659</v>
      </c>
      <c r="L65" s="138" t="n">
        <v>38211</v>
      </c>
      <c r="M65" s="138" t="n">
        <v>48754</v>
      </c>
      <c r="N65" s="135" t="n">
        <f aca="false">L65/M65*100</f>
        <v>78.3751076834721</v>
      </c>
      <c r="O65" s="138" t="n">
        <v>34</v>
      </c>
      <c r="P65" s="138" t="n">
        <v>42</v>
      </c>
      <c r="Q65" s="138" t="n">
        <v>37</v>
      </c>
      <c r="R65" s="128" t="n">
        <f aca="false">O65*P65</f>
        <v>1428</v>
      </c>
    </row>
    <row r="66" customFormat="false" ht="15" hidden="false" customHeight="false" outlineLevel="0" collapsed="false">
      <c r="A66" s="134" t="n">
        <v>7</v>
      </c>
      <c r="B66" s="143" t="s">
        <v>61</v>
      </c>
      <c r="C66" s="134" t="n">
        <v>37382</v>
      </c>
      <c r="D66" s="134" t="n">
        <v>66146</v>
      </c>
      <c r="E66" s="135" t="n">
        <f aca="false">C66/D66*100</f>
        <v>56.5143772866084</v>
      </c>
      <c r="F66" s="134" t="n">
        <v>5210</v>
      </c>
      <c r="G66" s="134" t="n">
        <v>4255</v>
      </c>
      <c r="H66" s="135" t="n">
        <f aca="false">F66/G66*100</f>
        <v>122.444183313749</v>
      </c>
      <c r="I66" s="134" t="n">
        <v>38535</v>
      </c>
      <c r="J66" s="134" t="n">
        <v>81618</v>
      </c>
      <c r="K66" s="135" t="n">
        <f aca="false">I66/J66*100</f>
        <v>47.2138498860546</v>
      </c>
      <c r="L66" s="145" t="n">
        <v>38409</v>
      </c>
      <c r="M66" s="134" t="n">
        <v>81582</v>
      </c>
      <c r="N66" s="135" t="n">
        <f aca="false">L66/M66*100</f>
        <v>47.0802382878576</v>
      </c>
      <c r="O66" s="138" t="n">
        <v>41</v>
      </c>
      <c r="P66" s="138" t="n">
        <v>50</v>
      </c>
      <c r="Q66" s="138" t="n">
        <v>40</v>
      </c>
      <c r="R66" s="128" t="n">
        <f aca="false">O66*P66</f>
        <v>2050</v>
      </c>
    </row>
    <row r="67" s="144" customFormat="true" ht="15" hidden="false" customHeight="false" outlineLevel="0" collapsed="false">
      <c r="A67" s="139" t="n">
        <v>8</v>
      </c>
      <c r="B67" s="143" t="s">
        <v>62</v>
      </c>
      <c r="C67" s="198" t="n">
        <v>153100</v>
      </c>
      <c r="D67" s="134" t="n">
        <v>165000</v>
      </c>
      <c r="E67" s="135" t="n">
        <f aca="false">C67/D67*100</f>
        <v>92.7878787878788</v>
      </c>
      <c r="F67" s="134" t="n">
        <v>0</v>
      </c>
      <c r="G67" s="199" t="n">
        <v>50200</v>
      </c>
      <c r="H67" s="135" t="n">
        <f aca="false">F67/G67*100</f>
        <v>0</v>
      </c>
      <c r="I67" s="134" t="n">
        <v>215727</v>
      </c>
      <c r="J67" s="199" t="n">
        <v>135115</v>
      </c>
      <c r="K67" s="135" t="n">
        <f aca="false">I67/J67*100</f>
        <v>159.661769603671</v>
      </c>
      <c r="L67" s="134" t="n">
        <v>215727</v>
      </c>
      <c r="M67" s="199" t="n">
        <v>135115</v>
      </c>
      <c r="N67" s="135" t="n">
        <f aca="false">L67/M67*100</f>
        <v>159.661769603671</v>
      </c>
      <c r="O67" s="138" t="n">
        <v>35</v>
      </c>
      <c r="P67" s="138" t="n">
        <v>80</v>
      </c>
      <c r="Q67" s="138" t="n">
        <v>35</v>
      </c>
      <c r="R67" s="128" t="n">
        <f aca="false">O67*P67</f>
        <v>2800</v>
      </c>
    </row>
    <row r="68" s="144" customFormat="true" ht="15" hidden="false" customHeight="false" outlineLevel="0" collapsed="false">
      <c r="A68" s="139" t="n">
        <v>9</v>
      </c>
      <c r="B68" s="143" t="s">
        <v>63</v>
      </c>
      <c r="C68" s="136" t="n">
        <v>0</v>
      </c>
      <c r="D68" s="136" t="n">
        <v>0</v>
      </c>
      <c r="E68" s="135" t="n">
        <v>0</v>
      </c>
      <c r="F68" s="136" t="n">
        <v>0</v>
      </c>
      <c r="G68" s="136" t="n">
        <v>0</v>
      </c>
      <c r="H68" s="135" t="n">
        <v>0</v>
      </c>
      <c r="I68" s="136" t="n">
        <v>0</v>
      </c>
      <c r="J68" s="136" t="n">
        <v>0</v>
      </c>
      <c r="K68" s="135" t="n">
        <v>0</v>
      </c>
      <c r="L68" s="136" t="n">
        <v>0</v>
      </c>
      <c r="M68" s="136" t="n">
        <v>0</v>
      </c>
      <c r="N68" s="137" t="n">
        <v>0</v>
      </c>
      <c r="O68" s="138" t="n">
        <v>0</v>
      </c>
      <c r="P68" s="134" t="n">
        <v>0</v>
      </c>
      <c r="Q68" s="138" t="n">
        <v>0</v>
      </c>
      <c r="R68" s="128" t="n">
        <f aca="false">O68*P68</f>
        <v>0</v>
      </c>
    </row>
    <row r="69" s="142" customFormat="true" ht="15" hidden="false" customHeight="false" outlineLevel="0" collapsed="false">
      <c r="A69" s="146" t="s">
        <v>64</v>
      </c>
      <c r="B69" s="146"/>
      <c r="C69" s="146" t="n">
        <f aca="false">SUM(C60:C68)</f>
        <v>1089514</v>
      </c>
      <c r="D69" s="146" t="n">
        <f aca="false">SUM(D60:D68)</f>
        <v>1129601</v>
      </c>
      <c r="E69" s="147" t="n">
        <f aca="false">C69/D69*100</f>
        <v>96.4512248130092</v>
      </c>
      <c r="F69" s="146" t="n">
        <f aca="false">SUM(F60:F68)</f>
        <v>133632</v>
      </c>
      <c r="G69" s="146" t="n">
        <f aca="false">SUM(G60:G68)</f>
        <v>185794</v>
      </c>
      <c r="H69" s="147" t="n">
        <f aca="false">F69/G69*100</f>
        <v>71.9248199618933</v>
      </c>
      <c r="I69" s="148" t="n">
        <f aca="false">SUM(I60:I68)</f>
        <v>1125826</v>
      </c>
      <c r="J69" s="146" t="n">
        <f aca="false">SUM(J60:J68)</f>
        <v>1123111</v>
      </c>
      <c r="K69" s="147" t="n">
        <f aca="false">I69/J69*100</f>
        <v>100.241739240378</v>
      </c>
      <c r="L69" s="146" t="n">
        <f aca="false">SUM(L60:L68)</f>
        <v>735552</v>
      </c>
      <c r="M69" s="146" t="n">
        <f aca="false">SUM(M60:M68)</f>
        <v>596776</v>
      </c>
      <c r="N69" s="147" t="n">
        <f aca="false">L69/M69*100</f>
        <v>123.254286365403</v>
      </c>
      <c r="O69" s="148" t="n">
        <f aca="false">SUM(O60:O68)</f>
        <v>447</v>
      </c>
      <c r="P69" s="147" t="n">
        <f aca="false">R69/O69</f>
        <v>61.3713646532438</v>
      </c>
      <c r="Q69" s="148" t="n">
        <f aca="false">SUM(Q60:Q68)</f>
        <v>580</v>
      </c>
      <c r="R69" s="149" t="n">
        <f aca="false">SUM(R60:R68)</f>
        <v>27433</v>
      </c>
    </row>
    <row r="70" customFormat="false" ht="15" hidden="false" customHeight="false" outlineLevel="0" collapsed="false">
      <c r="A70" s="128"/>
      <c r="B70" s="150"/>
      <c r="C70" s="128"/>
      <c r="D70" s="128"/>
      <c r="E70" s="128"/>
      <c r="F70" s="128"/>
      <c r="G70" s="128"/>
      <c r="H70" s="128"/>
      <c r="I70" s="128"/>
      <c r="J70" s="128"/>
      <c r="K70" s="151"/>
      <c r="L70" s="128"/>
      <c r="M70" s="128"/>
      <c r="N70" s="128"/>
      <c r="O70" s="128"/>
      <c r="P70" s="151"/>
      <c r="Q70" s="128"/>
      <c r="R70" s="128"/>
    </row>
    <row r="71" customFormat="false" ht="15" hidden="false" customHeight="false" outlineLevel="0" collapsed="false">
      <c r="A71" s="129" t="s">
        <v>65</v>
      </c>
      <c r="B71" s="129"/>
      <c r="C71" s="129" t="n">
        <v>3</v>
      </c>
      <c r="D71" s="129" t="n">
        <v>4</v>
      </c>
      <c r="E71" s="131" t="n">
        <v>5</v>
      </c>
      <c r="F71" s="129" t="n">
        <v>6</v>
      </c>
      <c r="G71" s="129" t="n">
        <v>7</v>
      </c>
      <c r="H71" s="129" t="n">
        <v>8</v>
      </c>
      <c r="I71" s="129" t="n">
        <v>9</v>
      </c>
      <c r="J71" s="129" t="n">
        <v>10</v>
      </c>
      <c r="K71" s="129" t="n">
        <v>11</v>
      </c>
      <c r="L71" s="129" t="n">
        <v>12</v>
      </c>
      <c r="M71" s="129" t="n">
        <v>13</v>
      </c>
      <c r="N71" s="129" t="n">
        <v>14</v>
      </c>
      <c r="O71" s="129" t="n">
        <v>15</v>
      </c>
      <c r="P71" s="131" t="n">
        <v>16</v>
      </c>
      <c r="Q71" s="129" t="n">
        <v>15</v>
      </c>
      <c r="R71" s="128"/>
    </row>
    <row r="72" customFormat="false" ht="15" hidden="false" customHeight="false" outlineLevel="0" collapsed="false">
      <c r="A72" s="132" t="n">
        <v>1</v>
      </c>
      <c r="B72" s="133" t="s">
        <v>66</v>
      </c>
      <c r="C72" s="136" t="n">
        <v>49905</v>
      </c>
      <c r="D72" s="136" t="n">
        <v>1781</v>
      </c>
      <c r="E72" s="137" t="n">
        <f aca="false">C72/D72*100</f>
        <v>2802.07748455924</v>
      </c>
      <c r="F72" s="136" t="n">
        <v>466</v>
      </c>
      <c r="G72" s="136" t="n">
        <v>26</v>
      </c>
      <c r="H72" s="137" t="n">
        <f aca="false">F72/G72*100</f>
        <v>1792.30769230769</v>
      </c>
      <c r="I72" s="136" t="n">
        <v>128094</v>
      </c>
      <c r="J72" s="136" t="n">
        <v>107109</v>
      </c>
      <c r="K72" s="137" t="n">
        <f aca="false">I72/J72*100</f>
        <v>119.592191132398</v>
      </c>
      <c r="L72" s="136" t="n">
        <v>53172</v>
      </c>
      <c r="M72" s="136" t="n">
        <v>14000</v>
      </c>
      <c r="N72" s="137" t="n">
        <f aca="false">L72/M72*100</f>
        <v>379.8</v>
      </c>
      <c r="O72" s="136" t="n">
        <v>172</v>
      </c>
      <c r="P72" s="130" t="n">
        <v>55</v>
      </c>
      <c r="Q72" s="136" t="n">
        <v>177</v>
      </c>
      <c r="R72" s="128" t="n">
        <f aca="false">O72*P72</f>
        <v>9460</v>
      </c>
    </row>
    <row r="73" customFormat="false" ht="15" hidden="false" customHeight="false" outlineLevel="0" collapsed="false">
      <c r="A73" s="132" t="n">
        <v>2</v>
      </c>
      <c r="B73" s="133" t="s">
        <v>67</v>
      </c>
      <c r="C73" s="130" t="n">
        <v>375095</v>
      </c>
      <c r="D73" s="130" t="n">
        <v>242636</v>
      </c>
      <c r="E73" s="137" t="n">
        <f aca="false">C73/D73*100</f>
        <v>154.591651692247</v>
      </c>
      <c r="F73" s="130" t="n">
        <v>70461</v>
      </c>
      <c r="G73" s="130" t="n">
        <v>38943</v>
      </c>
      <c r="H73" s="137" t="n">
        <f aca="false">F73/G73*100</f>
        <v>180.93367229027</v>
      </c>
      <c r="I73" s="130" t="n">
        <v>374871</v>
      </c>
      <c r="J73" s="130" t="n">
        <v>237649</v>
      </c>
      <c r="K73" s="137" t="n">
        <f aca="false">I73/J73*100</f>
        <v>157.741459042538</v>
      </c>
      <c r="L73" s="130" t="n">
        <v>374871</v>
      </c>
      <c r="M73" s="130" t="n">
        <f aca="false">804+236845</f>
        <v>237649</v>
      </c>
      <c r="N73" s="137" t="n">
        <f aca="false">L73/M73*100</f>
        <v>157.741459042538</v>
      </c>
      <c r="O73" s="136" t="n">
        <v>24</v>
      </c>
      <c r="P73" s="134" t="n">
        <v>76</v>
      </c>
      <c r="Q73" s="136" t="n">
        <v>24</v>
      </c>
      <c r="R73" s="128" t="n">
        <f aca="false">O73*P73</f>
        <v>1824</v>
      </c>
    </row>
    <row r="74" customFormat="false" ht="15" hidden="false" customHeight="false" outlineLevel="0" collapsed="false">
      <c r="A74" s="132" t="n">
        <v>3</v>
      </c>
      <c r="B74" s="133" t="s">
        <v>68</v>
      </c>
      <c r="C74" s="136" t="n">
        <v>29608</v>
      </c>
      <c r="D74" s="136" t="n">
        <v>7869</v>
      </c>
      <c r="E74" s="137" t="n">
        <f aca="false">C74/D74*100</f>
        <v>376.261278434363</v>
      </c>
      <c r="F74" s="136" t="n">
        <v>1909</v>
      </c>
      <c r="G74" s="136" t="n">
        <v>1581</v>
      </c>
      <c r="H74" s="137" t="n">
        <f aca="false">F74/G74*100</f>
        <v>120.746363061354</v>
      </c>
      <c r="I74" s="136" t="n">
        <v>28208</v>
      </c>
      <c r="J74" s="136" t="n">
        <v>8853</v>
      </c>
      <c r="K74" s="137" t="n">
        <f aca="false">I74/J74*100</f>
        <v>318.626454309274</v>
      </c>
      <c r="L74" s="136" t="n">
        <v>4160</v>
      </c>
      <c r="M74" s="136" t="n">
        <v>0</v>
      </c>
      <c r="N74" s="137" t="n">
        <v>0</v>
      </c>
      <c r="O74" s="136"/>
      <c r="P74" s="130" t="n">
        <v>45</v>
      </c>
      <c r="Q74" s="136" t="n">
        <v>42</v>
      </c>
      <c r="R74" s="128" t="n">
        <f aca="false">O74*P74</f>
        <v>0</v>
      </c>
    </row>
    <row r="75" customFormat="false" ht="15" hidden="false" customHeight="false" outlineLevel="0" collapsed="false">
      <c r="A75" s="132" t="n">
        <v>4</v>
      </c>
      <c r="B75" s="133" t="s">
        <v>69</v>
      </c>
      <c r="C75" s="136" t="n">
        <v>29035</v>
      </c>
      <c r="D75" s="136" t="n">
        <v>15044</v>
      </c>
      <c r="E75" s="137" t="n">
        <f aca="false">C75/D75*100</f>
        <v>193.000531773465</v>
      </c>
      <c r="F75" s="136" t="n">
        <v>5497</v>
      </c>
      <c r="G75" s="136" t="n">
        <v>914</v>
      </c>
      <c r="H75" s="137" t="n">
        <f aca="false">F75/G75*100</f>
        <v>601.422319474836</v>
      </c>
      <c r="I75" s="136" t="n">
        <v>38423</v>
      </c>
      <c r="J75" s="136" t="n">
        <v>10374</v>
      </c>
      <c r="K75" s="137" t="n">
        <f aca="false">I75/J75*100</f>
        <v>370.377867746289</v>
      </c>
      <c r="L75" s="136" t="n">
        <v>23341</v>
      </c>
      <c r="M75" s="136" t="n">
        <v>0</v>
      </c>
      <c r="N75" s="137" t="n">
        <v>0</v>
      </c>
      <c r="O75" s="136"/>
      <c r="P75" s="130" t="n">
        <v>50</v>
      </c>
      <c r="Q75" s="136" t="n">
        <v>74</v>
      </c>
      <c r="R75" s="128" t="n">
        <f aca="false">O75*P75</f>
        <v>0</v>
      </c>
    </row>
    <row r="76" customFormat="false" ht="15" hidden="false" customHeight="false" outlineLevel="0" collapsed="false">
      <c r="A76" s="132" t="n">
        <v>5</v>
      </c>
      <c r="B76" s="133" t="s">
        <v>70</v>
      </c>
      <c r="C76" s="136" t="n">
        <v>55647</v>
      </c>
      <c r="D76" s="136" t="n">
        <v>30147</v>
      </c>
      <c r="E76" s="137" t="n">
        <f aca="false">C76/D76*100</f>
        <v>184.585530898597</v>
      </c>
      <c r="F76" s="136" t="n">
        <v>275</v>
      </c>
      <c r="G76" s="136" t="n">
        <v>125</v>
      </c>
      <c r="H76" s="130" t="n">
        <f aca="false">F76/G76*100</f>
        <v>220</v>
      </c>
      <c r="I76" s="136" t="n">
        <v>56359</v>
      </c>
      <c r="J76" s="136" t="n">
        <v>34121</v>
      </c>
      <c r="K76" s="137" t="n">
        <f aca="false">I76/J76*100</f>
        <v>165.173939802468</v>
      </c>
      <c r="L76" s="136" t="n">
        <f aca="false">41935+2033</f>
        <v>43968</v>
      </c>
      <c r="M76" s="136" t="n">
        <v>0</v>
      </c>
      <c r="N76" s="137" t="n">
        <v>0</v>
      </c>
      <c r="O76" s="136" t="n">
        <v>64</v>
      </c>
      <c r="P76" s="130" t="n">
        <v>62</v>
      </c>
      <c r="Q76" s="136" t="n">
        <v>64</v>
      </c>
      <c r="R76" s="128" t="n">
        <f aca="false">O76*P76</f>
        <v>3968</v>
      </c>
    </row>
    <row r="77" customFormat="false" ht="15" hidden="false" customHeight="false" outlineLevel="0" collapsed="false">
      <c r="A77" s="132" t="n">
        <v>6</v>
      </c>
      <c r="B77" s="133" t="s">
        <v>71</v>
      </c>
      <c r="C77" s="136" t="n">
        <v>2156</v>
      </c>
      <c r="D77" s="136" t="n">
        <v>4081</v>
      </c>
      <c r="E77" s="137" t="n">
        <f aca="false">C77/D77*100</f>
        <v>52.8301886792453</v>
      </c>
      <c r="F77" s="136" t="n">
        <v>0</v>
      </c>
      <c r="G77" s="136" t="n">
        <v>622</v>
      </c>
      <c r="H77" s="137" t="n">
        <f aca="false">F77/G77*100</f>
        <v>0</v>
      </c>
      <c r="I77" s="136" t="n">
        <v>2156</v>
      </c>
      <c r="J77" s="136" t="n">
        <v>4372</v>
      </c>
      <c r="K77" s="137" t="n">
        <f aca="false">I77/J77*100</f>
        <v>49.3138151875572</v>
      </c>
      <c r="L77" s="136" t="n">
        <v>48</v>
      </c>
      <c r="M77" s="136" t="n">
        <v>146</v>
      </c>
      <c r="N77" s="137" t="n">
        <f aca="false">L77/M77*100</f>
        <v>32.8767123287671</v>
      </c>
      <c r="O77" s="136" t="n">
        <v>12</v>
      </c>
      <c r="P77" s="130" t="n">
        <v>85</v>
      </c>
      <c r="Q77" s="136" t="n">
        <v>10</v>
      </c>
      <c r="R77" s="128" t="n">
        <f aca="false">O77*P77</f>
        <v>1020</v>
      </c>
    </row>
    <row r="78" customFormat="false" ht="15" hidden="false" customHeight="false" outlineLevel="0" collapsed="false">
      <c r="A78" s="132" t="n">
        <v>7</v>
      </c>
      <c r="B78" s="133" t="s">
        <v>72</v>
      </c>
      <c r="C78" s="136" t="n">
        <v>638653</v>
      </c>
      <c r="D78" s="136" t="n">
        <v>440120</v>
      </c>
      <c r="E78" s="137" t="n">
        <f aca="false">C78/D78*100</f>
        <v>145.108833954376</v>
      </c>
      <c r="F78" s="136" t="n">
        <v>156221</v>
      </c>
      <c r="G78" s="136" t="n">
        <v>62891</v>
      </c>
      <c r="H78" s="137" t="n">
        <f aca="false">F78/G78*100</f>
        <v>248.399612027158</v>
      </c>
      <c r="I78" s="136" t="n">
        <v>544169</v>
      </c>
      <c r="J78" s="136" t="n">
        <v>472997</v>
      </c>
      <c r="K78" s="137" t="n">
        <f aca="false">I78/J78*100</f>
        <v>115.047029896596</v>
      </c>
      <c r="L78" s="136" t="n">
        <f aca="false">17865+87198</f>
        <v>105063</v>
      </c>
      <c r="M78" s="136" t="n">
        <v>115970</v>
      </c>
      <c r="N78" s="137" t="n">
        <f aca="false">L78/M78*100</f>
        <v>90.5949814607226</v>
      </c>
      <c r="O78" s="136"/>
      <c r="P78" s="134" t="n">
        <v>200</v>
      </c>
      <c r="Q78" s="136" t="n">
        <v>149</v>
      </c>
      <c r="R78" s="128" t="n">
        <f aca="false">O78*P78</f>
        <v>0</v>
      </c>
    </row>
    <row r="79" customFormat="false" ht="15" hidden="false" customHeight="false" outlineLevel="0" collapsed="false">
      <c r="A79" s="132" t="n">
        <v>8</v>
      </c>
      <c r="B79" s="133" t="s">
        <v>73</v>
      </c>
      <c r="C79" s="136" t="n">
        <v>2716</v>
      </c>
      <c r="D79" s="136" t="n">
        <v>3258</v>
      </c>
      <c r="E79" s="137" t="n">
        <f aca="false">C79/D79*100</f>
        <v>83.3640270104359</v>
      </c>
      <c r="F79" s="136" t="n">
        <v>0</v>
      </c>
      <c r="G79" s="136" t="n">
        <v>0</v>
      </c>
      <c r="H79" s="137" t="n">
        <v>0</v>
      </c>
      <c r="I79" s="136" t="n">
        <v>2988</v>
      </c>
      <c r="J79" s="136" t="n">
        <v>3583</v>
      </c>
      <c r="K79" s="137" t="n">
        <f aca="false">I79/J79*100</f>
        <v>83.3938040747977</v>
      </c>
      <c r="L79" s="136" t="n">
        <v>0</v>
      </c>
      <c r="M79" s="136" t="n">
        <v>0</v>
      </c>
      <c r="N79" s="137" t="n">
        <v>0</v>
      </c>
      <c r="O79" s="136" t="n">
        <v>18</v>
      </c>
      <c r="P79" s="130" t="n">
        <v>40</v>
      </c>
      <c r="Q79" s="136" t="n">
        <v>20</v>
      </c>
      <c r="R79" s="128" t="n">
        <f aca="false">O79*P79</f>
        <v>720</v>
      </c>
    </row>
    <row r="80" s="142" customFormat="true" ht="15" hidden="false" customHeight="false" outlineLevel="0" collapsed="false">
      <c r="A80" s="140" t="s">
        <v>207</v>
      </c>
      <c r="B80" s="140" t="s">
        <v>74</v>
      </c>
      <c r="C80" s="140" t="n">
        <f aca="false">SUM(C72:C79)</f>
        <v>1182815</v>
      </c>
      <c r="D80" s="140" t="n">
        <f aca="false">SUM(D72:D79)</f>
        <v>744936</v>
      </c>
      <c r="E80" s="141" t="n">
        <f aca="false">C80/D80*100</f>
        <v>158.780754319834</v>
      </c>
      <c r="F80" s="140" t="n">
        <f aca="false">SUM(F72:F79)</f>
        <v>234829</v>
      </c>
      <c r="G80" s="140" t="n">
        <f aca="false">SUM(G72:G79)</f>
        <v>105102</v>
      </c>
      <c r="H80" s="141" t="n">
        <f aca="false">F80/G80*100</f>
        <v>223.429620749367</v>
      </c>
      <c r="I80" s="140" t="n">
        <f aca="false">SUM(I72:I79)</f>
        <v>1175268</v>
      </c>
      <c r="J80" s="140" t="n">
        <f aca="false">SUM(J72:J79)</f>
        <v>879058</v>
      </c>
      <c r="K80" s="141" t="n">
        <f aca="false">I80/J80*100</f>
        <v>133.696297627688</v>
      </c>
      <c r="L80" s="140" t="n">
        <f aca="false">SUM(L72:L79)</f>
        <v>604623</v>
      </c>
      <c r="M80" s="140" t="n">
        <f aca="false">SUM(M72:M79)</f>
        <v>367765</v>
      </c>
      <c r="N80" s="152" t="n">
        <f aca="false">L80/M80*100</f>
        <v>164.404714967438</v>
      </c>
      <c r="O80" s="140" t="n">
        <f aca="false">SUM(O72:O79)</f>
        <v>290</v>
      </c>
      <c r="P80" s="141" t="n">
        <f aca="false">R80/O80</f>
        <v>58.5931034482759</v>
      </c>
      <c r="Q80" s="140" t="n">
        <f aca="false">SUM(Q72:Q79)</f>
        <v>560</v>
      </c>
      <c r="R80" s="149" t="n">
        <f aca="false">SUM(R72:R79)</f>
        <v>16992</v>
      </c>
    </row>
    <row r="81" s="203" customFormat="true" ht="15" hidden="false" customHeight="false" outlineLevel="0" collapsed="false">
      <c r="A81" s="200" t="s">
        <v>75</v>
      </c>
      <c r="B81" s="200" t="s">
        <v>75</v>
      </c>
      <c r="C81" s="200" t="n">
        <f aca="false">C57+C69+C80</f>
        <v>4819560</v>
      </c>
      <c r="D81" s="200" t="n">
        <f aca="false">D57+D69+D80</f>
        <v>3590011</v>
      </c>
      <c r="E81" s="201" t="n">
        <f aca="false">C81/D81*100</f>
        <v>134.249170824268</v>
      </c>
      <c r="F81" s="200" t="n">
        <f aca="false">F57+F69+F80</f>
        <v>702313</v>
      </c>
      <c r="G81" s="200" t="n">
        <f aca="false">G57+G69+G80</f>
        <v>502211</v>
      </c>
      <c r="H81" s="201" t="n">
        <f aca="false">F81/G81*100</f>
        <v>139.844208908208</v>
      </c>
      <c r="I81" s="200" t="n">
        <f aca="false">I57+I69+I80</f>
        <v>4235760</v>
      </c>
      <c r="J81" s="200" t="n">
        <f aca="false">J57+J69+J80</f>
        <v>3764935</v>
      </c>
      <c r="K81" s="201" t="n">
        <f aca="false">I81/J81*100</f>
        <v>112.505527983883</v>
      </c>
      <c r="L81" s="200" t="n">
        <f aca="false">L57+L69+L80</f>
        <v>2437995</v>
      </c>
      <c r="M81" s="200" t="n">
        <f aca="false">M57+M69+M80</f>
        <v>1921494</v>
      </c>
      <c r="N81" s="201" t="n">
        <f aca="false">L81/M81*100</f>
        <v>126.880177611796</v>
      </c>
      <c r="O81" s="200" t="n">
        <f aca="false">O57+O69+O80</f>
        <v>1261</v>
      </c>
      <c r="P81" s="201" t="n">
        <f aca="false">R81/O81</f>
        <v>69.9048374306106</v>
      </c>
      <c r="Q81" s="200" t="n">
        <f aca="false">Q57+Q69+Q80</f>
        <v>1970</v>
      </c>
      <c r="R81" s="202" t="n">
        <f aca="false">R57+R69+R80</f>
        <v>88150</v>
      </c>
    </row>
    <row r="82" customFormat="false" ht="15" hidden="false" customHeight="false" outlineLevel="0" collapsed="false">
      <c r="A82" s="136"/>
      <c r="B82" s="133"/>
      <c r="C82" s="136"/>
      <c r="D82" s="136"/>
      <c r="E82" s="136"/>
      <c r="F82" s="136"/>
      <c r="G82" s="136"/>
      <c r="H82" s="136"/>
      <c r="I82" s="136"/>
      <c r="J82" s="136"/>
      <c r="K82" s="130"/>
      <c r="L82" s="136"/>
      <c r="M82" s="136"/>
      <c r="N82" s="136"/>
      <c r="O82" s="136"/>
      <c r="P82" s="130"/>
      <c r="Q82" s="136"/>
      <c r="R82" s="128"/>
    </row>
    <row r="83" customFormat="false" ht="15" hidden="false" customHeight="false" outlineLevel="0" collapsed="false">
      <c r="A83" s="129" t="s">
        <v>20</v>
      </c>
      <c r="B83" s="129"/>
      <c r="C83" s="129" t="n">
        <v>3</v>
      </c>
      <c r="D83" s="129" t="n">
        <v>4</v>
      </c>
      <c r="E83" s="131" t="n">
        <v>5</v>
      </c>
      <c r="F83" s="129" t="n">
        <v>6</v>
      </c>
      <c r="G83" s="129" t="n">
        <v>7</v>
      </c>
      <c r="H83" s="129" t="n">
        <v>8</v>
      </c>
      <c r="I83" s="129" t="n">
        <v>9</v>
      </c>
      <c r="J83" s="129" t="n">
        <v>10</v>
      </c>
      <c r="K83" s="129" t="n">
        <v>11</v>
      </c>
      <c r="L83" s="129" t="n">
        <v>12</v>
      </c>
      <c r="M83" s="129" t="n">
        <v>13</v>
      </c>
      <c r="N83" s="129" t="n">
        <v>14</v>
      </c>
      <c r="O83" s="129" t="n">
        <v>15</v>
      </c>
      <c r="P83" s="131" t="n">
        <v>16</v>
      </c>
      <c r="Q83" s="129" t="n">
        <v>15</v>
      </c>
      <c r="R83" s="128"/>
    </row>
    <row r="84" customFormat="false" ht="15" hidden="false" customHeight="false" outlineLevel="0" collapsed="false">
      <c r="A84" s="153" t="n">
        <v>1</v>
      </c>
      <c r="B84" s="154" t="s">
        <v>76</v>
      </c>
      <c r="C84" s="130" t="n">
        <v>11106</v>
      </c>
      <c r="D84" s="130" t="n">
        <v>39993</v>
      </c>
      <c r="E84" s="137" t="n">
        <f aca="false">C84/D84*100</f>
        <v>27.769859725452</v>
      </c>
      <c r="F84" s="130" t="n">
        <v>181</v>
      </c>
      <c r="G84" s="130" t="n">
        <v>4149</v>
      </c>
      <c r="H84" s="137" t="n">
        <f aca="false">F84/G84*100</f>
        <v>4.36249698722584</v>
      </c>
      <c r="I84" s="130" t="n">
        <v>8533</v>
      </c>
      <c r="J84" s="130" t="n">
        <v>45894</v>
      </c>
      <c r="K84" s="137" t="n">
        <f aca="false">I84/J84*100</f>
        <v>18.592844380529</v>
      </c>
      <c r="L84" s="136" t="n">
        <v>0</v>
      </c>
      <c r="M84" s="130" t="n">
        <v>5674</v>
      </c>
      <c r="N84" s="137" t="n">
        <v>0</v>
      </c>
      <c r="O84" s="136"/>
      <c r="P84" s="130" t="n">
        <v>113</v>
      </c>
      <c r="Q84" s="136" t="n">
        <v>2719</v>
      </c>
      <c r="R84" s="128" t="n">
        <f aca="false">O84*P84</f>
        <v>0</v>
      </c>
    </row>
    <row r="85" s="156" customFormat="true" ht="15" hidden="false" customHeight="false" outlineLevel="0" collapsed="false">
      <c r="A85" s="155" t="n">
        <v>2</v>
      </c>
      <c r="B85" s="154" t="s">
        <v>77</v>
      </c>
      <c r="C85" s="130" t="n">
        <v>404148</v>
      </c>
      <c r="D85" s="130" t="n">
        <v>453636</v>
      </c>
      <c r="E85" s="137" t="n">
        <f aca="false">C85/D85*100</f>
        <v>89.0908128984472</v>
      </c>
      <c r="F85" s="130" t="n">
        <v>68539</v>
      </c>
      <c r="G85" s="130" t="n">
        <v>62255</v>
      </c>
      <c r="H85" s="137" t="n">
        <f aca="false">F85/G85*100</f>
        <v>110.093968355955</v>
      </c>
      <c r="I85" s="130" t="n">
        <v>441849</v>
      </c>
      <c r="J85" s="130" t="n">
        <v>443931</v>
      </c>
      <c r="K85" s="137" t="n">
        <f aca="false">I85/J85*100</f>
        <v>99.5310081972198</v>
      </c>
      <c r="L85" s="130" t="n">
        <v>435545</v>
      </c>
      <c r="M85" s="130" t="n">
        <v>439150</v>
      </c>
      <c r="N85" s="137" t="n">
        <f aca="false">L85/M85*100</f>
        <v>99.1790959808721</v>
      </c>
      <c r="O85" s="136" t="n">
        <v>571</v>
      </c>
      <c r="P85" s="130" t="n">
        <v>101</v>
      </c>
      <c r="Q85" s="136" t="n">
        <v>568</v>
      </c>
      <c r="R85" s="128" t="n">
        <f aca="false">O85*P85</f>
        <v>57671</v>
      </c>
    </row>
    <row r="86" customFormat="false" ht="15" hidden="false" customHeight="false" outlineLevel="0" collapsed="false">
      <c r="A86" s="153" t="n">
        <v>3</v>
      </c>
      <c r="B86" s="154" t="s">
        <v>78</v>
      </c>
      <c r="C86" s="130" t="n">
        <v>608282</v>
      </c>
      <c r="D86" s="130" t="n">
        <v>468204</v>
      </c>
      <c r="E86" s="137" t="n">
        <f aca="false">C86/D86*100</f>
        <v>129.918155334</v>
      </c>
      <c r="F86" s="130" t="n">
        <v>196643</v>
      </c>
      <c r="G86" s="130" t="n">
        <v>63283</v>
      </c>
      <c r="H86" s="137" t="n">
        <f aca="false">F86/G86*100</f>
        <v>310.735900636822</v>
      </c>
      <c r="I86" s="130" t="n">
        <v>1321254</v>
      </c>
      <c r="J86" s="130" t="n">
        <v>778913</v>
      </c>
      <c r="K86" s="137" t="n">
        <f aca="false">I86/J86*100</f>
        <v>169.627930205299</v>
      </c>
      <c r="L86" s="130" t="n">
        <v>297563</v>
      </c>
      <c r="M86" s="130" t="n">
        <v>150735</v>
      </c>
      <c r="N86" s="137" t="n">
        <f aca="false">L86/M86*100</f>
        <v>197.408033966896</v>
      </c>
      <c r="O86" s="136" t="n">
        <v>22</v>
      </c>
      <c r="P86" s="130" t="n">
        <v>306</v>
      </c>
      <c r="Q86" s="136" t="n">
        <v>22</v>
      </c>
      <c r="R86" s="128" t="n">
        <f aca="false">O86*P86</f>
        <v>6732</v>
      </c>
    </row>
    <row r="87" customFormat="false" ht="15" hidden="false" customHeight="false" outlineLevel="0" collapsed="false">
      <c r="A87" s="155" t="n">
        <v>4</v>
      </c>
      <c r="B87" s="154" t="s">
        <v>79</v>
      </c>
      <c r="C87" s="130" t="n">
        <v>567395</v>
      </c>
      <c r="D87" s="130" t="n">
        <v>516537</v>
      </c>
      <c r="E87" s="137" t="n">
        <f aca="false">C87/D87*100</f>
        <v>109.845954888033</v>
      </c>
      <c r="F87" s="130" t="n">
        <v>84017</v>
      </c>
      <c r="G87" s="130" t="n">
        <v>81048</v>
      </c>
      <c r="H87" s="137" t="n">
        <f aca="false">F87/G87*100</f>
        <v>103.663261277268</v>
      </c>
      <c r="I87" s="130" t="n">
        <v>556582</v>
      </c>
      <c r="J87" s="130" t="n">
        <v>511054</v>
      </c>
      <c r="K87" s="137" t="n">
        <f aca="false">I87/J87*100</f>
        <v>108.908647618451</v>
      </c>
      <c r="L87" s="136" t="n">
        <v>323386</v>
      </c>
      <c r="M87" s="130" t="n">
        <v>272082</v>
      </c>
      <c r="N87" s="137" t="n">
        <f aca="false">L87/M87*100</f>
        <v>118.856080152307</v>
      </c>
      <c r="O87" s="136" t="n">
        <v>196</v>
      </c>
      <c r="P87" s="130" t="n">
        <v>40</v>
      </c>
      <c r="Q87" s="136" t="n">
        <v>196</v>
      </c>
      <c r="R87" s="128" t="n">
        <f aca="false">O87*P87</f>
        <v>7840</v>
      </c>
    </row>
    <row r="88" customFormat="false" ht="15" hidden="false" customHeight="false" outlineLevel="0" collapsed="false">
      <c r="A88" s="153" t="n">
        <v>5</v>
      </c>
      <c r="B88" s="154" t="s">
        <v>80</v>
      </c>
      <c r="C88" s="130" t="n">
        <v>214955</v>
      </c>
      <c r="D88" s="130" t="n">
        <v>181124</v>
      </c>
      <c r="E88" s="137" t="n">
        <f aca="false">C88/D88*100</f>
        <v>118.678363993728</v>
      </c>
      <c r="F88" s="130" t="n">
        <v>33230</v>
      </c>
      <c r="G88" s="130" t="n">
        <v>28090</v>
      </c>
      <c r="H88" s="137" t="n">
        <f aca="false">F88/G88*100</f>
        <v>118.298326806693</v>
      </c>
      <c r="I88" s="130" t="n">
        <v>212986</v>
      </c>
      <c r="J88" s="130" t="n">
        <v>176662</v>
      </c>
      <c r="K88" s="137" t="n">
        <f aca="false">I88/J88*100</f>
        <v>120.561297845603</v>
      </c>
      <c r="L88" s="136" t="n">
        <v>94144</v>
      </c>
      <c r="M88" s="130" t="n">
        <v>0</v>
      </c>
      <c r="N88" s="137" t="n">
        <v>0</v>
      </c>
      <c r="O88" s="136" t="n">
        <v>89</v>
      </c>
      <c r="P88" s="130" t="n">
        <v>47</v>
      </c>
      <c r="Q88" s="136" t="n">
        <v>86</v>
      </c>
      <c r="R88" s="128" t="n">
        <f aca="false">O88*P88</f>
        <v>4183</v>
      </c>
    </row>
    <row r="89" customFormat="false" ht="15" hidden="false" customHeight="false" outlineLevel="0" collapsed="false">
      <c r="A89" s="155" t="n">
        <v>6</v>
      </c>
      <c r="B89" s="154" t="s">
        <v>81</v>
      </c>
      <c r="C89" s="136" t="n">
        <v>0</v>
      </c>
      <c r="D89" s="136" t="n">
        <v>0</v>
      </c>
      <c r="E89" s="137" t="n">
        <v>0</v>
      </c>
      <c r="F89" s="136" t="n">
        <v>0</v>
      </c>
      <c r="G89" s="136" t="n">
        <v>0</v>
      </c>
      <c r="H89" s="135" t="n">
        <v>0</v>
      </c>
      <c r="I89" s="136" t="n">
        <v>0</v>
      </c>
      <c r="J89" s="136" t="n">
        <v>0</v>
      </c>
      <c r="K89" s="135" t="n">
        <v>0</v>
      </c>
      <c r="L89" s="136" t="n">
        <v>0</v>
      </c>
      <c r="M89" s="136" t="n">
        <v>0</v>
      </c>
      <c r="N89" s="137" t="n">
        <v>0</v>
      </c>
      <c r="O89" s="136" t="n">
        <v>0</v>
      </c>
      <c r="P89" s="134" t="n">
        <v>0</v>
      </c>
      <c r="Q89" s="136" t="n">
        <v>0</v>
      </c>
      <c r="R89" s="128" t="n">
        <f aca="false">O89*P89</f>
        <v>0</v>
      </c>
    </row>
    <row r="90" customFormat="false" ht="15" hidden="false" customHeight="false" outlineLevel="0" collapsed="false">
      <c r="A90" s="153" t="n">
        <v>7</v>
      </c>
      <c r="B90" s="154" t="s">
        <v>82</v>
      </c>
      <c r="C90" s="130" t="n">
        <v>406</v>
      </c>
      <c r="D90" s="130" t="n">
        <v>839</v>
      </c>
      <c r="E90" s="137" t="n">
        <f aca="false">C90/D90*100</f>
        <v>48.3909415971395</v>
      </c>
      <c r="F90" s="130" t="n">
        <v>101</v>
      </c>
      <c r="G90" s="130" t="n">
        <v>429</v>
      </c>
      <c r="H90" s="137" t="n">
        <f aca="false">F90/G90*100</f>
        <v>23.5431235431235</v>
      </c>
      <c r="I90" s="130" t="n">
        <v>406</v>
      </c>
      <c r="J90" s="130" t="n">
        <v>839</v>
      </c>
      <c r="K90" s="137" t="n">
        <f aca="false">I90/J90*100</f>
        <v>48.3909415971395</v>
      </c>
      <c r="L90" s="136" t="n">
        <v>0</v>
      </c>
      <c r="M90" s="130" t="n">
        <v>0</v>
      </c>
      <c r="N90" s="137" t="n">
        <v>0</v>
      </c>
      <c r="O90" s="136" t="n">
        <v>12</v>
      </c>
      <c r="P90" s="130" t="n">
        <v>73</v>
      </c>
      <c r="Q90" s="136" t="n">
        <v>12</v>
      </c>
      <c r="R90" s="128" t="n">
        <f aca="false">O90*P90</f>
        <v>876</v>
      </c>
    </row>
    <row r="91" customFormat="false" ht="15" hidden="false" customHeight="false" outlineLevel="0" collapsed="false">
      <c r="A91" s="155" t="n">
        <v>8</v>
      </c>
      <c r="B91" s="157" t="s">
        <v>83</v>
      </c>
      <c r="C91" s="130" t="n">
        <v>657720</v>
      </c>
      <c r="D91" s="130" t="n">
        <v>666006</v>
      </c>
      <c r="E91" s="137" t="n">
        <f aca="false">C91/D91*100</f>
        <v>98.7558670642607</v>
      </c>
      <c r="F91" s="130" t="n">
        <v>128966</v>
      </c>
      <c r="G91" s="130" t="n">
        <v>144373</v>
      </c>
      <c r="H91" s="137" t="n">
        <f aca="false">F91/G91*100</f>
        <v>89.328337015924</v>
      </c>
      <c r="I91" s="130" t="n">
        <v>723916</v>
      </c>
      <c r="J91" s="130" t="n">
        <v>751519</v>
      </c>
      <c r="K91" s="137" t="n">
        <f aca="false">I91/J91*100</f>
        <v>96.3270389704053</v>
      </c>
      <c r="L91" s="136" t="n">
        <v>141529</v>
      </c>
      <c r="M91" s="130" t="n">
        <v>145320</v>
      </c>
      <c r="N91" s="137" t="n">
        <f aca="false">L91/M91*100</f>
        <v>97.3912744288467</v>
      </c>
      <c r="O91" s="136"/>
      <c r="P91" s="130" t="n">
        <v>85</v>
      </c>
      <c r="Q91" s="136" t="n">
        <v>80</v>
      </c>
      <c r="R91" s="128" t="n">
        <f aca="false">O91*P91</f>
        <v>0</v>
      </c>
    </row>
    <row r="92" customFormat="false" ht="15" hidden="false" customHeight="false" outlineLevel="0" collapsed="false">
      <c r="A92" s="153" t="n">
        <v>9</v>
      </c>
      <c r="B92" s="157" t="s">
        <v>84</v>
      </c>
      <c r="C92" s="130" t="n">
        <v>1374193</v>
      </c>
      <c r="D92" s="130" t="n">
        <v>1445987</v>
      </c>
      <c r="E92" s="137" t="n">
        <f aca="false">C92/D92*100</f>
        <v>95.0349484469777</v>
      </c>
      <c r="F92" s="130" t="n">
        <v>248109</v>
      </c>
      <c r="G92" s="130" t="n">
        <v>249188</v>
      </c>
      <c r="H92" s="137" t="n">
        <f aca="false">F92/G92*100</f>
        <v>99.5669935951972</v>
      </c>
      <c r="I92" s="130" t="n">
        <v>1303005</v>
      </c>
      <c r="J92" s="130" t="n">
        <v>1613805</v>
      </c>
      <c r="K92" s="137" t="n">
        <f aca="false">I92/J92*100</f>
        <v>80.7411676131875</v>
      </c>
      <c r="L92" s="136" t="n">
        <v>0</v>
      </c>
      <c r="M92" s="130" t="n">
        <v>0</v>
      </c>
      <c r="N92" s="137" t="n">
        <v>0</v>
      </c>
      <c r="O92" s="136" t="n">
        <v>128</v>
      </c>
      <c r="P92" s="130" t="n">
        <v>145</v>
      </c>
      <c r="Q92" s="136" t="n">
        <v>128</v>
      </c>
      <c r="R92" s="128" t="n">
        <f aca="false">O92*P92</f>
        <v>18560</v>
      </c>
    </row>
    <row r="93" customFormat="false" ht="15" hidden="false" customHeight="false" outlineLevel="0" collapsed="false">
      <c r="A93" s="155" t="n">
        <v>10</v>
      </c>
      <c r="B93" s="154" t="s">
        <v>85</v>
      </c>
      <c r="C93" s="130" t="n">
        <v>779494</v>
      </c>
      <c r="D93" s="130" t="n">
        <v>730712</v>
      </c>
      <c r="E93" s="137" t="n">
        <f aca="false">C93/D93*100</f>
        <v>106.675954411588</v>
      </c>
      <c r="F93" s="130" t="n">
        <v>49309</v>
      </c>
      <c r="G93" s="130" t="n">
        <v>98794</v>
      </c>
      <c r="H93" s="137" t="n">
        <f aca="false">F93/G93*100</f>
        <v>49.9109257647226</v>
      </c>
      <c r="I93" s="130" t="n">
        <v>745418</v>
      </c>
      <c r="J93" s="130" t="n">
        <v>631599</v>
      </c>
      <c r="K93" s="137" t="n">
        <f aca="false">I93/J93*100</f>
        <v>118.020769507235</v>
      </c>
      <c r="L93" s="136" t="n">
        <f aca="false">160101+201725</f>
        <v>361826</v>
      </c>
      <c r="M93" s="130" t="n">
        <f aca="false">192727+86275</f>
        <v>279002</v>
      </c>
      <c r="N93" s="137" t="n">
        <f aca="false">L93/M93*100</f>
        <v>129.68580870388</v>
      </c>
      <c r="O93" s="136" t="n">
        <v>121</v>
      </c>
      <c r="P93" s="130" t="n">
        <v>135</v>
      </c>
      <c r="Q93" s="136" t="n">
        <v>114</v>
      </c>
      <c r="R93" s="128" t="n">
        <f aca="false">O93*P93</f>
        <v>16335</v>
      </c>
    </row>
    <row r="94" customFormat="false" ht="15" hidden="false" customHeight="false" outlineLevel="0" collapsed="false">
      <c r="A94" s="153" t="n">
        <v>11</v>
      </c>
      <c r="B94" s="154" t="s">
        <v>86</v>
      </c>
      <c r="C94" s="153" t="n">
        <v>191564</v>
      </c>
      <c r="D94" s="187" t="n">
        <v>169518</v>
      </c>
      <c r="E94" s="137" t="n">
        <f aca="false">C94/D94*100</f>
        <v>113.005108602036</v>
      </c>
      <c r="F94" s="130" t="n">
        <v>29313</v>
      </c>
      <c r="G94" s="130" t="n">
        <v>22519</v>
      </c>
      <c r="H94" s="137" t="n">
        <f aca="false">F94/G94*100</f>
        <v>130.170078600293</v>
      </c>
      <c r="I94" s="158" t="n">
        <v>2168184</v>
      </c>
      <c r="J94" s="159" t="n">
        <v>2149419</v>
      </c>
      <c r="K94" s="137" t="n">
        <f aca="false">I94/J94*100</f>
        <v>100.873026617891</v>
      </c>
      <c r="L94" s="158" t="n">
        <v>31703</v>
      </c>
      <c r="M94" s="159" t="n">
        <v>13159</v>
      </c>
      <c r="N94" s="137" t="n">
        <f aca="false">L94/M94*100</f>
        <v>240.92256250475</v>
      </c>
      <c r="O94" s="136" t="n">
        <v>52</v>
      </c>
      <c r="P94" s="130" t="n">
        <v>250</v>
      </c>
      <c r="Q94" s="136" t="n">
        <v>52</v>
      </c>
      <c r="R94" s="128" t="n">
        <f aca="false">O94*P94</f>
        <v>13000</v>
      </c>
    </row>
    <row r="95" s="142" customFormat="true" ht="15" hidden="false" customHeight="false" outlineLevel="0" collapsed="false">
      <c r="A95" s="140" t="s">
        <v>87</v>
      </c>
      <c r="B95" s="140" t="s">
        <v>88</v>
      </c>
      <c r="C95" s="152" t="n">
        <f aca="false">SUM(C84:C94)</f>
        <v>4809263</v>
      </c>
      <c r="D95" s="152" t="n">
        <f aca="false">SUM(D84:D94)</f>
        <v>4672556</v>
      </c>
      <c r="E95" s="141" t="n">
        <f aca="false">C95/D95*100</f>
        <v>102.925743426082</v>
      </c>
      <c r="F95" s="152" t="n">
        <f aca="false">SUM(F84:F94)</f>
        <v>838408</v>
      </c>
      <c r="G95" s="152" t="n">
        <f aca="false">SUM(G84:G94)</f>
        <v>754128</v>
      </c>
      <c r="H95" s="141" t="n">
        <f aca="false">F95/G95*100</f>
        <v>111.175821611185</v>
      </c>
      <c r="I95" s="152" t="n">
        <f aca="false">SUM(I84:I94)</f>
        <v>7482133</v>
      </c>
      <c r="J95" s="152" t="n">
        <f aca="false">SUM(J84:J94)</f>
        <v>7103635</v>
      </c>
      <c r="K95" s="141" t="n">
        <f aca="false">I95/J95*100</f>
        <v>105.32822984289</v>
      </c>
      <c r="L95" s="152" t="n">
        <f aca="false">SUM(L84:L94)</f>
        <v>1685696</v>
      </c>
      <c r="M95" s="152" t="n">
        <f aca="false">SUM(M84:M94)</f>
        <v>1305122</v>
      </c>
      <c r="N95" s="141" t="n">
        <f aca="false">L95/M95*100</f>
        <v>129.160032548681</v>
      </c>
      <c r="O95" s="140" t="n">
        <f aca="false">SUM(O84:O94)</f>
        <v>1191</v>
      </c>
      <c r="P95" s="141" t="n">
        <f aca="false">R95/O95</f>
        <v>105.119227539882</v>
      </c>
      <c r="Q95" s="140" t="n">
        <f aca="false">SUM(Q84:Q94)</f>
        <v>3977</v>
      </c>
      <c r="R95" s="149" t="n">
        <f aca="false">SUM(R84:R94)</f>
        <v>125197</v>
      </c>
    </row>
    <row r="96" customFormat="false" ht="15" hidden="false" customHeight="false" outlineLevel="0" collapsed="false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0"/>
      <c r="L96" s="136"/>
      <c r="M96" s="136"/>
      <c r="N96" s="136"/>
      <c r="O96" s="136"/>
      <c r="P96" s="130"/>
      <c r="Q96" s="136"/>
      <c r="R96" s="128"/>
    </row>
    <row r="97" customFormat="false" ht="15" hidden="false" customHeight="false" outlineLevel="0" collapsed="false">
      <c r="A97" s="129" t="s">
        <v>21</v>
      </c>
      <c r="B97" s="129"/>
      <c r="C97" s="129" t="n">
        <v>3</v>
      </c>
      <c r="D97" s="129" t="n">
        <v>4</v>
      </c>
      <c r="E97" s="131" t="n">
        <v>5</v>
      </c>
      <c r="F97" s="129" t="n">
        <v>6</v>
      </c>
      <c r="G97" s="129" t="n">
        <v>7</v>
      </c>
      <c r="H97" s="129" t="n">
        <v>8</v>
      </c>
      <c r="I97" s="129" t="n">
        <v>9</v>
      </c>
      <c r="J97" s="129" t="n">
        <v>10</v>
      </c>
      <c r="K97" s="129" t="n">
        <v>11</v>
      </c>
      <c r="L97" s="129" t="n">
        <v>12</v>
      </c>
      <c r="M97" s="129" t="n">
        <v>13</v>
      </c>
      <c r="N97" s="129" t="n">
        <v>14</v>
      </c>
      <c r="O97" s="129" t="n">
        <v>15</v>
      </c>
      <c r="P97" s="131" t="n">
        <v>16</v>
      </c>
      <c r="Q97" s="129" t="n">
        <v>15</v>
      </c>
      <c r="R97" s="128"/>
    </row>
    <row r="98" customFormat="false" ht="15" hidden="false" customHeight="false" outlineLevel="0" collapsed="false">
      <c r="A98" s="132" t="n">
        <v>1</v>
      </c>
      <c r="B98" s="157" t="s">
        <v>89</v>
      </c>
      <c r="C98" s="162" t="n">
        <v>179643</v>
      </c>
      <c r="D98" s="162" t="n">
        <v>237071</v>
      </c>
      <c r="E98" s="137" t="n">
        <f aca="false">C98/D98*100</f>
        <v>75.776033340223</v>
      </c>
      <c r="F98" s="162" t="n">
        <v>8995</v>
      </c>
      <c r="G98" s="162" t="n">
        <v>37629</v>
      </c>
      <c r="H98" s="137" t="n">
        <f aca="false">F98/G98*100</f>
        <v>23.9044354088602</v>
      </c>
      <c r="I98" s="162" t="n">
        <v>175842</v>
      </c>
      <c r="J98" s="161" t="n">
        <v>228021</v>
      </c>
      <c r="K98" s="137" t="n">
        <f aca="false">I98/J98*100</f>
        <v>77.1165813675056</v>
      </c>
      <c r="L98" s="162" t="n">
        <v>175797</v>
      </c>
      <c r="M98" s="162" t="n">
        <v>224223</v>
      </c>
      <c r="N98" s="137" t="n">
        <f aca="false">L98/M98*100</f>
        <v>78.4027508328762</v>
      </c>
      <c r="O98" s="160" t="n">
        <v>294</v>
      </c>
      <c r="P98" s="130" t="n">
        <v>54</v>
      </c>
      <c r="Q98" s="160" t="n">
        <v>315</v>
      </c>
      <c r="R98" s="128" t="n">
        <f aca="false">O98*P98</f>
        <v>15876</v>
      </c>
    </row>
    <row r="99" customFormat="false" ht="15" hidden="false" customHeight="false" outlineLevel="0" collapsed="false">
      <c r="A99" s="132" t="n">
        <v>2</v>
      </c>
      <c r="B99" s="157" t="s">
        <v>90</v>
      </c>
      <c r="C99" s="136" t="n">
        <v>0</v>
      </c>
      <c r="D99" s="136" t="n">
        <v>0</v>
      </c>
      <c r="E99" s="137" t="n">
        <v>0</v>
      </c>
      <c r="F99" s="136" t="n">
        <v>0</v>
      </c>
      <c r="G99" s="136" t="n">
        <v>0</v>
      </c>
      <c r="H99" s="135" t="n">
        <v>0</v>
      </c>
      <c r="I99" s="136" t="n">
        <v>0</v>
      </c>
      <c r="J99" s="136" t="n">
        <v>0</v>
      </c>
      <c r="K99" s="135" t="n">
        <v>0</v>
      </c>
      <c r="L99" s="136" t="n">
        <v>0</v>
      </c>
      <c r="M99" s="136" t="n">
        <v>0</v>
      </c>
      <c r="N99" s="137" t="n">
        <v>0</v>
      </c>
      <c r="O99" s="136" t="n">
        <v>0</v>
      </c>
      <c r="P99" s="134" t="n">
        <v>0</v>
      </c>
      <c r="Q99" s="136" t="n">
        <v>0</v>
      </c>
      <c r="R99" s="128" t="n">
        <f aca="false">O99*P99</f>
        <v>0</v>
      </c>
    </row>
    <row r="100" customFormat="false" ht="15" hidden="false" customHeight="false" outlineLevel="0" collapsed="false">
      <c r="A100" s="132" t="n">
        <v>3</v>
      </c>
      <c r="B100" s="154" t="s">
        <v>91</v>
      </c>
      <c r="C100" s="136" t="n">
        <v>0</v>
      </c>
      <c r="D100" s="136" t="n">
        <v>0</v>
      </c>
      <c r="E100" s="137" t="n">
        <v>0</v>
      </c>
      <c r="F100" s="136" t="n">
        <v>0</v>
      </c>
      <c r="G100" s="136" t="n">
        <v>0</v>
      </c>
      <c r="H100" s="135" t="n">
        <v>0</v>
      </c>
      <c r="I100" s="136" t="n">
        <v>0</v>
      </c>
      <c r="J100" s="136" t="n">
        <v>0</v>
      </c>
      <c r="K100" s="135" t="n">
        <v>0</v>
      </c>
      <c r="L100" s="136" t="n">
        <v>0</v>
      </c>
      <c r="M100" s="136" t="n">
        <v>0</v>
      </c>
      <c r="N100" s="137" t="n">
        <v>0</v>
      </c>
      <c r="O100" s="136" t="n">
        <v>0</v>
      </c>
      <c r="P100" s="134" t="n">
        <v>0</v>
      </c>
      <c r="Q100" s="136" t="n">
        <v>0</v>
      </c>
      <c r="R100" s="128" t="n">
        <f aca="false">O100*P100</f>
        <v>0</v>
      </c>
    </row>
    <row r="101" customFormat="false" ht="15" hidden="false" customHeight="false" outlineLevel="0" collapsed="false">
      <c r="A101" s="132" t="n">
        <v>4</v>
      </c>
      <c r="B101" s="157" t="s">
        <v>92</v>
      </c>
      <c r="C101" s="161" t="n">
        <v>0</v>
      </c>
      <c r="D101" s="162" t="n">
        <v>27688</v>
      </c>
      <c r="E101" s="137" t="n">
        <f aca="false">C101/D101*100</f>
        <v>0</v>
      </c>
      <c r="F101" s="161" t="n">
        <v>0</v>
      </c>
      <c r="G101" s="162" t="n">
        <v>0</v>
      </c>
      <c r="H101" s="137" t="n">
        <v>0</v>
      </c>
      <c r="I101" s="161" t="n">
        <v>9664</v>
      </c>
      <c r="J101" s="161" t="n">
        <v>16915</v>
      </c>
      <c r="K101" s="137" t="n">
        <f aca="false">I101/J101*100</f>
        <v>57.1327224357079</v>
      </c>
      <c r="L101" s="162" t="n">
        <v>0</v>
      </c>
      <c r="M101" s="162" t="n">
        <v>0</v>
      </c>
      <c r="N101" s="130" t="n">
        <v>0</v>
      </c>
      <c r="O101" s="160"/>
      <c r="P101" s="162" t="n">
        <v>68</v>
      </c>
      <c r="Q101" s="160" t="n">
        <v>6</v>
      </c>
      <c r="R101" s="128" t="n">
        <f aca="false">O101*P101</f>
        <v>0</v>
      </c>
    </row>
    <row r="102" customFormat="false" ht="15" hidden="false" customHeight="false" outlineLevel="0" collapsed="false">
      <c r="A102" s="132" t="n">
        <v>5</v>
      </c>
      <c r="B102" s="157" t="s">
        <v>93</v>
      </c>
      <c r="C102" s="162" t="n">
        <v>349969</v>
      </c>
      <c r="D102" s="162" t="n">
        <v>448490</v>
      </c>
      <c r="E102" s="137" t="n">
        <f aca="false">C102/D102*100</f>
        <v>78.0327320564561</v>
      </c>
      <c r="F102" s="162" t="n">
        <v>27349</v>
      </c>
      <c r="G102" s="162" t="n">
        <v>62298</v>
      </c>
      <c r="H102" s="137" t="n">
        <f aca="false">F102/G102*100</f>
        <v>43.9002857234582</v>
      </c>
      <c r="I102" s="162" t="n">
        <v>416487</v>
      </c>
      <c r="J102" s="162" t="n">
        <v>449139</v>
      </c>
      <c r="K102" s="137" t="n">
        <f aca="false">I102/J102*100</f>
        <v>92.7300902393246</v>
      </c>
      <c r="L102" s="162" t="n">
        <v>416487</v>
      </c>
      <c r="M102" s="162" t="n">
        <v>449139</v>
      </c>
      <c r="N102" s="137" t="n">
        <f aca="false">L102/M102*100</f>
        <v>92.7300902393246</v>
      </c>
      <c r="O102" s="160"/>
      <c r="P102" s="162" t="n">
        <v>52</v>
      </c>
      <c r="Q102" s="160" t="n">
        <v>438</v>
      </c>
      <c r="R102" s="128" t="n">
        <f aca="false">O102*P102</f>
        <v>0</v>
      </c>
    </row>
    <row r="103" customFormat="false" ht="15" hidden="false" customHeight="false" outlineLevel="0" collapsed="false">
      <c r="A103" s="132" t="n">
        <v>6</v>
      </c>
      <c r="B103" s="157" t="s">
        <v>94</v>
      </c>
      <c r="C103" s="136" t="n">
        <v>0</v>
      </c>
      <c r="D103" s="136" t="n">
        <v>0</v>
      </c>
      <c r="E103" s="137" t="n">
        <v>0</v>
      </c>
      <c r="F103" s="136" t="n">
        <v>0</v>
      </c>
      <c r="G103" s="136" t="n">
        <v>0</v>
      </c>
      <c r="H103" s="135" t="n">
        <v>0</v>
      </c>
      <c r="I103" s="136" t="n">
        <v>0</v>
      </c>
      <c r="J103" s="136" t="n">
        <v>0</v>
      </c>
      <c r="K103" s="135" t="n">
        <v>0</v>
      </c>
      <c r="L103" s="136" t="n">
        <v>0</v>
      </c>
      <c r="M103" s="136" t="n">
        <v>0</v>
      </c>
      <c r="N103" s="137" t="n">
        <v>0</v>
      </c>
      <c r="O103" s="136" t="n">
        <v>0</v>
      </c>
      <c r="P103" s="134" t="n">
        <v>0</v>
      </c>
      <c r="Q103" s="136" t="n">
        <v>0</v>
      </c>
      <c r="R103" s="128" t="n">
        <f aca="false">O103*P103</f>
        <v>0</v>
      </c>
    </row>
    <row r="104" customFormat="false" ht="15" hidden="false" customHeight="false" outlineLevel="0" collapsed="false">
      <c r="A104" s="132" t="n">
        <v>7</v>
      </c>
      <c r="B104" s="154" t="s">
        <v>95</v>
      </c>
      <c r="C104" s="136" t="n">
        <v>0</v>
      </c>
      <c r="D104" s="136" t="n">
        <v>0</v>
      </c>
      <c r="E104" s="137" t="n">
        <v>0</v>
      </c>
      <c r="F104" s="136" t="n">
        <v>0</v>
      </c>
      <c r="G104" s="136" t="n">
        <v>0</v>
      </c>
      <c r="H104" s="135" t="n">
        <v>0</v>
      </c>
      <c r="I104" s="136" t="n">
        <v>0</v>
      </c>
      <c r="J104" s="136" t="n">
        <v>0</v>
      </c>
      <c r="K104" s="135" t="n">
        <v>0</v>
      </c>
      <c r="L104" s="136" t="n">
        <v>0</v>
      </c>
      <c r="M104" s="136" t="n">
        <v>0</v>
      </c>
      <c r="N104" s="137" t="n">
        <v>0</v>
      </c>
      <c r="O104" s="136" t="n">
        <v>0</v>
      </c>
      <c r="P104" s="134" t="n">
        <v>0</v>
      </c>
      <c r="Q104" s="136" t="n">
        <v>0</v>
      </c>
      <c r="R104" s="128" t="n">
        <f aca="false">O104*P104</f>
        <v>0</v>
      </c>
    </row>
    <row r="105" customFormat="false" ht="15" hidden="false" customHeight="false" outlineLevel="0" collapsed="false">
      <c r="A105" s="132" t="n">
        <v>8</v>
      </c>
      <c r="B105" s="157" t="s">
        <v>96</v>
      </c>
      <c r="C105" s="130" t="n">
        <v>207217</v>
      </c>
      <c r="D105" s="130" t="n">
        <v>224170</v>
      </c>
      <c r="E105" s="137" t="n">
        <f aca="false">C105/D105*100</f>
        <v>92.4374358745595</v>
      </c>
      <c r="F105" s="130" t="n">
        <v>27711</v>
      </c>
      <c r="G105" s="130" t="n">
        <v>18049</v>
      </c>
      <c r="H105" s="130" t="n">
        <f aca="false">F105/G105*100</f>
        <v>153.53205163721</v>
      </c>
      <c r="I105" s="130" t="n">
        <v>158255</v>
      </c>
      <c r="J105" s="130" t="n">
        <v>151470</v>
      </c>
      <c r="K105" s="130" t="n">
        <f aca="false">I105/J105*100</f>
        <v>104.479434871592</v>
      </c>
      <c r="L105" s="130" t="n">
        <f aca="false">1971+37149</f>
        <v>39120</v>
      </c>
      <c r="M105" s="130" t="n">
        <v>33480</v>
      </c>
      <c r="N105" s="130" t="n">
        <f aca="false">L105/M105*100</f>
        <v>116.845878136201</v>
      </c>
      <c r="O105" s="130"/>
      <c r="P105" s="130" t="n">
        <v>66</v>
      </c>
      <c r="Q105" s="130" t="n">
        <v>150</v>
      </c>
      <c r="R105" s="128" t="n">
        <f aca="false">O105*P105</f>
        <v>0</v>
      </c>
    </row>
    <row r="106" customFormat="false" ht="15" hidden="false" customHeight="false" outlineLevel="0" collapsed="false">
      <c r="A106" s="132" t="n">
        <v>9</v>
      </c>
      <c r="B106" s="157" t="s">
        <v>97</v>
      </c>
      <c r="C106" s="136" t="n">
        <v>0</v>
      </c>
      <c r="D106" s="136" t="n">
        <v>0</v>
      </c>
      <c r="E106" s="137" t="n">
        <v>0</v>
      </c>
      <c r="F106" s="136" t="n">
        <v>0</v>
      </c>
      <c r="G106" s="136" t="n">
        <v>0</v>
      </c>
      <c r="H106" s="135" t="n">
        <v>0</v>
      </c>
      <c r="I106" s="136" t="n">
        <v>0</v>
      </c>
      <c r="J106" s="136" t="n">
        <v>0</v>
      </c>
      <c r="K106" s="135" t="n">
        <v>0</v>
      </c>
      <c r="L106" s="136" t="n">
        <v>0</v>
      </c>
      <c r="M106" s="136" t="n">
        <v>0</v>
      </c>
      <c r="N106" s="137" t="n">
        <v>0</v>
      </c>
      <c r="O106" s="136" t="n">
        <v>0</v>
      </c>
      <c r="P106" s="134" t="n">
        <v>0</v>
      </c>
      <c r="Q106" s="136" t="n">
        <v>0</v>
      </c>
      <c r="R106" s="128" t="n">
        <f aca="false">O106*P106</f>
        <v>0</v>
      </c>
    </row>
    <row r="107" customFormat="false" ht="15" hidden="false" customHeight="false" outlineLevel="0" collapsed="false">
      <c r="A107" s="132" t="n">
        <v>10</v>
      </c>
      <c r="B107" s="154" t="s">
        <v>98</v>
      </c>
      <c r="C107" s="136" t="n">
        <v>74817</v>
      </c>
      <c r="D107" s="136" t="n">
        <v>109662</v>
      </c>
      <c r="E107" s="137" t="n">
        <f aca="false">C107/D107*100</f>
        <v>68.2250916452372</v>
      </c>
      <c r="F107" s="136" t="n">
        <v>20554</v>
      </c>
      <c r="G107" s="136" t="n">
        <v>2303</v>
      </c>
      <c r="H107" s="130" t="n">
        <f aca="false">F107/G107*100</f>
        <v>892.488059053409</v>
      </c>
      <c r="I107" s="136" t="n">
        <v>74817</v>
      </c>
      <c r="J107" s="136" t="n">
        <v>109662</v>
      </c>
      <c r="K107" s="137" t="n">
        <f aca="false">I107/J107*100</f>
        <v>68.2250916452372</v>
      </c>
      <c r="L107" s="136" t="n">
        <v>74817</v>
      </c>
      <c r="M107" s="136" t="n">
        <v>109662</v>
      </c>
      <c r="N107" s="130" t="n">
        <f aca="false">L107/M107*100</f>
        <v>68.2250916452372</v>
      </c>
      <c r="O107" s="160" t="n">
        <v>73</v>
      </c>
      <c r="P107" s="162" t="n">
        <v>39</v>
      </c>
      <c r="Q107" s="160" t="n">
        <v>76</v>
      </c>
      <c r="R107" s="128" t="n">
        <f aca="false">O107*P107</f>
        <v>2847</v>
      </c>
    </row>
    <row r="108" customFormat="false" ht="15" hidden="false" customHeight="false" outlineLevel="0" collapsed="false">
      <c r="A108" s="132" t="n">
        <v>11</v>
      </c>
      <c r="B108" s="157" t="s">
        <v>99</v>
      </c>
      <c r="C108" s="136" t="n">
        <v>0</v>
      </c>
      <c r="D108" s="136" t="n">
        <v>0</v>
      </c>
      <c r="E108" s="137" t="n">
        <v>0</v>
      </c>
      <c r="F108" s="136" t="n">
        <v>0</v>
      </c>
      <c r="G108" s="136" t="n">
        <v>0</v>
      </c>
      <c r="H108" s="135" t="n">
        <v>0</v>
      </c>
      <c r="I108" s="136" t="n">
        <v>0</v>
      </c>
      <c r="J108" s="136" t="n">
        <v>0</v>
      </c>
      <c r="K108" s="135" t="n">
        <v>0</v>
      </c>
      <c r="L108" s="136" t="n">
        <v>0</v>
      </c>
      <c r="M108" s="136" t="n">
        <v>0</v>
      </c>
      <c r="N108" s="137" t="n">
        <v>0</v>
      </c>
      <c r="O108" s="136" t="n">
        <v>0</v>
      </c>
      <c r="P108" s="134" t="n">
        <v>0</v>
      </c>
      <c r="Q108" s="136" t="n">
        <v>0</v>
      </c>
      <c r="R108" s="128" t="n">
        <f aca="false">O108*P108</f>
        <v>0</v>
      </c>
    </row>
    <row r="109" customFormat="false" ht="15" hidden="false" customHeight="false" outlineLevel="0" collapsed="false">
      <c r="A109" s="132" t="n">
        <v>12</v>
      </c>
      <c r="B109" s="157" t="s">
        <v>100</v>
      </c>
      <c r="C109" s="161" t="n">
        <v>61974</v>
      </c>
      <c r="D109" s="162" t="n">
        <v>71001</v>
      </c>
      <c r="E109" s="137" t="n">
        <f aca="false">C109/D109*100</f>
        <v>87.2860945620484</v>
      </c>
      <c r="F109" s="161" t="n">
        <v>9537</v>
      </c>
      <c r="G109" s="162" t="n">
        <v>10930</v>
      </c>
      <c r="H109" s="137" t="n">
        <f aca="false">F109/G109*100</f>
        <v>87.2552607502287</v>
      </c>
      <c r="I109" s="161" t="n">
        <v>58200</v>
      </c>
      <c r="J109" s="161" t="n">
        <v>64860</v>
      </c>
      <c r="K109" s="137" t="n">
        <f aca="false">I109/J109*100</f>
        <v>89.731729879741</v>
      </c>
      <c r="L109" s="162" t="n">
        <v>0</v>
      </c>
      <c r="M109" s="162" t="n">
        <v>0</v>
      </c>
      <c r="N109" s="130" t="n">
        <v>0</v>
      </c>
      <c r="O109" s="160" t="n">
        <v>15</v>
      </c>
      <c r="P109" s="162" t="n">
        <v>52</v>
      </c>
      <c r="Q109" s="160" t="n">
        <v>22</v>
      </c>
      <c r="R109" s="128" t="n">
        <f aca="false">O109*P109</f>
        <v>780</v>
      </c>
    </row>
    <row r="110" customFormat="false" ht="15" hidden="false" customHeight="false" outlineLevel="0" collapsed="false">
      <c r="A110" s="132" t="n">
        <v>13</v>
      </c>
      <c r="B110" s="157" t="s">
        <v>101</v>
      </c>
      <c r="C110" s="161" t="n">
        <v>39798</v>
      </c>
      <c r="D110" s="162" t="n">
        <v>90442</v>
      </c>
      <c r="E110" s="137" t="n">
        <f aca="false">C110/D110*100</f>
        <v>44.003891997081</v>
      </c>
      <c r="F110" s="161" t="n">
        <v>0</v>
      </c>
      <c r="G110" s="161" t="n">
        <v>17640</v>
      </c>
      <c r="H110" s="137" t="n">
        <f aca="false">F110/G110*100</f>
        <v>0</v>
      </c>
      <c r="I110" s="161" t="n">
        <v>82705</v>
      </c>
      <c r="J110" s="161" t="n">
        <v>91788</v>
      </c>
      <c r="K110" s="137" t="n">
        <f aca="false">I110/J110*100</f>
        <v>90.1043709417353</v>
      </c>
      <c r="L110" s="162" t="n">
        <f aca="false">28982+46546</f>
        <v>75528</v>
      </c>
      <c r="M110" s="162" t="n">
        <v>89587</v>
      </c>
      <c r="N110" s="137" t="n">
        <f aca="false">L110/M110*100</f>
        <v>84.3068748814002</v>
      </c>
      <c r="O110" s="160" t="n">
        <v>59</v>
      </c>
      <c r="P110" s="162" t="n">
        <v>48</v>
      </c>
      <c r="Q110" s="160" t="n">
        <v>98</v>
      </c>
      <c r="R110" s="128" t="n">
        <f aca="false">O110*P110</f>
        <v>2832</v>
      </c>
    </row>
    <row r="111" customFormat="false" ht="15" hidden="false" customHeight="false" outlineLevel="0" collapsed="false">
      <c r="A111" s="132" t="n">
        <v>14</v>
      </c>
      <c r="B111" s="157" t="s">
        <v>102</v>
      </c>
      <c r="C111" s="136" t="n">
        <v>0</v>
      </c>
      <c r="D111" s="136" t="n">
        <v>0</v>
      </c>
      <c r="E111" s="137" t="n">
        <v>0</v>
      </c>
      <c r="F111" s="136" t="n">
        <v>0</v>
      </c>
      <c r="G111" s="136" t="n">
        <v>0</v>
      </c>
      <c r="H111" s="135" t="n">
        <v>0</v>
      </c>
      <c r="I111" s="136" t="n">
        <v>0</v>
      </c>
      <c r="J111" s="136" t="n">
        <v>0</v>
      </c>
      <c r="K111" s="135" t="n">
        <v>0</v>
      </c>
      <c r="L111" s="136" t="n">
        <v>0</v>
      </c>
      <c r="M111" s="136" t="n">
        <v>0</v>
      </c>
      <c r="N111" s="137" t="n">
        <v>0</v>
      </c>
      <c r="O111" s="136" t="n">
        <v>0</v>
      </c>
      <c r="P111" s="134" t="n">
        <v>0</v>
      </c>
      <c r="Q111" s="136" t="n">
        <v>0</v>
      </c>
      <c r="R111" s="128" t="n">
        <f aca="false">O111*P111</f>
        <v>0</v>
      </c>
    </row>
    <row r="112" customFormat="false" ht="15" hidden="false" customHeight="false" outlineLevel="0" collapsed="false">
      <c r="A112" s="132" t="n">
        <v>15</v>
      </c>
      <c r="B112" s="157" t="s">
        <v>103</v>
      </c>
      <c r="C112" s="136" t="n">
        <v>0</v>
      </c>
      <c r="D112" s="136" t="n">
        <v>0</v>
      </c>
      <c r="E112" s="137" t="n">
        <v>0</v>
      </c>
      <c r="F112" s="136" t="n">
        <v>0</v>
      </c>
      <c r="G112" s="136" t="n">
        <v>0</v>
      </c>
      <c r="H112" s="135" t="n">
        <v>0</v>
      </c>
      <c r="I112" s="136" t="n">
        <v>0</v>
      </c>
      <c r="J112" s="136" t="n">
        <v>0</v>
      </c>
      <c r="K112" s="135" t="n">
        <v>0</v>
      </c>
      <c r="L112" s="136" t="n">
        <v>0</v>
      </c>
      <c r="M112" s="136" t="n">
        <v>0</v>
      </c>
      <c r="N112" s="137" t="n">
        <v>0</v>
      </c>
      <c r="O112" s="136" t="n">
        <v>0</v>
      </c>
      <c r="P112" s="134" t="n">
        <v>0</v>
      </c>
      <c r="Q112" s="136" t="n">
        <v>0</v>
      </c>
      <c r="R112" s="128" t="n">
        <f aca="false">O112*P112</f>
        <v>0</v>
      </c>
    </row>
    <row r="113" customFormat="false" ht="15" hidden="false" customHeight="false" outlineLevel="0" collapsed="false">
      <c r="A113" s="132" t="n">
        <v>16</v>
      </c>
      <c r="B113" s="157" t="s">
        <v>104</v>
      </c>
      <c r="C113" s="130" t="n">
        <v>335921</v>
      </c>
      <c r="D113" s="130" t="n">
        <v>531948</v>
      </c>
      <c r="E113" s="137" t="n">
        <f aca="false">C113/D113*100</f>
        <v>63.149217592697</v>
      </c>
      <c r="F113" s="130" t="n">
        <v>55967</v>
      </c>
      <c r="G113" s="130" t="n">
        <v>68959</v>
      </c>
      <c r="H113" s="137" t="n">
        <f aca="false">F113/G113*100</f>
        <v>81.1598196029525</v>
      </c>
      <c r="I113" s="130" t="n">
        <v>316769</v>
      </c>
      <c r="J113" s="130" t="n">
        <v>480929</v>
      </c>
      <c r="K113" s="137" t="n">
        <f aca="false">I113/J113*100</f>
        <v>65.8660633898143</v>
      </c>
      <c r="L113" s="130" t="n">
        <v>0</v>
      </c>
      <c r="M113" s="130" t="n">
        <v>0</v>
      </c>
      <c r="N113" s="130" t="n">
        <v>0</v>
      </c>
      <c r="O113" s="160" t="n">
        <v>83</v>
      </c>
      <c r="P113" s="134" t="n">
        <v>65</v>
      </c>
      <c r="Q113" s="160" t="n">
        <v>85</v>
      </c>
      <c r="R113" s="128" t="n">
        <f aca="false">O113*P113</f>
        <v>5395</v>
      </c>
    </row>
    <row r="114" customFormat="false" ht="15" hidden="false" customHeight="false" outlineLevel="0" collapsed="false">
      <c r="A114" s="132" t="n">
        <v>17</v>
      </c>
      <c r="B114" s="157" t="s">
        <v>105</v>
      </c>
      <c r="C114" s="161" t="n">
        <v>602038</v>
      </c>
      <c r="D114" s="162" t="n">
        <v>417380</v>
      </c>
      <c r="E114" s="137" t="n">
        <f aca="false">C114/D114*100</f>
        <v>144.242177392304</v>
      </c>
      <c r="F114" s="161" t="n">
        <v>101169</v>
      </c>
      <c r="G114" s="161" t="n">
        <v>87383</v>
      </c>
      <c r="H114" s="137" t="n">
        <f aca="false">F114/G114*100</f>
        <v>115.776524037856</v>
      </c>
      <c r="I114" s="161" t="n">
        <v>521559</v>
      </c>
      <c r="J114" s="161" t="n">
        <v>363955</v>
      </c>
      <c r="K114" s="137" t="n">
        <f aca="false">I114/J114*100</f>
        <v>143.303155609897</v>
      </c>
      <c r="L114" s="162" t="n">
        <v>0</v>
      </c>
      <c r="M114" s="162" t="n">
        <v>0</v>
      </c>
      <c r="N114" s="130" t="n">
        <v>0</v>
      </c>
      <c r="O114" s="160" t="n">
        <v>186</v>
      </c>
      <c r="P114" s="162" t="n">
        <v>75</v>
      </c>
      <c r="Q114" s="160" t="n">
        <v>185</v>
      </c>
      <c r="R114" s="128" t="n">
        <f aca="false">O114*P114</f>
        <v>13950</v>
      </c>
    </row>
    <row r="115" customFormat="false" ht="15" hidden="false" customHeight="false" outlineLevel="0" collapsed="false">
      <c r="A115" s="132" t="n">
        <v>18</v>
      </c>
      <c r="B115" s="154" t="s">
        <v>106</v>
      </c>
      <c r="C115" s="130" t="n">
        <v>281186</v>
      </c>
      <c r="D115" s="130" t="n">
        <v>0</v>
      </c>
      <c r="E115" s="137" t="n">
        <v>0</v>
      </c>
      <c r="F115" s="130" t="n">
        <v>38797</v>
      </c>
      <c r="G115" s="130"/>
      <c r="H115" s="137" t="n">
        <v>0</v>
      </c>
      <c r="I115" s="130" t="n">
        <v>281186</v>
      </c>
      <c r="J115" s="130" t="n">
        <v>0</v>
      </c>
      <c r="K115" s="137" t="n">
        <v>0</v>
      </c>
      <c r="L115" s="130" t="n">
        <v>281186</v>
      </c>
      <c r="M115" s="130" t="n">
        <v>0</v>
      </c>
      <c r="N115" s="130" t="n">
        <v>0</v>
      </c>
      <c r="O115" s="160" t="n">
        <v>352</v>
      </c>
      <c r="P115" s="162" t="n">
        <v>65</v>
      </c>
      <c r="Q115" s="160" t="n">
        <v>344</v>
      </c>
      <c r="R115" s="128" t="n">
        <f aca="false">O115*P115</f>
        <v>22880</v>
      </c>
    </row>
    <row r="116" customFormat="false" ht="15" hidden="false" customHeight="false" outlineLevel="0" collapsed="false">
      <c r="A116" s="132" t="n">
        <v>19</v>
      </c>
      <c r="B116" s="157" t="s">
        <v>107</v>
      </c>
      <c r="C116" s="136" t="n">
        <v>0</v>
      </c>
      <c r="D116" s="136" t="n">
        <v>0</v>
      </c>
      <c r="E116" s="137" t="n">
        <v>0</v>
      </c>
      <c r="F116" s="136" t="n">
        <v>0</v>
      </c>
      <c r="G116" s="136" t="n">
        <v>0</v>
      </c>
      <c r="H116" s="135" t="n">
        <v>0</v>
      </c>
      <c r="I116" s="136" t="n">
        <v>0</v>
      </c>
      <c r="J116" s="136" t="n">
        <v>0</v>
      </c>
      <c r="K116" s="135" t="n">
        <v>0</v>
      </c>
      <c r="L116" s="136" t="n">
        <v>0</v>
      </c>
      <c r="M116" s="136" t="n">
        <v>0</v>
      </c>
      <c r="N116" s="137" t="n">
        <v>0</v>
      </c>
      <c r="O116" s="136" t="n">
        <v>0</v>
      </c>
      <c r="P116" s="134" t="n">
        <v>0</v>
      </c>
      <c r="Q116" s="136" t="n">
        <v>0</v>
      </c>
      <c r="R116" s="128" t="n">
        <f aca="false">O116*P116</f>
        <v>0</v>
      </c>
    </row>
    <row r="117" customFormat="false" ht="15" hidden="false" customHeight="false" outlineLevel="0" collapsed="false">
      <c r="A117" s="132" t="n">
        <v>20</v>
      </c>
      <c r="B117" s="157" t="s">
        <v>108</v>
      </c>
      <c r="C117" s="136" t="n">
        <v>0</v>
      </c>
      <c r="D117" s="136" t="n">
        <v>0</v>
      </c>
      <c r="E117" s="137" t="n">
        <v>0</v>
      </c>
      <c r="F117" s="136" t="n">
        <v>0</v>
      </c>
      <c r="G117" s="136" t="n">
        <v>0</v>
      </c>
      <c r="H117" s="135" t="n">
        <v>0</v>
      </c>
      <c r="I117" s="136" t="n">
        <v>0</v>
      </c>
      <c r="J117" s="136" t="n">
        <v>0</v>
      </c>
      <c r="K117" s="135" t="n">
        <v>0</v>
      </c>
      <c r="L117" s="136" t="n">
        <v>0</v>
      </c>
      <c r="M117" s="136" t="n">
        <v>0</v>
      </c>
      <c r="N117" s="137" t="n">
        <v>0</v>
      </c>
      <c r="O117" s="136" t="n">
        <v>0</v>
      </c>
      <c r="P117" s="134" t="n">
        <v>0</v>
      </c>
      <c r="Q117" s="136" t="n">
        <v>0</v>
      </c>
      <c r="R117" s="128" t="n">
        <f aca="false">O117*P117</f>
        <v>0</v>
      </c>
    </row>
    <row r="118" customFormat="false" ht="15" hidden="false" customHeight="false" outlineLevel="0" collapsed="false">
      <c r="A118" s="132" t="n">
        <v>21</v>
      </c>
      <c r="B118" s="157" t="s">
        <v>109</v>
      </c>
      <c r="C118" s="162" t="n">
        <v>22369</v>
      </c>
      <c r="D118" s="162" t="n">
        <v>53930</v>
      </c>
      <c r="E118" s="137" t="n">
        <f aca="false">C118/D118*100</f>
        <v>41.4778416465789</v>
      </c>
      <c r="F118" s="162" t="n">
        <v>3164</v>
      </c>
      <c r="G118" s="162" t="n">
        <v>7970</v>
      </c>
      <c r="H118" s="137" t="n">
        <f aca="false">F118/G118*100</f>
        <v>39.6988707653701</v>
      </c>
      <c r="I118" s="162" t="n">
        <v>22369</v>
      </c>
      <c r="J118" s="162" t="n">
        <v>53930</v>
      </c>
      <c r="K118" s="137" t="n">
        <f aca="false">I118/J118*100</f>
        <v>41.4778416465789</v>
      </c>
      <c r="L118" s="162" t="n">
        <v>21892</v>
      </c>
      <c r="M118" s="162" t="n">
        <v>46490</v>
      </c>
      <c r="N118" s="137" t="n">
        <f aca="false">L118/M118*100</f>
        <v>47.0896967089697</v>
      </c>
      <c r="O118" s="160" t="n">
        <v>12</v>
      </c>
      <c r="P118" s="162" t="n">
        <v>46</v>
      </c>
      <c r="Q118" s="160" t="n">
        <v>14</v>
      </c>
      <c r="R118" s="128" t="n">
        <f aca="false">O118*P118</f>
        <v>552</v>
      </c>
    </row>
    <row r="119" customFormat="false" ht="15" hidden="false" customHeight="false" outlineLevel="0" collapsed="false">
      <c r="A119" s="132" t="n">
        <v>22</v>
      </c>
      <c r="B119" s="154" t="s">
        <v>110</v>
      </c>
      <c r="C119" s="161" t="n">
        <v>14210</v>
      </c>
      <c r="D119" s="161" t="n">
        <v>13420</v>
      </c>
      <c r="E119" s="137" t="n">
        <f aca="false">C119/D119*100</f>
        <v>105.886736214605</v>
      </c>
      <c r="F119" s="161" t="n">
        <v>1190</v>
      </c>
      <c r="G119" s="161" t="n">
        <v>1820</v>
      </c>
      <c r="H119" s="137" t="n">
        <f aca="false">F119/G119*100</f>
        <v>65.3846153846154</v>
      </c>
      <c r="I119" s="161" t="n">
        <v>25161</v>
      </c>
      <c r="J119" s="161" t="n">
        <v>24498</v>
      </c>
      <c r="K119" s="137" t="n">
        <f aca="false">I119/J119*100</f>
        <v>102.706343374969</v>
      </c>
      <c r="L119" s="162" t="n">
        <v>0</v>
      </c>
      <c r="M119" s="161" t="n">
        <v>0</v>
      </c>
      <c r="N119" s="130" t="n">
        <v>0</v>
      </c>
      <c r="O119" s="160" t="n">
        <v>13</v>
      </c>
      <c r="P119" s="162" t="n">
        <v>63</v>
      </c>
      <c r="Q119" s="160" t="n">
        <v>13</v>
      </c>
      <c r="R119" s="128" t="n">
        <f aca="false">O119*P119</f>
        <v>819</v>
      </c>
    </row>
    <row r="120" customFormat="false" ht="15" hidden="false" customHeight="false" outlineLevel="0" collapsed="false">
      <c r="A120" s="132" t="n">
        <v>23</v>
      </c>
      <c r="B120" s="154" t="s">
        <v>111</v>
      </c>
      <c r="C120" s="161" t="n">
        <v>77772</v>
      </c>
      <c r="D120" s="162" t="n">
        <v>9065</v>
      </c>
      <c r="E120" s="137" t="n">
        <f aca="false">C120/D120*100</f>
        <v>857.937120794264</v>
      </c>
      <c r="F120" s="161" t="n">
        <v>13548</v>
      </c>
      <c r="G120" s="161" t="n">
        <v>16340</v>
      </c>
      <c r="H120" s="137" t="n">
        <f aca="false">F120/G120*100</f>
        <v>82.9130966952264</v>
      </c>
      <c r="I120" s="161" t="n">
        <v>80047</v>
      </c>
      <c r="J120" s="161" t="n">
        <v>92943</v>
      </c>
      <c r="K120" s="137" t="n">
        <f aca="false">I120/J120*100</f>
        <v>86.1248291963892</v>
      </c>
      <c r="L120" s="162" t="n">
        <v>0</v>
      </c>
      <c r="M120" s="162" t="n">
        <v>2114</v>
      </c>
      <c r="N120" s="130" t="n">
        <v>0</v>
      </c>
      <c r="O120" s="160" t="n">
        <v>45</v>
      </c>
      <c r="P120" s="162" t="n">
        <v>47</v>
      </c>
      <c r="Q120" s="160" t="n">
        <v>46</v>
      </c>
      <c r="R120" s="128" t="n">
        <f aca="false">O120*P120</f>
        <v>2115</v>
      </c>
    </row>
    <row r="121" customFormat="false" ht="15" hidden="false" customHeight="false" outlineLevel="0" collapsed="false">
      <c r="A121" s="132" t="n">
        <v>24</v>
      </c>
      <c r="B121" s="157" t="s">
        <v>112</v>
      </c>
      <c r="C121" s="162" t="n">
        <v>20251</v>
      </c>
      <c r="D121" s="162" t="n">
        <v>11845</v>
      </c>
      <c r="E121" s="137" t="n">
        <f aca="false">C121/D121*100</f>
        <v>170.966652596032</v>
      </c>
      <c r="F121" s="162" t="n">
        <v>1130</v>
      </c>
      <c r="G121" s="161" t="n">
        <v>1982</v>
      </c>
      <c r="H121" s="137" t="n">
        <f aca="false">F121/G121*100</f>
        <v>57.0131180625631</v>
      </c>
      <c r="I121" s="162" t="n">
        <v>109373</v>
      </c>
      <c r="J121" s="162" t="n">
        <v>115851</v>
      </c>
      <c r="K121" s="137" t="n">
        <f aca="false">I121/J121*100</f>
        <v>94.4083348438943</v>
      </c>
      <c r="L121" s="163" t="n">
        <v>0</v>
      </c>
      <c r="M121" s="162" t="n">
        <v>0</v>
      </c>
      <c r="N121" s="130" t="n">
        <v>0</v>
      </c>
      <c r="O121" s="160" t="n">
        <v>57</v>
      </c>
      <c r="P121" s="162" t="n">
        <v>55</v>
      </c>
      <c r="Q121" s="160" t="n">
        <v>56</v>
      </c>
      <c r="R121" s="128" t="n">
        <f aca="false">O121*P121</f>
        <v>3135</v>
      </c>
    </row>
    <row r="122" customFormat="false" ht="15" hidden="false" customHeight="false" outlineLevel="0" collapsed="false">
      <c r="A122" s="132" t="n">
        <v>25</v>
      </c>
      <c r="B122" s="157" t="s">
        <v>113</v>
      </c>
      <c r="C122" s="162" t="n">
        <v>24380</v>
      </c>
      <c r="D122" s="162" t="n">
        <v>32925</v>
      </c>
      <c r="E122" s="137" t="n">
        <f aca="false">C122/D122*100</f>
        <v>74.0470766894457</v>
      </c>
      <c r="F122" s="162" t="n">
        <v>4108</v>
      </c>
      <c r="G122" s="162" t="n">
        <v>3014</v>
      </c>
      <c r="H122" s="137" t="n">
        <f aca="false">F122/G122*100</f>
        <v>136.297279362973</v>
      </c>
      <c r="I122" s="162" t="n">
        <v>24454</v>
      </c>
      <c r="J122" s="162" t="n">
        <v>33107</v>
      </c>
      <c r="K122" s="137" t="n">
        <f aca="false">I122/J122*100</f>
        <v>73.8635333917298</v>
      </c>
      <c r="L122" s="162" t="n">
        <v>0</v>
      </c>
      <c r="M122" s="162" t="n">
        <v>0</v>
      </c>
      <c r="N122" s="130" t="n">
        <v>0</v>
      </c>
      <c r="O122" s="160" t="n">
        <v>22</v>
      </c>
      <c r="P122" s="162" t="n">
        <v>38</v>
      </c>
      <c r="Q122" s="160" t="n">
        <v>23</v>
      </c>
      <c r="R122" s="128" t="n">
        <f aca="false">O122*P122</f>
        <v>836</v>
      </c>
    </row>
    <row r="123" s="142" customFormat="true" ht="15" hidden="false" customHeight="false" outlineLevel="0" collapsed="false">
      <c r="A123" s="140" t="s">
        <v>114</v>
      </c>
      <c r="B123" s="140" t="s">
        <v>114</v>
      </c>
      <c r="C123" s="140" t="n">
        <f aca="false">SUM(C98:C122)</f>
        <v>2291545</v>
      </c>
      <c r="D123" s="140" t="n">
        <f aca="false">SUM(D98:D122)</f>
        <v>2279037</v>
      </c>
      <c r="E123" s="141" t="n">
        <f aca="false">C123/D123*100</f>
        <v>100.54882829897</v>
      </c>
      <c r="F123" s="140" t="n">
        <f aca="false">SUM(F98:F122)</f>
        <v>313219</v>
      </c>
      <c r="G123" s="140" t="n">
        <f aca="false">SUM(G98:G122)</f>
        <v>336317</v>
      </c>
      <c r="H123" s="141" t="n">
        <f aca="false">F123/G123*100</f>
        <v>93.1320747984788</v>
      </c>
      <c r="I123" s="140" t="n">
        <f aca="false">SUM(I98:I122)</f>
        <v>2356888</v>
      </c>
      <c r="J123" s="140" t="n">
        <f aca="false">SUM(J98:J122)</f>
        <v>2277068</v>
      </c>
      <c r="K123" s="141" t="n">
        <f aca="false">I123/J123*100</f>
        <v>103.50538499509</v>
      </c>
      <c r="L123" s="140" t="n">
        <f aca="false">SUM(L98:L122)</f>
        <v>1084827</v>
      </c>
      <c r="M123" s="140" t="n">
        <f aca="false">SUM(M98:M122)</f>
        <v>954695</v>
      </c>
      <c r="N123" s="141" t="n">
        <f aca="false">L123/M123*100</f>
        <v>113.630740707765</v>
      </c>
      <c r="O123" s="140" t="n">
        <f aca="false">SUM(O98:O122)</f>
        <v>1211</v>
      </c>
      <c r="P123" s="141" t="n">
        <f aca="false">R123/O123</f>
        <v>59.4690338563171</v>
      </c>
      <c r="Q123" s="140" t="n">
        <f aca="false">SUM(Q98:Q122)</f>
        <v>1871</v>
      </c>
      <c r="R123" s="149" t="n">
        <f aca="false">SUM(R98:R122)</f>
        <v>72017</v>
      </c>
    </row>
    <row r="124" customFormat="false" ht="15" hidden="false" customHeight="false" outlineLevel="0" collapsed="false">
      <c r="A124" s="132"/>
      <c r="B124" s="157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61"/>
      <c r="O124" s="136"/>
      <c r="P124" s="134"/>
      <c r="Q124" s="136"/>
      <c r="R124" s="128"/>
    </row>
    <row r="126" customFormat="false" ht="15" hidden="false" customHeight="false" outlineLevel="0" collapsed="false">
      <c r="A126" s="129"/>
      <c r="B126" s="129"/>
      <c r="C126" s="129"/>
      <c r="D126" s="129"/>
      <c r="E126" s="166"/>
      <c r="F126" s="129"/>
      <c r="G126" s="129"/>
      <c r="H126" s="166"/>
      <c r="I126" s="129"/>
      <c r="J126" s="129"/>
      <c r="K126" s="166"/>
      <c r="L126" s="129"/>
      <c r="M126" s="129"/>
      <c r="N126" s="166"/>
      <c r="O126" s="129"/>
      <c r="P126" s="166"/>
      <c r="Q126" s="129"/>
      <c r="R126" s="128" t="n">
        <f aca="false">O126*P126</f>
        <v>0</v>
      </c>
    </row>
    <row r="127" customFormat="false" ht="15" hidden="false" customHeight="false" outlineLevel="0" collapsed="false">
      <c r="A127" s="129"/>
      <c r="B127" s="129" t="s">
        <v>22</v>
      </c>
      <c r="C127" s="129" t="n">
        <v>3</v>
      </c>
      <c r="D127" s="129" t="n">
        <v>4</v>
      </c>
      <c r="E127" s="131" t="n">
        <v>5</v>
      </c>
      <c r="F127" s="129" t="n">
        <v>6</v>
      </c>
      <c r="G127" s="129" t="n">
        <v>7</v>
      </c>
      <c r="H127" s="129" t="n">
        <v>8</v>
      </c>
      <c r="I127" s="129" t="n">
        <v>9</v>
      </c>
      <c r="J127" s="129" t="n">
        <v>10</v>
      </c>
      <c r="K127" s="129" t="n">
        <v>11</v>
      </c>
      <c r="L127" s="129" t="n">
        <v>12</v>
      </c>
      <c r="M127" s="129" t="n">
        <v>13</v>
      </c>
      <c r="N127" s="129" t="n">
        <v>14</v>
      </c>
      <c r="O127" s="129" t="n">
        <v>15</v>
      </c>
      <c r="P127" s="131" t="n">
        <v>16</v>
      </c>
      <c r="Q127" s="129" t="n">
        <v>15</v>
      </c>
      <c r="R127" s="128" t="n">
        <f aca="false">O127*P127</f>
        <v>240</v>
      </c>
    </row>
    <row r="128" customFormat="false" ht="15" hidden="false" customHeight="false" outlineLevel="0" collapsed="false">
      <c r="A128" s="136" t="n">
        <v>1</v>
      </c>
      <c r="B128" s="154" t="s">
        <v>115</v>
      </c>
      <c r="C128" s="136" t="n">
        <v>0</v>
      </c>
      <c r="D128" s="136" t="n">
        <v>0</v>
      </c>
      <c r="E128" s="137" t="n">
        <v>0</v>
      </c>
      <c r="F128" s="136" t="n">
        <v>0</v>
      </c>
      <c r="G128" s="136" t="n">
        <v>0</v>
      </c>
      <c r="H128" s="135" t="n">
        <v>0</v>
      </c>
      <c r="I128" s="136" t="n">
        <v>0</v>
      </c>
      <c r="J128" s="136" t="n">
        <v>0</v>
      </c>
      <c r="K128" s="135" t="n">
        <v>0</v>
      </c>
      <c r="L128" s="136" t="n">
        <v>0</v>
      </c>
      <c r="M128" s="136" t="n">
        <v>0</v>
      </c>
      <c r="N128" s="137" t="n">
        <v>0</v>
      </c>
      <c r="O128" s="136" t="n">
        <v>0</v>
      </c>
      <c r="P128" s="134" t="n">
        <v>0</v>
      </c>
      <c r="Q128" s="136" t="n">
        <v>0</v>
      </c>
      <c r="R128" s="128" t="n">
        <f aca="false">O128*P128</f>
        <v>0</v>
      </c>
    </row>
    <row r="129" customFormat="false" ht="15" hidden="false" customHeight="false" outlineLevel="0" collapsed="false">
      <c r="A129" s="136" t="n">
        <v>2</v>
      </c>
      <c r="B129" s="154" t="s">
        <v>116</v>
      </c>
      <c r="C129" s="136" t="n">
        <v>186103</v>
      </c>
      <c r="D129" s="136" t="n">
        <v>80973</v>
      </c>
      <c r="E129" s="137" t="n">
        <f aca="false">C129/D129*100</f>
        <v>229.833401257209</v>
      </c>
      <c r="F129" s="136" t="n">
        <v>17168</v>
      </c>
      <c r="G129" s="136" t="n">
        <v>17223</v>
      </c>
      <c r="H129" s="130" t="n">
        <f aca="false">F129/G129*100</f>
        <v>99.6806595831156</v>
      </c>
      <c r="I129" s="136" t="n">
        <v>207388</v>
      </c>
      <c r="J129" s="136" t="n">
        <v>67560</v>
      </c>
      <c r="K129" s="137" t="n">
        <f aca="false">I129/J129*100</f>
        <v>306.968620485494</v>
      </c>
      <c r="L129" s="136" t="n">
        <v>0</v>
      </c>
      <c r="M129" s="136" t="n">
        <v>0</v>
      </c>
      <c r="N129" s="130" t="n">
        <v>0</v>
      </c>
      <c r="O129" s="130" t="n">
        <v>81</v>
      </c>
      <c r="P129" s="134" t="n">
        <v>80</v>
      </c>
      <c r="Q129" s="130" t="n">
        <v>81</v>
      </c>
      <c r="R129" s="128" t="n">
        <f aca="false">O129*P129</f>
        <v>6480</v>
      </c>
    </row>
    <row r="130" customFormat="false" ht="15" hidden="false" customHeight="false" outlineLevel="0" collapsed="false">
      <c r="A130" s="136" t="n">
        <v>3</v>
      </c>
      <c r="B130" s="154" t="s">
        <v>117</v>
      </c>
      <c r="C130" s="136" t="n">
        <v>0</v>
      </c>
      <c r="D130" s="136" t="n">
        <v>0</v>
      </c>
      <c r="E130" s="137" t="n">
        <v>0</v>
      </c>
      <c r="F130" s="136" t="n">
        <v>0</v>
      </c>
      <c r="G130" s="136" t="n">
        <v>0</v>
      </c>
      <c r="H130" s="135" t="n">
        <v>0</v>
      </c>
      <c r="I130" s="136" t="n">
        <v>0</v>
      </c>
      <c r="J130" s="136" t="n">
        <v>0</v>
      </c>
      <c r="K130" s="135" t="n">
        <v>0</v>
      </c>
      <c r="L130" s="136" t="n">
        <v>0</v>
      </c>
      <c r="M130" s="136" t="n">
        <v>0</v>
      </c>
      <c r="N130" s="137" t="n">
        <v>0</v>
      </c>
      <c r="O130" s="136" t="n">
        <v>0</v>
      </c>
      <c r="P130" s="134" t="n">
        <v>0</v>
      </c>
      <c r="Q130" s="136" t="n">
        <v>0</v>
      </c>
      <c r="R130" s="128" t="n">
        <f aca="false">O130*P130</f>
        <v>0</v>
      </c>
    </row>
    <row r="131" customFormat="false" ht="15" hidden="false" customHeight="false" outlineLevel="0" collapsed="false">
      <c r="A131" s="136" t="n">
        <v>4</v>
      </c>
      <c r="B131" s="154" t="s">
        <v>118</v>
      </c>
      <c r="C131" s="136" t="n">
        <v>0</v>
      </c>
      <c r="D131" s="136" t="n">
        <v>0</v>
      </c>
      <c r="E131" s="137" t="n">
        <v>0</v>
      </c>
      <c r="F131" s="136" t="n">
        <v>0</v>
      </c>
      <c r="G131" s="136" t="n">
        <v>0</v>
      </c>
      <c r="H131" s="135" t="n">
        <v>0</v>
      </c>
      <c r="I131" s="136" t="n">
        <v>0</v>
      </c>
      <c r="J131" s="136" t="n">
        <v>0</v>
      </c>
      <c r="K131" s="135" t="n">
        <v>0</v>
      </c>
      <c r="L131" s="136" t="n">
        <v>0</v>
      </c>
      <c r="M131" s="136" t="n">
        <v>0</v>
      </c>
      <c r="N131" s="137" t="n">
        <v>0</v>
      </c>
      <c r="O131" s="136" t="n">
        <v>0</v>
      </c>
      <c r="P131" s="134" t="n">
        <v>0</v>
      </c>
      <c r="Q131" s="136" t="n">
        <v>0</v>
      </c>
      <c r="R131" s="128" t="n">
        <f aca="false">O131*P131</f>
        <v>0</v>
      </c>
    </row>
    <row r="132" customFormat="false" ht="15" hidden="false" customHeight="false" outlineLevel="0" collapsed="false">
      <c r="A132" s="136" t="n">
        <v>5</v>
      </c>
      <c r="B132" s="154" t="s">
        <v>119</v>
      </c>
      <c r="C132" s="161" t="n">
        <v>3780</v>
      </c>
      <c r="D132" s="161" t="n">
        <v>481</v>
      </c>
      <c r="E132" s="137" t="n">
        <f aca="false">C132/D132*100</f>
        <v>785.862785862786</v>
      </c>
      <c r="F132" s="161" t="n">
        <v>840</v>
      </c>
      <c r="G132" s="161" t="n">
        <v>0</v>
      </c>
      <c r="H132" s="137" t="n">
        <v>0</v>
      </c>
      <c r="I132" s="161" t="n">
        <v>7166</v>
      </c>
      <c r="J132" s="161" t="n">
        <v>7517</v>
      </c>
      <c r="K132" s="169" t="n">
        <f aca="false">I132/J132*100</f>
        <v>95.3305840095783</v>
      </c>
      <c r="L132" s="161"/>
      <c r="M132" s="161"/>
      <c r="N132" s="161" t="n">
        <v>0</v>
      </c>
      <c r="O132" s="130"/>
      <c r="P132" s="162" t="n">
        <v>45</v>
      </c>
      <c r="Q132" s="130" t="n">
        <v>7</v>
      </c>
      <c r="R132" s="128" t="n">
        <f aca="false">O132*P132</f>
        <v>0</v>
      </c>
    </row>
    <row r="133" s="144" customFormat="true" ht="15" hidden="false" customHeight="false" outlineLevel="0" collapsed="false">
      <c r="A133" s="136" t="n">
        <v>6</v>
      </c>
      <c r="B133" s="154" t="s">
        <v>120</v>
      </c>
      <c r="C133" s="161" t="n">
        <v>0</v>
      </c>
      <c r="D133" s="161" t="n">
        <v>0</v>
      </c>
      <c r="E133" s="169" t="n">
        <v>0</v>
      </c>
      <c r="F133" s="161" t="n">
        <v>0</v>
      </c>
      <c r="G133" s="161" t="n">
        <v>0</v>
      </c>
      <c r="H133" s="137" t="n">
        <v>0</v>
      </c>
      <c r="I133" s="170" t="n">
        <v>0</v>
      </c>
      <c r="J133" s="161" t="n">
        <v>0</v>
      </c>
      <c r="K133" s="169" t="n">
        <v>0</v>
      </c>
      <c r="L133" s="161" t="n">
        <v>0</v>
      </c>
      <c r="M133" s="161" t="n">
        <v>0</v>
      </c>
      <c r="N133" s="161" t="n">
        <v>0</v>
      </c>
      <c r="O133" s="136" t="n">
        <v>0</v>
      </c>
      <c r="P133" s="163" t="n">
        <v>0</v>
      </c>
      <c r="Q133" s="136" t="n">
        <v>0</v>
      </c>
      <c r="R133" s="128" t="n">
        <f aca="false">O133*P133</f>
        <v>0</v>
      </c>
    </row>
    <row r="134" customFormat="false" ht="15" hidden="false" customHeight="false" outlineLevel="0" collapsed="false">
      <c r="A134" s="136" t="n">
        <v>7</v>
      </c>
      <c r="B134" s="154" t="s">
        <v>121</v>
      </c>
      <c r="C134" s="130" t="n">
        <v>14063</v>
      </c>
      <c r="D134" s="130" t="n">
        <v>19047</v>
      </c>
      <c r="E134" s="137" t="n">
        <f aca="false">C134/D134*100</f>
        <v>73.8331495773613</v>
      </c>
      <c r="F134" s="130" t="n">
        <v>3924</v>
      </c>
      <c r="G134" s="130" t="n">
        <v>1470</v>
      </c>
      <c r="H134" s="137" t="n">
        <f aca="false">F134/G134*100</f>
        <v>266.938775510204</v>
      </c>
      <c r="I134" s="130" t="n">
        <v>14063</v>
      </c>
      <c r="J134" s="130" t="n">
        <v>19047</v>
      </c>
      <c r="K134" s="169" t="n">
        <f aca="false">I134/J134*100</f>
        <v>73.8331495773613</v>
      </c>
      <c r="L134" s="130" t="n">
        <v>0</v>
      </c>
      <c r="M134" s="130" t="n">
        <v>0</v>
      </c>
      <c r="N134" s="130" t="n">
        <v>0</v>
      </c>
      <c r="O134" s="130" t="n">
        <v>13</v>
      </c>
      <c r="P134" s="162" t="n">
        <v>50</v>
      </c>
      <c r="Q134" s="130" t="n">
        <v>13</v>
      </c>
      <c r="R134" s="128" t="n">
        <f aca="false">O134*P134</f>
        <v>650</v>
      </c>
    </row>
    <row r="135" s="142" customFormat="true" ht="15" hidden="false" customHeight="false" outlineLevel="0" collapsed="false">
      <c r="A135" s="140" t="s">
        <v>122</v>
      </c>
      <c r="B135" s="140" t="s">
        <v>122</v>
      </c>
      <c r="C135" s="140" t="n">
        <f aca="false">SUM(C128:C134)</f>
        <v>203946</v>
      </c>
      <c r="D135" s="140" t="n">
        <f aca="false">SUM(D128:D134)</f>
        <v>100501</v>
      </c>
      <c r="E135" s="141" t="n">
        <f aca="false">C135/D135*100</f>
        <v>202.929324086328</v>
      </c>
      <c r="F135" s="140" t="n">
        <f aca="false">SUM(F128:F134)</f>
        <v>21932</v>
      </c>
      <c r="G135" s="140" t="n">
        <f aca="false">SUM(G128:G134)</f>
        <v>18693</v>
      </c>
      <c r="H135" s="141" t="n">
        <f aca="false">F135/G135*100</f>
        <v>117.327341785695</v>
      </c>
      <c r="I135" s="140" t="n">
        <f aca="false">SUM(I128:I134)</f>
        <v>228617</v>
      </c>
      <c r="J135" s="140" t="n">
        <f aca="false">SUM(J128:J134)</f>
        <v>94124</v>
      </c>
      <c r="K135" s="141" t="n">
        <f aca="false">I135/J135*100</f>
        <v>242.889167481195</v>
      </c>
      <c r="L135" s="140" t="n">
        <f aca="false">SUM(L128:L134)</f>
        <v>0</v>
      </c>
      <c r="M135" s="140" t="n">
        <f aca="false">SUM(M128:M134)</f>
        <v>0</v>
      </c>
      <c r="N135" s="152" t="n">
        <v>0</v>
      </c>
      <c r="O135" s="140" t="n">
        <f aca="false">SUM(O128:O134)</f>
        <v>94</v>
      </c>
      <c r="P135" s="152" t="n">
        <f aca="false">R135/O135</f>
        <v>75.8510638297872</v>
      </c>
      <c r="Q135" s="140" t="n">
        <f aca="false">SUM(Q128:Q134)</f>
        <v>101</v>
      </c>
      <c r="R135" s="149" t="n">
        <f aca="false">SUM(R128:R134)</f>
        <v>7130</v>
      </c>
    </row>
    <row r="136" customFormat="false" ht="15" hidden="false" customHeight="false" outlineLevel="0" collapsed="false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0"/>
      <c r="L136" s="136"/>
      <c r="M136" s="136"/>
      <c r="N136" s="136"/>
      <c r="O136" s="136"/>
      <c r="P136" s="130"/>
      <c r="Q136" s="136"/>
      <c r="R136" s="128"/>
    </row>
    <row r="137" customFormat="false" ht="15" hidden="false" customHeight="false" outlineLevel="0" collapsed="false">
      <c r="A137" s="129" t="s">
        <v>208</v>
      </c>
      <c r="B137" s="129"/>
      <c r="C137" s="129" t="n">
        <v>3</v>
      </c>
      <c r="D137" s="129" t="n">
        <v>4</v>
      </c>
      <c r="E137" s="131" t="n">
        <v>5</v>
      </c>
      <c r="F137" s="129" t="n">
        <v>6</v>
      </c>
      <c r="G137" s="129" t="n">
        <v>7</v>
      </c>
      <c r="H137" s="129" t="n">
        <v>8</v>
      </c>
      <c r="I137" s="129" t="n">
        <v>9</v>
      </c>
      <c r="J137" s="129" t="n">
        <v>10</v>
      </c>
      <c r="K137" s="129" t="n">
        <v>11</v>
      </c>
      <c r="L137" s="129" t="n">
        <v>12</v>
      </c>
      <c r="M137" s="129" t="n">
        <v>13</v>
      </c>
      <c r="N137" s="129" t="n">
        <v>14</v>
      </c>
      <c r="O137" s="129" t="n">
        <v>15</v>
      </c>
      <c r="P137" s="131" t="n">
        <v>16</v>
      </c>
      <c r="Q137" s="129" t="n">
        <v>15</v>
      </c>
      <c r="R137" s="128"/>
    </row>
    <row r="138" customFormat="false" ht="15" hidden="false" customHeight="false" outlineLevel="0" collapsed="false">
      <c r="A138" s="136" t="n">
        <v>1</v>
      </c>
      <c r="B138" s="154" t="s">
        <v>124</v>
      </c>
      <c r="C138" s="130" t="n">
        <v>78896617</v>
      </c>
      <c r="D138" s="130" t="n">
        <v>67999986</v>
      </c>
      <c r="E138" s="137" t="n">
        <f aca="false">C138/D138*100</f>
        <v>116.024460652095</v>
      </c>
      <c r="F138" s="130" t="n">
        <v>11275574</v>
      </c>
      <c r="G138" s="130" t="n">
        <v>9025434</v>
      </c>
      <c r="H138" s="137" t="n">
        <f aca="false">F138/G138*100</f>
        <v>124.931100266203</v>
      </c>
      <c r="I138" s="136" t="n">
        <v>77000576</v>
      </c>
      <c r="J138" s="136" t="n">
        <v>65954824</v>
      </c>
      <c r="K138" s="137" t="n">
        <f aca="false">I138/J138*100</f>
        <v>116.747451255423</v>
      </c>
      <c r="L138" s="136" t="n">
        <v>36077253</v>
      </c>
      <c r="M138" s="136" t="n">
        <v>28472141</v>
      </c>
      <c r="N138" s="137" t="n">
        <f aca="false">L138/M138*100</f>
        <v>126.710713465489</v>
      </c>
      <c r="O138" s="136" t="n">
        <v>2945</v>
      </c>
      <c r="P138" s="130" t="n">
        <v>145</v>
      </c>
      <c r="Q138" s="136" t="n">
        <v>2945</v>
      </c>
      <c r="R138" s="128" t="n">
        <f aca="false">O138*P138</f>
        <v>427025</v>
      </c>
    </row>
    <row r="139" customFormat="false" ht="15" hidden="false" customHeight="false" outlineLevel="0" collapsed="false">
      <c r="A139" s="136" t="n">
        <v>2</v>
      </c>
      <c r="B139" s="154" t="s">
        <v>125</v>
      </c>
      <c r="C139" s="130" t="n">
        <v>17467135</v>
      </c>
      <c r="D139" s="130" t="n">
        <v>16370810</v>
      </c>
      <c r="E139" s="137" t="n">
        <f aca="false">C139/D139*100</f>
        <v>106.696828073871</v>
      </c>
      <c r="F139" s="130" t="n">
        <v>2009100</v>
      </c>
      <c r="G139" s="130" t="n">
        <v>2161377</v>
      </c>
      <c r="H139" s="137" t="n">
        <f aca="false">F139/G139*100</f>
        <v>92.954630312065</v>
      </c>
      <c r="I139" s="136" t="n">
        <v>15626045</v>
      </c>
      <c r="J139" s="136" t="n">
        <v>15177414</v>
      </c>
      <c r="K139" s="137" t="n">
        <f aca="false">I139/J139*100</f>
        <v>102.955911988696</v>
      </c>
      <c r="L139" s="136" t="n">
        <v>15626045</v>
      </c>
      <c r="M139" s="136" t="n">
        <v>15177414</v>
      </c>
      <c r="N139" s="137" t="n">
        <f aca="false">L139/M139*100</f>
        <v>102.955911988696</v>
      </c>
      <c r="O139" s="136" t="n">
        <v>940</v>
      </c>
      <c r="P139" s="130" t="n">
        <v>120</v>
      </c>
      <c r="Q139" s="136" t="n">
        <v>940</v>
      </c>
      <c r="R139" s="128" t="n">
        <f aca="false">O139*P139</f>
        <v>112800</v>
      </c>
    </row>
    <row r="140" s="144" customFormat="true" ht="15" hidden="false" customHeight="false" outlineLevel="0" collapsed="false">
      <c r="A140" s="136" t="n">
        <v>3</v>
      </c>
      <c r="B140" s="154" t="s">
        <v>126</v>
      </c>
      <c r="C140" s="130" t="n">
        <v>16469287</v>
      </c>
      <c r="D140" s="130" t="n">
        <v>18262994</v>
      </c>
      <c r="E140" s="137" t="n">
        <f aca="false">C140/D140*100</f>
        <v>90.1784614286135</v>
      </c>
      <c r="F140" s="130" t="n">
        <v>2223887</v>
      </c>
      <c r="G140" s="130" t="n">
        <v>1940348</v>
      </c>
      <c r="H140" s="137" t="n">
        <f aca="false">F140/G140*100</f>
        <v>114.612791107575</v>
      </c>
      <c r="I140" s="136" t="n">
        <v>14124272</v>
      </c>
      <c r="J140" s="136" t="n">
        <v>17721922</v>
      </c>
      <c r="K140" s="137" t="n">
        <f aca="false">I140/J140*100</f>
        <v>79.6994366638111</v>
      </c>
      <c r="L140" s="136" t="n">
        <f aca="false">1958616+12165655</f>
        <v>14124271</v>
      </c>
      <c r="M140" s="136" t="n">
        <v>17721922</v>
      </c>
      <c r="N140" s="137" t="n">
        <f aca="false">L140/M140*100</f>
        <v>79.6994310210823</v>
      </c>
      <c r="O140" s="136" t="n">
        <v>1205</v>
      </c>
      <c r="P140" s="130" t="n">
        <v>306</v>
      </c>
      <c r="Q140" s="136" t="n">
        <v>1205</v>
      </c>
      <c r="R140" s="128" t="n">
        <f aca="false">O140*P140</f>
        <v>368730</v>
      </c>
    </row>
    <row r="141" customFormat="false" ht="15" hidden="false" customHeight="false" outlineLevel="0" collapsed="false">
      <c r="A141" s="136" t="n">
        <v>4</v>
      </c>
      <c r="B141" s="154" t="s">
        <v>127</v>
      </c>
      <c r="C141" s="130" t="n">
        <v>3297351</v>
      </c>
      <c r="D141" s="130" t="n">
        <v>5129968</v>
      </c>
      <c r="E141" s="137" t="n">
        <f aca="false">C141/D141*100</f>
        <v>64.2762488966793</v>
      </c>
      <c r="F141" s="136" t="n">
        <v>492064</v>
      </c>
      <c r="G141" s="136" t="n">
        <v>788174</v>
      </c>
      <c r="H141" s="137" t="n">
        <f aca="false">F141/G141*100</f>
        <v>62.4308845508733</v>
      </c>
      <c r="I141" s="136" t="n">
        <v>3043562</v>
      </c>
      <c r="J141" s="136" t="n">
        <v>4867132</v>
      </c>
      <c r="K141" s="137" t="n">
        <f aca="false">I141/J141*100</f>
        <v>62.5329660259882</v>
      </c>
      <c r="L141" s="136" t="n">
        <v>3043562</v>
      </c>
      <c r="M141" s="136" t="n">
        <v>4867132</v>
      </c>
      <c r="N141" s="137" t="n">
        <f aca="false">L141/M141*100</f>
        <v>62.5329660259882</v>
      </c>
      <c r="O141" s="136" t="n">
        <v>561</v>
      </c>
      <c r="P141" s="130" t="n">
        <v>150</v>
      </c>
      <c r="Q141" s="136" t="n">
        <v>559</v>
      </c>
      <c r="R141" s="128" t="n">
        <f aca="false">O141*P141</f>
        <v>84150</v>
      </c>
    </row>
    <row r="142" customFormat="false" ht="15" hidden="false" customHeight="false" outlineLevel="0" collapsed="false">
      <c r="A142" s="136" t="n">
        <v>5</v>
      </c>
      <c r="B142" s="154" t="s">
        <v>209</v>
      </c>
      <c r="C142" s="136"/>
      <c r="D142" s="136"/>
      <c r="E142" s="135" t="n">
        <v>0</v>
      </c>
      <c r="F142" s="136"/>
      <c r="G142" s="136"/>
      <c r="H142" s="135" t="n">
        <v>0</v>
      </c>
      <c r="I142" s="136"/>
      <c r="J142" s="136"/>
      <c r="K142" s="135" t="n">
        <v>0</v>
      </c>
      <c r="L142" s="136"/>
      <c r="M142" s="136"/>
      <c r="N142" s="137" t="n">
        <v>0</v>
      </c>
      <c r="O142" s="136"/>
      <c r="P142" s="134" t="n">
        <v>0</v>
      </c>
      <c r="Q142" s="136" t="n">
        <v>0</v>
      </c>
      <c r="R142" s="128" t="n">
        <f aca="false">O142*P142</f>
        <v>0</v>
      </c>
    </row>
    <row r="143" s="142" customFormat="true" ht="15" hidden="false" customHeight="false" outlineLevel="0" collapsed="false">
      <c r="A143" s="140" t="s">
        <v>210</v>
      </c>
      <c r="B143" s="140" t="s">
        <v>140</v>
      </c>
      <c r="C143" s="152" t="n">
        <f aca="false">SUM(C138:C142)</f>
        <v>116130390</v>
      </c>
      <c r="D143" s="152" t="n">
        <f aca="false">SUM(D138:D142)</f>
        <v>107763758</v>
      </c>
      <c r="E143" s="141" t="n">
        <f aca="false">C143/D143*100</f>
        <v>107.763864359667</v>
      </c>
      <c r="F143" s="152" t="n">
        <f aca="false">SUM(F138:F142)</f>
        <v>16000625</v>
      </c>
      <c r="G143" s="152" t="n">
        <f aca="false">SUM(G138:G142)</f>
        <v>13915333</v>
      </c>
      <c r="H143" s="141" t="n">
        <f aca="false">F143/G143*100</f>
        <v>114.985570233928</v>
      </c>
      <c r="I143" s="152" t="n">
        <f aca="false">SUM(I138:I142)</f>
        <v>109794455</v>
      </c>
      <c r="J143" s="152" t="n">
        <f aca="false">SUM(J138:J142)</f>
        <v>103721292</v>
      </c>
      <c r="K143" s="141" t="n">
        <f aca="false">I143/J143*100</f>
        <v>105.855271259058</v>
      </c>
      <c r="L143" s="152" t="n">
        <f aca="false">SUM(L138:L142)</f>
        <v>68871131</v>
      </c>
      <c r="M143" s="152" t="n">
        <f aca="false">SUM(M138:M142)</f>
        <v>66238609</v>
      </c>
      <c r="N143" s="141" t="n">
        <f aca="false">L143/M143*100</f>
        <v>103.9743014531</v>
      </c>
      <c r="O143" s="152" t="n">
        <f aca="false">SUM(O138:O142)</f>
        <v>5651</v>
      </c>
      <c r="P143" s="152" t="n">
        <f aca="false">R143/O143</f>
        <v>175.668908157848</v>
      </c>
      <c r="Q143" s="152" t="n">
        <f aca="false">SUM(Q138:Q142)</f>
        <v>5649</v>
      </c>
      <c r="R143" s="152" t="n">
        <f aca="false">SUM(R138:R142)</f>
        <v>992705</v>
      </c>
    </row>
    <row r="144" s="208" customFormat="true" ht="15" hidden="false" customHeight="false" outlineLevel="0" collapsed="false">
      <c r="A144" s="204"/>
      <c r="B144" s="204"/>
      <c r="C144" s="205"/>
      <c r="D144" s="205"/>
      <c r="E144" s="206"/>
      <c r="F144" s="204"/>
      <c r="G144" s="204"/>
      <c r="H144" s="206"/>
      <c r="I144" s="204"/>
      <c r="J144" s="204"/>
      <c r="K144" s="206"/>
      <c r="L144" s="204"/>
      <c r="M144" s="204"/>
      <c r="N144" s="206"/>
      <c r="O144" s="204"/>
      <c r="P144" s="205"/>
      <c r="Q144" s="204"/>
      <c r="R144" s="207"/>
    </row>
    <row r="145" s="208" customFormat="true" ht="15" hidden="false" customHeight="false" outlineLevel="0" collapsed="false">
      <c r="A145" s="204"/>
      <c r="B145" s="204" t="s">
        <v>211</v>
      </c>
      <c r="C145" s="129" t="n">
        <v>3</v>
      </c>
      <c r="D145" s="129" t="n">
        <v>4</v>
      </c>
      <c r="E145" s="131" t="n">
        <v>5</v>
      </c>
      <c r="F145" s="129" t="n">
        <v>6</v>
      </c>
      <c r="G145" s="129" t="n">
        <v>7</v>
      </c>
      <c r="H145" s="129" t="n">
        <v>8</v>
      </c>
      <c r="I145" s="129" t="n">
        <v>9</v>
      </c>
      <c r="J145" s="129" t="n">
        <v>10</v>
      </c>
      <c r="K145" s="129" t="n">
        <v>11</v>
      </c>
      <c r="L145" s="129" t="n">
        <v>12</v>
      </c>
      <c r="M145" s="129" t="n">
        <v>13</v>
      </c>
      <c r="N145" s="129" t="n">
        <v>14</v>
      </c>
      <c r="O145" s="129" t="n">
        <v>15</v>
      </c>
      <c r="P145" s="131" t="n">
        <v>16</v>
      </c>
      <c r="Q145" s="129" t="n">
        <v>15</v>
      </c>
      <c r="R145" s="207"/>
    </row>
    <row r="146" customFormat="false" ht="15" hidden="false" customHeight="false" outlineLevel="0" collapsed="false">
      <c r="A146" s="136" t="n">
        <v>6</v>
      </c>
      <c r="B146" s="154" t="s">
        <v>129</v>
      </c>
      <c r="C146" s="130" t="n">
        <v>13659904</v>
      </c>
      <c r="D146" s="130" t="n">
        <v>14103451</v>
      </c>
      <c r="E146" s="137" t="n">
        <f aca="false">C146/D146*100</f>
        <v>96.8550463287319</v>
      </c>
      <c r="F146" s="130" t="n">
        <v>1740694</v>
      </c>
      <c r="G146" s="130" t="n">
        <v>1677764</v>
      </c>
      <c r="H146" s="137" t="n">
        <f aca="false">F146/G146*100</f>
        <v>103.750825503468</v>
      </c>
      <c r="I146" s="136" t="n">
        <v>13462750</v>
      </c>
      <c r="J146" s="136" t="n">
        <v>13883917</v>
      </c>
      <c r="K146" s="137" t="n">
        <f aca="false">I146/J146*100</f>
        <v>96.9665116839866</v>
      </c>
      <c r="L146" s="136" t="n">
        <v>13462750</v>
      </c>
      <c r="M146" s="136" t="n">
        <v>13883917</v>
      </c>
      <c r="N146" s="137" t="n">
        <f aca="false">L146/M146*100</f>
        <v>96.9665116839866</v>
      </c>
      <c r="O146" s="136"/>
      <c r="P146" s="130" t="n">
        <v>150</v>
      </c>
      <c r="Q146" s="136" t="n">
        <v>469</v>
      </c>
      <c r="R146" s="128" t="n">
        <f aca="false">O146*P146</f>
        <v>0</v>
      </c>
    </row>
    <row r="147" customFormat="false" ht="15" hidden="false" customHeight="false" outlineLevel="0" collapsed="false">
      <c r="A147" s="136" t="n">
        <v>10</v>
      </c>
      <c r="B147" s="154" t="s">
        <v>133</v>
      </c>
      <c r="C147" s="130" t="n">
        <v>28140987</v>
      </c>
      <c r="D147" s="130" t="n">
        <v>28882680</v>
      </c>
      <c r="E147" s="137" t="n">
        <f aca="false">C147/D147*100</f>
        <v>97.4320492419679</v>
      </c>
      <c r="F147" s="130" t="n">
        <v>3858837</v>
      </c>
      <c r="G147" s="130" t="n">
        <v>2604046</v>
      </c>
      <c r="H147" s="137" t="n">
        <f aca="false">F147/G147*100</f>
        <v>148.186207156095</v>
      </c>
      <c r="I147" s="136" t="n">
        <v>26819843</v>
      </c>
      <c r="J147" s="136" t="n">
        <v>30250633</v>
      </c>
      <c r="K147" s="137" t="n">
        <f aca="false">I147/J147*100</f>
        <v>88.6587827765455</v>
      </c>
      <c r="L147" s="136" t="n">
        <v>26736946</v>
      </c>
      <c r="M147" s="136" t="n">
        <v>30205899</v>
      </c>
      <c r="N147" s="137" t="n">
        <f aca="false">L147/M147*100</f>
        <v>88.5156439144552</v>
      </c>
      <c r="O147" s="136"/>
      <c r="P147" s="130" t="n">
        <v>134</v>
      </c>
      <c r="Q147" s="136" t="n">
        <v>668</v>
      </c>
      <c r="R147" s="128" t="n">
        <f aca="false">O147*P147</f>
        <v>0</v>
      </c>
    </row>
    <row r="148" customFormat="false" ht="15" hidden="false" customHeight="false" outlineLevel="0" collapsed="false">
      <c r="A148" s="136" t="n">
        <v>11</v>
      </c>
      <c r="B148" s="154" t="s">
        <v>134</v>
      </c>
      <c r="C148" s="130" t="n">
        <v>20269029</v>
      </c>
      <c r="D148" s="130" t="n">
        <v>20781842</v>
      </c>
      <c r="E148" s="137" t="n">
        <f aca="false">C148/D148*100</f>
        <v>97.5323987161485</v>
      </c>
      <c r="F148" s="136" t="n">
        <v>2570014</v>
      </c>
      <c r="G148" s="136" t="n">
        <v>2549501</v>
      </c>
      <c r="H148" s="137" t="n">
        <f aca="false">F148/G148*100</f>
        <v>100.804588819538</v>
      </c>
      <c r="I148" s="136" t="n">
        <v>19832698</v>
      </c>
      <c r="J148" s="136" t="n">
        <v>20259740</v>
      </c>
      <c r="K148" s="137" t="n">
        <f aca="false">I148/J148*100</f>
        <v>97.892164460156</v>
      </c>
      <c r="L148" s="136" t="n">
        <v>19832698</v>
      </c>
      <c r="M148" s="136" t="n">
        <v>20259740</v>
      </c>
      <c r="N148" s="137" t="n">
        <f aca="false">L148/M148*100</f>
        <v>97.892164460156</v>
      </c>
      <c r="O148" s="136"/>
      <c r="P148" s="130" t="n">
        <v>168</v>
      </c>
      <c r="Q148" s="136" t="n">
        <v>169</v>
      </c>
      <c r="R148" s="128" t="n">
        <f aca="false">O148*P148</f>
        <v>0</v>
      </c>
    </row>
    <row r="149" customFormat="false" ht="15" hidden="false" customHeight="false" outlineLevel="0" collapsed="false">
      <c r="A149" s="136" t="n">
        <v>14</v>
      </c>
      <c r="B149" s="154" t="s">
        <v>137</v>
      </c>
      <c r="C149" s="130" t="n">
        <v>2708710</v>
      </c>
      <c r="D149" s="130" t="n">
        <v>1838365</v>
      </c>
      <c r="E149" s="137" t="n">
        <f aca="false">C149/D149*100</f>
        <v>147.343427447759</v>
      </c>
      <c r="F149" s="136" t="n">
        <v>313471</v>
      </c>
      <c r="G149" s="136" t="n">
        <v>259601</v>
      </c>
      <c r="H149" s="137" t="n">
        <f aca="false">F149/G149*100</f>
        <v>120.751075689231</v>
      </c>
      <c r="I149" s="136" t="n">
        <v>2703261</v>
      </c>
      <c r="J149" s="136" t="n">
        <v>1865014</v>
      </c>
      <c r="K149" s="137" t="n">
        <f aca="false">I149/J149*100</f>
        <v>144.945882443778</v>
      </c>
      <c r="L149" s="136" t="n">
        <v>0</v>
      </c>
      <c r="M149" s="136" t="n">
        <v>0</v>
      </c>
      <c r="N149" s="137" t="n">
        <v>0</v>
      </c>
      <c r="O149" s="136"/>
      <c r="P149" s="130" t="n">
        <v>58</v>
      </c>
      <c r="Q149" s="136" t="n">
        <v>313</v>
      </c>
      <c r="R149" s="128" t="n">
        <f aca="false">O149*P149</f>
        <v>0</v>
      </c>
    </row>
    <row r="150" s="144" customFormat="true" ht="15" hidden="false" customHeight="false" outlineLevel="0" collapsed="false">
      <c r="A150" s="136" t="n">
        <v>9</v>
      </c>
      <c r="B150" s="154" t="s">
        <v>132</v>
      </c>
      <c r="C150" s="130" t="n">
        <v>19602179</v>
      </c>
      <c r="D150" s="130" t="n">
        <v>13069460</v>
      </c>
      <c r="E150" s="137" t="n">
        <f aca="false">C150/D150*100</f>
        <v>149.984612983245</v>
      </c>
      <c r="F150" s="136" t="n">
        <v>3028241</v>
      </c>
      <c r="G150" s="136" t="n">
        <v>2427533</v>
      </c>
      <c r="H150" s="137" t="n">
        <f aca="false">F150/G150*100</f>
        <v>124.745616228492</v>
      </c>
      <c r="I150" s="136" t="n">
        <v>19728650</v>
      </c>
      <c r="J150" s="136" t="n">
        <v>12871119</v>
      </c>
      <c r="K150" s="137" t="n">
        <f aca="false">I150/J150*100</f>
        <v>153.278436785489</v>
      </c>
      <c r="L150" s="136" t="n">
        <v>19728650</v>
      </c>
      <c r="M150" s="136" t="n">
        <v>12871119</v>
      </c>
      <c r="N150" s="137" t="n">
        <f aca="false">L150/M150*100</f>
        <v>153.278436785489</v>
      </c>
      <c r="O150" s="136"/>
      <c r="P150" s="130" t="n">
        <v>100</v>
      </c>
      <c r="Q150" s="136" t="n">
        <v>905</v>
      </c>
      <c r="R150" s="128" t="n">
        <f aca="false">O150*P150</f>
        <v>0</v>
      </c>
    </row>
    <row r="151" customFormat="false" ht="15" hidden="false" customHeight="false" outlineLevel="0" collapsed="false">
      <c r="A151" s="136" t="n">
        <v>15</v>
      </c>
      <c r="B151" s="154" t="s">
        <v>138</v>
      </c>
      <c r="C151" s="130" t="n">
        <v>21453689</v>
      </c>
      <c r="D151" s="130" t="n">
        <v>21914456</v>
      </c>
      <c r="E151" s="137" t="n">
        <f aca="false">C151/D151*100</f>
        <v>97.8974289847761</v>
      </c>
      <c r="F151" s="136" t="n">
        <v>2737842</v>
      </c>
      <c r="G151" s="136" t="n">
        <v>2414265</v>
      </c>
      <c r="H151" s="137" t="n">
        <f aca="false">F151/G151*100</f>
        <v>113.402712626824</v>
      </c>
      <c r="I151" s="136" t="n">
        <v>20042862</v>
      </c>
      <c r="J151" s="136" t="n">
        <v>21211245</v>
      </c>
      <c r="K151" s="137" t="n">
        <f aca="false">I151/J151*100</f>
        <v>94.4916811813734</v>
      </c>
      <c r="L151" s="136" t="n">
        <v>19964449</v>
      </c>
      <c r="M151" s="136" t="n">
        <v>21130703</v>
      </c>
      <c r="N151" s="137" t="n">
        <f aca="false">L151/M151*100</f>
        <v>94.4807610044966</v>
      </c>
      <c r="O151" s="136" t="n">
        <v>647</v>
      </c>
      <c r="P151" s="130" t="n">
        <v>130</v>
      </c>
      <c r="Q151" s="136" t="n">
        <v>647</v>
      </c>
      <c r="R151" s="128" t="n">
        <f aca="false">O151*P151</f>
        <v>84110</v>
      </c>
    </row>
    <row r="152" customFormat="false" ht="15" hidden="false" customHeight="false" outlineLevel="0" collapsed="false">
      <c r="A152" s="136" t="n">
        <v>13</v>
      </c>
      <c r="B152" s="154" t="s">
        <v>136</v>
      </c>
      <c r="C152" s="136" t="n">
        <v>0</v>
      </c>
      <c r="D152" s="136" t="n">
        <v>0</v>
      </c>
      <c r="E152" s="137" t="n">
        <v>0</v>
      </c>
      <c r="F152" s="136" t="n">
        <v>0</v>
      </c>
      <c r="G152" s="136" t="n">
        <v>0</v>
      </c>
      <c r="H152" s="135" t="n">
        <v>0</v>
      </c>
      <c r="I152" s="136" t="n">
        <v>0</v>
      </c>
      <c r="J152" s="136" t="n">
        <v>0</v>
      </c>
      <c r="K152" s="135" t="n">
        <v>0</v>
      </c>
      <c r="L152" s="136" t="n">
        <v>0</v>
      </c>
      <c r="M152" s="136" t="n">
        <v>0</v>
      </c>
      <c r="N152" s="137" t="n">
        <v>0</v>
      </c>
      <c r="O152" s="136" t="n">
        <v>0</v>
      </c>
      <c r="P152" s="134" t="n">
        <v>0</v>
      </c>
      <c r="Q152" s="136" t="n">
        <v>0</v>
      </c>
      <c r="R152" s="128" t="n">
        <f aca="false">O152*P152</f>
        <v>0</v>
      </c>
    </row>
    <row r="153" s="142" customFormat="true" ht="15" hidden="false" customHeight="false" outlineLevel="0" collapsed="false">
      <c r="A153" s="140" t="s">
        <v>212</v>
      </c>
      <c r="B153" s="140" t="s">
        <v>140</v>
      </c>
      <c r="C153" s="152" t="n">
        <f aca="false">SUM(C146:C152)</f>
        <v>105834498</v>
      </c>
      <c r="D153" s="152" t="n">
        <f aca="false">SUM(D146:D152)</f>
        <v>100590254</v>
      </c>
      <c r="E153" s="141" t="n">
        <f aca="false">C153/D153*100</f>
        <v>105.213471277247</v>
      </c>
      <c r="F153" s="152" t="n">
        <f aca="false">SUM(F146:F152)</f>
        <v>14249099</v>
      </c>
      <c r="G153" s="152" t="n">
        <f aca="false">SUM(G146:G152)</f>
        <v>11932710</v>
      </c>
      <c r="H153" s="141" t="n">
        <f aca="false">F153/G153*100</f>
        <v>119.412094989319</v>
      </c>
      <c r="I153" s="152" t="n">
        <f aca="false">SUM(I146:I152)</f>
        <v>102590064</v>
      </c>
      <c r="J153" s="152" t="n">
        <f aca="false">SUM(J146:J152)</f>
        <v>100341668</v>
      </c>
      <c r="K153" s="141" t="n">
        <f aca="false">I153/J153*100</f>
        <v>102.240740108088</v>
      </c>
      <c r="L153" s="152" t="n">
        <f aca="false">SUM(L146:L152)</f>
        <v>99725493</v>
      </c>
      <c r="M153" s="152" t="n">
        <f aca="false">SUM(M146:M152)</f>
        <v>98351378</v>
      </c>
      <c r="N153" s="141" t="n">
        <f aca="false">L153/M153*100</f>
        <v>101.397148700855</v>
      </c>
      <c r="O153" s="140" t="n">
        <f aca="false">SUM(O146:O152)</f>
        <v>647</v>
      </c>
      <c r="P153" s="152" t="n">
        <f aca="false">R153/O153</f>
        <v>130</v>
      </c>
      <c r="Q153" s="140" t="n">
        <f aca="false">SUM(Q146:Q152)</f>
        <v>3171</v>
      </c>
      <c r="R153" s="149" t="n">
        <f aca="false">SUM(R146:R152)</f>
        <v>84110</v>
      </c>
    </row>
    <row r="154" s="203" customFormat="true" ht="15" hidden="false" customHeight="false" outlineLevel="0" collapsed="false">
      <c r="A154" s="209" t="s">
        <v>213</v>
      </c>
      <c r="B154" s="209" t="s">
        <v>75</v>
      </c>
      <c r="C154" s="210" t="n">
        <f aca="false">C143+C153</f>
        <v>221964888</v>
      </c>
      <c r="D154" s="210" t="n">
        <f aca="false">D143+D153</f>
        <v>208354012</v>
      </c>
      <c r="E154" s="201" t="n">
        <f aca="false">C154/D154*100</f>
        <v>106.532572072574</v>
      </c>
      <c r="F154" s="210" t="n">
        <f aca="false">F143+F153</f>
        <v>30249724</v>
      </c>
      <c r="G154" s="210" t="n">
        <f aca="false">G143+G153</f>
        <v>25848043</v>
      </c>
      <c r="H154" s="201" t="n">
        <f aca="false">F154/G154*100</f>
        <v>117.029068699708</v>
      </c>
      <c r="I154" s="210" t="n">
        <f aca="false">I143+I153</f>
        <v>212384519</v>
      </c>
      <c r="J154" s="210" t="n">
        <f aca="false">J143+J153</f>
        <v>204062960</v>
      </c>
      <c r="K154" s="201" t="n">
        <f aca="false">I154/J154*100</f>
        <v>104.077937024926</v>
      </c>
      <c r="L154" s="210" t="n">
        <f aca="false">L143+L153</f>
        <v>168596624</v>
      </c>
      <c r="M154" s="210" t="n">
        <f aca="false">M143+M153</f>
        <v>164589987</v>
      </c>
      <c r="N154" s="201" t="n">
        <f aca="false">L154/M154*100</f>
        <v>102.434313941589</v>
      </c>
      <c r="O154" s="210" t="n">
        <f aca="false">O143+O153</f>
        <v>6298</v>
      </c>
      <c r="P154" s="201" t="n">
        <f aca="false">R154/O154</f>
        <v>170.977294379168</v>
      </c>
      <c r="Q154" s="210" t="n">
        <f aca="false">Q143+Q153</f>
        <v>8820</v>
      </c>
      <c r="R154" s="210" t="n">
        <f aca="false">R143+R153</f>
        <v>1076815</v>
      </c>
    </row>
    <row r="155" s="208" customFormat="true" ht="15" hidden="false" customHeight="false" outlineLevel="0" collapsed="false">
      <c r="A155" s="204"/>
      <c r="B155" s="204"/>
      <c r="C155" s="205"/>
      <c r="D155" s="205"/>
      <c r="E155" s="206"/>
      <c r="F155" s="204"/>
      <c r="G155" s="204"/>
      <c r="H155" s="206"/>
      <c r="I155" s="204"/>
      <c r="J155" s="204"/>
      <c r="K155" s="206"/>
      <c r="L155" s="204"/>
      <c r="M155" s="204"/>
      <c r="N155" s="206"/>
      <c r="O155" s="204"/>
      <c r="P155" s="205"/>
      <c r="Q155" s="204"/>
      <c r="R155" s="207"/>
    </row>
    <row r="156" customFormat="false" ht="15" hidden="false" customHeight="false" outlineLevel="0" collapsed="false">
      <c r="A156" s="118"/>
      <c r="B156" s="118"/>
      <c r="C156" s="128"/>
      <c r="D156" s="128"/>
      <c r="E156" s="211"/>
      <c r="F156" s="128"/>
      <c r="G156" s="128"/>
      <c r="H156" s="211"/>
      <c r="I156" s="128"/>
      <c r="J156" s="128"/>
      <c r="K156" s="151"/>
      <c r="L156" s="128"/>
      <c r="M156" s="128"/>
      <c r="N156" s="211"/>
      <c r="O156" s="151"/>
      <c r="P156" s="151"/>
      <c r="Q156" s="151"/>
      <c r="R156" s="128"/>
    </row>
    <row r="157" customFormat="false" ht="15" hidden="false" customHeight="false" outlineLevel="0" collapsed="false">
      <c r="A157" s="171"/>
      <c r="B157" s="171" t="s">
        <v>15</v>
      </c>
      <c r="C157" s="129" t="n">
        <v>3</v>
      </c>
      <c r="D157" s="129" t="n">
        <v>4</v>
      </c>
      <c r="E157" s="131" t="n">
        <v>5</v>
      </c>
      <c r="F157" s="129" t="n">
        <v>6</v>
      </c>
      <c r="G157" s="129" t="n">
        <v>7</v>
      </c>
      <c r="H157" s="129" t="n">
        <v>8</v>
      </c>
      <c r="I157" s="129" t="n">
        <v>9</v>
      </c>
      <c r="J157" s="129" t="n">
        <v>10</v>
      </c>
      <c r="K157" s="129" t="n">
        <v>11</v>
      </c>
      <c r="L157" s="129" t="n">
        <v>12</v>
      </c>
      <c r="M157" s="129" t="n">
        <v>13</v>
      </c>
      <c r="N157" s="129" t="n">
        <v>14</v>
      </c>
      <c r="O157" s="129" t="n">
        <v>15</v>
      </c>
      <c r="P157" s="131" t="n">
        <v>16</v>
      </c>
      <c r="Q157" s="129" t="n">
        <v>15</v>
      </c>
      <c r="R157" s="172"/>
    </row>
    <row r="158" customFormat="false" ht="15" hidden="false" customHeight="false" outlineLevel="0" collapsed="false">
      <c r="A158" s="136" t="n">
        <v>1</v>
      </c>
      <c r="B158" s="154" t="s">
        <v>141</v>
      </c>
      <c r="C158" s="136" t="n">
        <v>48347</v>
      </c>
      <c r="D158" s="136" t="n">
        <v>69444</v>
      </c>
      <c r="E158" s="137" t="n">
        <f aca="false">C158/D158*100</f>
        <v>69.6201255688036</v>
      </c>
      <c r="F158" s="130" t="n">
        <v>9680</v>
      </c>
      <c r="G158" s="136" t="n">
        <v>10846</v>
      </c>
      <c r="H158" s="137" t="n">
        <f aca="false">F158/G158*100</f>
        <v>89.2494929006085</v>
      </c>
      <c r="I158" s="136" t="n">
        <v>48347</v>
      </c>
      <c r="J158" s="136" t="n">
        <v>69444</v>
      </c>
      <c r="K158" s="137" t="n">
        <f aca="false">I158/J158*100</f>
        <v>69.6201255688036</v>
      </c>
      <c r="L158" s="136" t="n">
        <v>0</v>
      </c>
      <c r="M158" s="136" t="n">
        <v>0</v>
      </c>
      <c r="N158" s="137" t="n">
        <v>0</v>
      </c>
      <c r="O158" s="136" t="n">
        <v>54</v>
      </c>
      <c r="P158" s="130" t="n">
        <v>80</v>
      </c>
      <c r="Q158" s="136" t="n">
        <v>52</v>
      </c>
      <c r="R158" s="128" t="n">
        <f aca="false">O158*P158</f>
        <v>4320</v>
      </c>
    </row>
    <row r="159" s="144" customFormat="true" ht="15" hidden="false" customHeight="false" outlineLevel="0" collapsed="false">
      <c r="A159" s="136" t="n">
        <v>2</v>
      </c>
      <c r="B159" s="154" t="s">
        <v>142</v>
      </c>
      <c r="C159" s="130" t="n">
        <v>3346491</v>
      </c>
      <c r="D159" s="130" t="n">
        <v>4047296</v>
      </c>
      <c r="E159" s="137" t="n">
        <f aca="false">C159/D159*100</f>
        <v>82.6846121459858</v>
      </c>
      <c r="F159" s="130" t="n">
        <v>674182</v>
      </c>
      <c r="G159" s="130" t="n">
        <v>544206</v>
      </c>
      <c r="H159" s="137" t="n">
        <f aca="false">F159/G159*100</f>
        <v>123.883602900372</v>
      </c>
      <c r="I159" s="130" t="n">
        <v>3505801</v>
      </c>
      <c r="J159" s="130" t="n">
        <v>4021598</v>
      </c>
      <c r="K159" s="137" t="n">
        <f aca="false">I159/J159*100</f>
        <v>87.1743272201747</v>
      </c>
      <c r="L159" s="130" t="n">
        <v>1107869</v>
      </c>
      <c r="M159" s="130" t="n">
        <v>1614751</v>
      </c>
      <c r="N159" s="137" t="n">
        <f aca="false">L159/M159*100</f>
        <v>68.6092778391219</v>
      </c>
      <c r="O159" s="136"/>
      <c r="P159" s="130" t="n">
        <v>110</v>
      </c>
      <c r="Q159" s="136" t="n">
        <v>505</v>
      </c>
      <c r="R159" s="128" t="n">
        <f aca="false">O159*P159</f>
        <v>0</v>
      </c>
    </row>
    <row r="160" customFormat="false" ht="15" hidden="false" customHeight="false" outlineLevel="0" collapsed="false">
      <c r="A160" s="136" t="n">
        <v>3</v>
      </c>
      <c r="B160" s="154" t="s">
        <v>143</v>
      </c>
      <c r="C160" s="136" t="n">
        <v>0</v>
      </c>
      <c r="D160" s="136" t="n">
        <v>0</v>
      </c>
      <c r="E160" s="135" t="n">
        <v>0</v>
      </c>
      <c r="F160" s="136" t="n">
        <v>0</v>
      </c>
      <c r="G160" s="136" t="n">
        <v>0</v>
      </c>
      <c r="H160" s="135" t="n">
        <v>0</v>
      </c>
      <c r="I160" s="136" t="n">
        <v>0</v>
      </c>
      <c r="J160" s="136" t="n">
        <v>0</v>
      </c>
      <c r="K160" s="135" t="n">
        <v>0</v>
      </c>
      <c r="L160" s="136" t="n">
        <v>0</v>
      </c>
      <c r="M160" s="136" t="n">
        <v>0</v>
      </c>
      <c r="N160" s="137" t="n">
        <v>0</v>
      </c>
      <c r="O160" s="136" t="n">
        <v>0</v>
      </c>
      <c r="P160" s="134" t="n">
        <v>0</v>
      </c>
      <c r="Q160" s="136" t="n">
        <v>0</v>
      </c>
      <c r="R160" s="128" t="n">
        <f aca="false">O160*P160</f>
        <v>0</v>
      </c>
    </row>
    <row r="161" customFormat="false" ht="15" hidden="false" customHeight="false" outlineLevel="0" collapsed="false">
      <c r="A161" s="136" t="n">
        <v>4</v>
      </c>
      <c r="B161" s="154" t="s">
        <v>144</v>
      </c>
      <c r="C161" s="136" t="n">
        <v>2213161</v>
      </c>
      <c r="D161" s="136" t="n">
        <v>2264368</v>
      </c>
      <c r="E161" s="137" t="n">
        <f aca="false">C161/D161*100</f>
        <v>97.7385742953442</v>
      </c>
      <c r="F161" s="136" t="n">
        <v>170620</v>
      </c>
      <c r="G161" s="132" t="n">
        <v>246718</v>
      </c>
      <c r="H161" s="137" t="n">
        <f aca="false">F161/G161*100</f>
        <v>69.1558783712579</v>
      </c>
      <c r="I161" s="132" t="n">
        <v>2503025</v>
      </c>
      <c r="J161" s="132" t="n">
        <v>1773238</v>
      </c>
      <c r="K161" s="137" t="n">
        <f aca="false">I161/J161*100</f>
        <v>141.155614756733</v>
      </c>
      <c r="L161" s="132" t="n">
        <f aca="false">1550788+19303</f>
        <v>1570091</v>
      </c>
      <c r="M161" s="132" t="n">
        <v>453159</v>
      </c>
      <c r="N161" s="137" t="n">
        <f aca="false">L161/M161*100</f>
        <v>346.476843668558</v>
      </c>
      <c r="O161" s="136" t="n">
        <v>310</v>
      </c>
      <c r="P161" s="130" t="n">
        <v>80</v>
      </c>
      <c r="Q161" s="136" t="n">
        <v>310</v>
      </c>
      <c r="R161" s="128" t="n">
        <f aca="false">O161*P161</f>
        <v>24800</v>
      </c>
    </row>
    <row r="162" customFormat="false" ht="15" hidden="false" customHeight="false" outlineLevel="0" collapsed="false">
      <c r="A162" s="136" t="n">
        <v>5</v>
      </c>
      <c r="B162" s="154" t="s">
        <v>145</v>
      </c>
      <c r="C162" s="136" t="n">
        <v>1911724</v>
      </c>
      <c r="D162" s="136" t="n">
        <v>2568341</v>
      </c>
      <c r="E162" s="137" t="n">
        <f aca="false">C162/D162*100</f>
        <v>74.4341970166734</v>
      </c>
      <c r="F162" s="136" t="n">
        <v>302100</v>
      </c>
      <c r="G162" s="136" t="n">
        <v>589413</v>
      </c>
      <c r="H162" s="137" t="n">
        <f aca="false">F162/G162*100</f>
        <v>51.2543835985973</v>
      </c>
      <c r="I162" s="136" t="n">
        <v>1866392</v>
      </c>
      <c r="J162" s="136" t="n">
        <v>2914323</v>
      </c>
      <c r="K162" s="137" t="n">
        <f aca="false">I162/J162*100</f>
        <v>64.0420433836606</v>
      </c>
      <c r="L162" s="136" t="n">
        <v>0</v>
      </c>
      <c r="M162" s="136" t="n">
        <v>0</v>
      </c>
      <c r="N162" s="137" t="n">
        <v>0</v>
      </c>
      <c r="O162" s="136"/>
      <c r="P162" s="130" t="n">
        <v>51</v>
      </c>
      <c r="Q162" s="136" t="n">
        <v>385</v>
      </c>
      <c r="R162" s="128" t="n">
        <f aca="false">O162*P162</f>
        <v>0</v>
      </c>
    </row>
    <row r="163" s="142" customFormat="true" ht="15" hidden="false" customHeight="false" outlineLevel="0" collapsed="false">
      <c r="A163" s="140" t="s">
        <v>146</v>
      </c>
      <c r="B163" s="140" t="s">
        <v>147</v>
      </c>
      <c r="C163" s="140" t="n">
        <f aca="false">SUM(C158:C162)</f>
        <v>7519723</v>
      </c>
      <c r="D163" s="140" t="n">
        <f aca="false">SUM(D158:D162)</f>
        <v>8949449</v>
      </c>
      <c r="E163" s="141" t="n">
        <f aca="false">C163/D163*100</f>
        <v>84.0244242969595</v>
      </c>
      <c r="F163" s="140" t="n">
        <f aca="false">SUM(F158:F162)</f>
        <v>1156582</v>
      </c>
      <c r="G163" s="140" t="n">
        <f aca="false">SUM(G158:G162)</f>
        <v>1391183</v>
      </c>
      <c r="H163" s="141" t="n">
        <f aca="false">F163/G163*100</f>
        <v>83.1365823187891</v>
      </c>
      <c r="I163" s="140" t="n">
        <f aca="false">SUM(I158:I162)</f>
        <v>7923565</v>
      </c>
      <c r="J163" s="140" t="n">
        <f aca="false">SUM(J158:J162)</f>
        <v>8778603</v>
      </c>
      <c r="K163" s="141" t="n">
        <f aca="false">I163/J163*100</f>
        <v>90.2599764449993</v>
      </c>
      <c r="L163" s="140" t="n">
        <f aca="false">SUM(L158:L162)</f>
        <v>2677960</v>
      </c>
      <c r="M163" s="140" t="n">
        <f aca="false">SUM(M158:M162)</f>
        <v>2067910</v>
      </c>
      <c r="N163" s="141" t="n">
        <f aca="false">L163/M163*100</f>
        <v>129.500800324966</v>
      </c>
      <c r="O163" s="140" t="n">
        <f aca="false">SUM(O158:O162)</f>
        <v>364</v>
      </c>
      <c r="P163" s="141" t="n">
        <f aca="false">R163/O163</f>
        <v>80</v>
      </c>
      <c r="Q163" s="140" t="n">
        <f aca="false">SUM(Q158:Q162)</f>
        <v>1252</v>
      </c>
      <c r="R163" s="149" t="n">
        <f aca="false">SUM(R158:R162)</f>
        <v>29120</v>
      </c>
    </row>
    <row r="164" customFormat="false" ht="15" hidden="false" customHeight="false" outlineLevel="0" collapsed="false">
      <c r="A164" s="136"/>
      <c r="B164" s="129"/>
      <c r="C164" s="130"/>
      <c r="D164" s="130"/>
      <c r="E164" s="137"/>
      <c r="F164" s="130"/>
      <c r="G164" s="130"/>
      <c r="H164" s="137"/>
      <c r="I164" s="130"/>
      <c r="J164" s="130"/>
      <c r="K164" s="137"/>
      <c r="L164" s="130"/>
      <c r="M164" s="188"/>
      <c r="N164" s="189"/>
      <c r="O164" s="188"/>
      <c r="P164" s="130"/>
      <c r="Q164" s="188"/>
      <c r="R164" s="151"/>
    </row>
    <row r="165" customFormat="false" ht="15" hidden="false" customHeight="false" outlineLevel="0" collapsed="false">
      <c r="A165" s="164" t="s">
        <v>183</v>
      </c>
      <c r="B165" s="164"/>
      <c r="C165" s="129" t="n">
        <v>3</v>
      </c>
      <c r="D165" s="129" t="n">
        <v>4</v>
      </c>
      <c r="E165" s="131" t="n">
        <v>5</v>
      </c>
      <c r="F165" s="129" t="n">
        <v>6</v>
      </c>
      <c r="G165" s="129" t="n">
        <v>7</v>
      </c>
      <c r="H165" s="129" t="n">
        <v>8</v>
      </c>
      <c r="I165" s="129" t="n">
        <v>9</v>
      </c>
      <c r="J165" s="129" t="n">
        <v>10</v>
      </c>
      <c r="K165" s="129" t="n">
        <v>11</v>
      </c>
      <c r="L165" s="129" t="n">
        <v>12</v>
      </c>
      <c r="M165" s="129" t="n">
        <v>13</v>
      </c>
      <c r="N165" s="129" t="n">
        <v>14</v>
      </c>
      <c r="O165" s="129" t="n">
        <v>15</v>
      </c>
      <c r="P165" s="131" t="n">
        <v>16</v>
      </c>
      <c r="Q165" s="129" t="n">
        <v>15</v>
      </c>
      <c r="R165" s="128"/>
    </row>
    <row r="166" customFormat="false" ht="15" hidden="false" customHeight="false" outlineLevel="0" collapsed="false">
      <c r="A166" s="136" t="n">
        <v>1</v>
      </c>
      <c r="B166" s="154" t="s">
        <v>190</v>
      </c>
      <c r="C166" s="136" t="n">
        <v>743144</v>
      </c>
      <c r="D166" s="136" t="n">
        <v>474098</v>
      </c>
      <c r="E166" s="137" t="n">
        <f aca="false">C166/D166*100</f>
        <v>156.749026572565</v>
      </c>
      <c r="F166" s="136" t="n">
        <v>82806</v>
      </c>
      <c r="G166" s="136" t="n">
        <v>16100</v>
      </c>
      <c r="H166" s="137" t="n">
        <f aca="false">F166/G166*100</f>
        <v>514.32298136646</v>
      </c>
      <c r="I166" s="136" t="n">
        <v>705479</v>
      </c>
      <c r="J166" s="136" t="n">
        <v>395548</v>
      </c>
      <c r="K166" s="137" t="n">
        <f aca="false">I166/J166*100</f>
        <v>178.3548393621</v>
      </c>
      <c r="L166" s="136" t="n">
        <f aca="false">126535+74337</f>
        <v>200872</v>
      </c>
      <c r="M166" s="136" t="n">
        <f aca="false">67688+9200</f>
        <v>76888</v>
      </c>
      <c r="N166" s="137" t="n">
        <f aca="false">L166/M166*100</f>
        <v>261.252731245448</v>
      </c>
      <c r="O166" s="136" t="n">
        <v>75</v>
      </c>
      <c r="P166" s="136" t="n">
        <v>71</v>
      </c>
      <c r="Q166" s="136" t="n">
        <v>75</v>
      </c>
      <c r="R166" s="128" t="n">
        <f aca="false">O166*P166</f>
        <v>5325</v>
      </c>
    </row>
    <row r="167" customFormat="false" ht="15" hidden="false" customHeight="false" outlineLevel="0" collapsed="false">
      <c r="A167" s="136" t="n">
        <v>2</v>
      </c>
      <c r="B167" s="165" t="s">
        <v>191</v>
      </c>
      <c r="C167" s="136" t="n">
        <v>857473</v>
      </c>
      <c r="D167" s="136" t="n">
        <v>0</v>
      </c>
      <c r="E167" s="137" t="n">
        <v>0</v>
      </c>
      <c r="F167" s="136" t="n">
        <v>205205</v>
      </c>
      <c r="G167" s="136"/>
      <c r="H167" s="137" t="n">
        <v>0</v>
      </c>
      <c r="I167" s="136" t="n">
        <v>911559</v>
      </c>
      <c r="J167" s="136" t="n">
        <v>0</v>
      </c>
      <c r="K167" s="137" t="n">
        <v>0</v>
      </c>
      <c r="L167" s="136" t="n">
        <v>17776</v>
      </c>
      <c r="M167" s="136" t="n">
        <v>0</v>
      </c>
      <c r="N167" s="130" t="n">
        <v>0</v>
      </c>
      <c r="O167" s="136" t="n">
        <v>31</v>
      </c>
      <c r="P167" s="136" t="n">
        <v>85</v>
      </c>
      <c r="Q167" s="136" t="n">
        <v>31</v>
      </c>
      <c r="R167" s="128" t="n">
        <f aca="false">O167*P167</f>
        <v>2635</v>
      </c>
    </row>
    <row r="168" customFormat="false" ht="15" hidden="false" customHeight="false" outlineLevel="0" collapsed="false">
      <c r="A168" s="136" t="n">
        <v>3</v>
      </c>
      <c r="B168" s="165" t="s">
        <v>192</v>
      </c>
      <c r="C168" s="136" t="n">
        <v>1380001</v>
      </c>
      <c r="D168" s="136" t="n">
        <v>1474480</v>
      </c>
      <c r="E168" s="137" t="n">
        <f aca="false">C168/D168*100</f>
        <v>93.5923851120395</v>
      </c>
      <c r="F168" s="136" t="n">
        <v>304061</v>
      </c>
      <c r="G168" s="136" t="n">
        <v>265365</v>
      </c>
      <c r="H168" s="137" t="n">
        <f aca="false">F168/G168*100</f>
        <v>114.582179262525</v>
      </c>
      <c r="I168" s="136" t="n">
        <v>1159770</v>
      </c>
      <c r="J168" s="136" t="n">
        <v>1474480</v>
      </c>
      <c r="K168" s="137" t="n">
        <f aca="false">I168/J168*100</f>
        <v>78.6562042211492</v>
      </c>
      <c r="L168" s="136" t="n">
        <v>0</v>
      </c>
      <c r="M168" s="136" t="n">
        <v>0</v>
      </c>
      <c r="N168" s="130" t="n">
        <v>0</v>
      </c>
      <c r="O168" s="136"/>
      <c r="P168" s="136" t="n">
        <v>100</v>
      </c>
      <c r="Q168" s="136" t="n">
        <v>420</v>
      </c>
      <c r="R168" s="128" t="n">
        <f aca="false">O168*P168</f>
        <v>0</v>
      </c>
    </row>
    <row r="169" customFormat="false" ht="15" hidden="false" customHeight="false" outlineLevel="0" collapsed="false">
      <c r="A169" s="140" t="s">
        <v>193</v>
      </c>
      <c r="B169" s="140" t="s">
        <v>114</v>
      </c>
      <c r="C169" s="140" t="n">
        <f aca="false">SUM(C166:C168)</f>
        <v>2980618</v>
      </c>
      <c r="D169" s="140" t="n">
        <f aca="false">SUM(D166:D168)</f>
        <v>1948578</v>
      </c>
      <c r="E169" s="141" t="n">
        <f aca="false">C169/D169*100</f>
        <v>152.963751002013</v>
      </c>
      <c r="F169" s="140" t="n">
        <f aca="false">SUM(F166:F168)</f>
        <v>592072</v>
      </c>
      <c r="G169" s="140" t="n">
        <f aca="false">SUM(G166:G168)</f>
        <v>281465</v>
      </c>
      <c r="H169" s="141" t="n">
        <f aca="false">F169/G169*100</f>
        <v>210.353685182882</v>
      </c>
      <c r="I169" s="140" t="n">
        <f aca="false">SUM(I166:I168)</f>
        <v>2776808</v>
      </c>
      <c r="J169" s="140" t="n">
        <f aca="false">SUM(J166:J168)</f>
        <v>1870028</v>
      </c>
      <c r="K169" s="141" t="n">
        <f aca="false">I169/J169*100</f>
        <v>148.490183034693</v>
      </c>
      <c r="L169" s="140" t="n">
        <f aca="false">SUM(L166:L168)</f>
        <v>218648</v>
      </c>
      <c r="M169" s="140" t="n">
        <f aca="false">SUM(M166:M168)</f>
        <v>76888</v>
      </c>
      <c r="N169" s="141" t="n">
        <v>0</v>
      </c>
      <c r="O169" s="140" t="n">
        <f aca="false">SUM(O166:O168)</f>
        <v>106</v>
      </c>
      <c r="P169" s="152" t="n">
        <f aca="false">R169/O169</f>
        <v>75.0943396226415</v>
      </c>
      <c r="Q169" s="140" t="n">
        <f aca="false">SUM(Q166:Q168)</f>
        <v>526</v>
      </c>
      <c r="R169" s="149" t="n">
        <f aca="false">SUM(R166:R168)</f>
        <v>7960</v>
      </c>
    </row>
    <row r="170" customFormat="false" ht="15" hidden="false" customHeight="false" outlineLevel="0" collapsed="false">
      <c r="A170" s="136"/>
      <c r="B170" s="129"/>
      <c r="C170" s="130"/>
      <c r="D170" s="212"/>
      <c r="E170" s="213"/>
      <c r="F170" s="214"/>
      <c r="G170" s="130"/>
      <c r="H170" s="137"/>
      <c r="I170" s="130"/>
      <c r="J170" s="130"/>
      <c r="K170" s="137"/>
      <c r="L170" s="212"/>
      <c r="M170" s="188"/>
      <c r="N170" s="189"/>
      <c r="O170" s="188"/>
      <c r="P170" s="130"/>
      <c r="Q170" s="188"/>
      <c r="R170" s="151"/>
    </row>
    <row r="171" customFormat="false" ht="15" hidden="false" customHeight="false" outlineLevel="0" collapsed="false">
      <c r="A171" s="129" t="s">
        <v>148</v>
      </c>
      <c r="B171" s="129"/>
      <c r="C171" s="129" t="n">
        <v>3</v>
      </c>
      <c r="D171" s="129" t="n">
        <v>4</v>
      </c>
      <c r="E171" s="131" t="n">
        <v>5</v>
      </c>
      <c r="F171" s="129" t="n">
        <v>6</v>
      </c>
      <c r="G171" s="129" t="n">
        <v>7</v>
      </c>
      <c r="H171" s="129" t="n">
        <v>8</v>
      </c>
      <c r="I171" s="129" t="n">
        <v>9</v>
      </c>
      <c r="J171" s="129" t="n">
        <v>10</v>
      </c>
      <c r="K171" s="129" t="n">
        <v>11</v>
      </c>
      <c r="L171" s="129" t="n">
        <v>12</v>
      </c>
      <c r="M171" s="123" t="n">
        <v>13</v>
      </c>
      <c r="N171" s="123" t="n">
        <v>14</v>
      </c>
      <c r="O171" s="123" t="n">
        <v>15</v>
      </c>
      <c r="P171" s="131" t="n">
        <v>16</v>
      </c>
      <c r="Q171" s="123" t="n">
        <v>15</v>
      </c>
      <c r="R171" s="118"/>
    </row>
    <row r="172" customFormat="false" ht="15" hidden="false" customHeight="false" outlineLevel="0" collapsed="false">
      <c r="A172" s="136" t="n">
        <v>1</v>
      </c>
      <c r="B172" s="133" t="s">
        <v>149</v>
      </c>
      <c r="C172" s="136" t="n">
        <v>278</v>
      </c>
      <c r="D172" s="136" t="n">
        <v>4191</v>
      </c>
      <c r="E172" s="137" t="n">
        <f aca="false">C172/D172*100</f>
        <v>6.63326175137199</v>
      </c>
      <c r="F172" s="136" t="n">
        <v>0</v>
      </c>
      <c r="G172" s="136" t="n">
        <v>285</v>
      </c>
      <c r="H172" s="136" t="n">
        <v>0</v>
      </c>
      <c r="I172" s="136" t="n">
        <v>23805</v>
      </c>
      <c r="J172" s="136" t="n">
        <v>22380</v>
      </c>
      <c r="K172" s="137" t="n">
        <f aca="false">I172/J172*100</f>
        <v>106.367292225201</v>
      </c>
      <c r="L172" s="136" t="n">
        <v>0</v>
      </c>
      <c r="M172" s="136" t="n">
        <v>0</v>
      </c>
      <c r="N172" s="136" t="n">
        <v>0</v>
      </c>
      <c r="O172" s="136" t="n">
        <v>75</v>
      </c>
      <c r="P172" s="136" t="n">
        <v>100</v>
      </c>
      <c r="Q172" s="136" t="n">
        <v>71</v>
      </c>
      <c r="R172" s="128" t="n">
        <f aca="false">O172*P172</f>
        <v>7500</v>
      </c>
    </row>
    <row r="173" customFormat="false" ht="15" hidden="false" customHeight="false" outlineLevel="0" collapsed="false">
      <c r="A173" s="136" t="n">
        <v>2</v>
      </c>
      <c r="B173" s="133" t="s">
        <v>150</v>
      </c>
      <c r="C173" s="136" t="n">
        <v>757481</v>
      </c>
      <c r="D173" s="136" t="n">
        <v>540361</v>
      </c>
      <c r="E173" s="137" t="n">
        <f aca="false">C173/D173*100</f>
        <v>140.180545968343</v>
      </c>
      <c r="F173" s="136" t="n">
        <v>276449</v>
      </c>
      <c r="G173" s="136" t="n">
        <v>184788</v>
      </c>
      <c r="H173" s="136" t="n">
        <f aca="false">F173/G173*100</f>
        <v>149.603329220512</v>
      </c>
      <c r="I173" s="136" t="n">
        <v>757481</v>
      </c>
      <c r="J173" s="136" t="n">
        <v>540361</v>
      </c>
      <c r="K173" s="136" t="n">
        <f aca="false">I173/J173*100</f>
        <v>140.180545968343</v>
      </c>
      <c r="L173" s="136" t="n">
        <v>757481</v>
      </c>
      <c r="M173" s="136" t="n">
        <v>540361</v>
      </c>
      <c r="N173" s="136" t="n">
        <f aca="false">L173/M173*100</f>
        <v>140.180545968343</v>
      </c>
      <c r="O173" s="136" t="n">
        <v>125</v>
      </c>
      <c r="P173" s="136" t="n">
        <v>105</v>
      </c>
      <c r="Q173" s="136" t="n">
        <v>130</v>
      </c>
      <c r="R173" s="128" t="n">
        <f aca="false">O173*P173</f>
        <v>13125</v>
      </c>
    </row>
    <row r="174" s="156" customFormat="true" ht="15" hidden="false" customHeight="false" outlineLevel="0" collapsed="false">
      <c r="A174" s="136" t="n">
        <v>3</v>
      </c>
      <c r="B174" s="133" t="s">
        <v>151</v>
      </c>
      <c r="C174" s="136" t="n">
        <v>0</v>
      </c>
      <c r="D174" s="136" t="n">
        <v>97150</v>
      </c>
      <c r="E174" s="136" t="n">
        <f aca="false">C174/D174*100</f>
        <v>0</v>
      </c>
      <c r="F174" s="136" t="n">
        <v>0</v>
      </c>
      <c r="G174" s="136" t="n">
        <v>494</v>
      </c>
      <c r="H174" s="136" t="n">
        <f aca="false">F174/G174*100</f>
        <v>0</v>
      </c>
      <c r="I174" s="136" t="n">
        <v>0</v>
      </c>
      <c r="J174" s="136" t="n">
        <v>95041</v>
      </c>
      <c r="K174" s="136" t="n">
        <f aca="false">I174/J174*100</f>
        <v>0</v>
      </c>
      <c r="L174" s="136" t="n">
        <v>0</v>
      </c>
      <c r="M174" s="136" t="n">
        <v>88047</v>
      </c>
      <c r="N174" s="136" t="n">
        <f aca="false">L174/M174*100</f>
        <v>0</v>
      </c>
      <c r="O174" s="136" t="n">
        <v>10</v>
      </c>
      <c r="P174" s="136" t="n">
        <v>46</v>
      </c>
      <c r="Q174" s="136" t="n">
        <v>10</v>
      </c>
      <c r="R174" s="128" t="n">
        <f aca="false">O174*P174</f>
        <v>460</v>
      </c>
    </row>
    <row r="175" customFormat="false" ht="15" hidden="false" customHeight="false" outlineLevel="0" collapsed="false">
      <c r="A175" s="136" t="n">
        <v>4</v>
      </c>
      <c r="B175" s="133" t="s">
        <v>152</v>
      </c>
      <c r="C175" s="136" t="n">
        <v>3562526</v>
      </c>
      <c r="D175" s="136" t="n">
        <v>2980206</v>
      </c>
      <c r="E175" s="177" t="n">
        <f aca="false">C175/D175*100</f>
        <v>119.539588874058</v>
      </c>
      <c r="F175" s="136" t="n">
        <v>930758</v>
      </c>
      <c r="G175" s="136" t="n">
        <v>605471</v>
      </c>
      <c r="H175" s="177" t="n">
        <f aca="false">F175/G175*100</f>
        <v>153.724620997537</v>
      </c>
      <c r="I175" s="136" t="n">
        <v>3562526</v>
      </c>
      <c r="J175" s="136" t="n">
        <v>2980206</v>
      </c>
      <c r="K175" s="177" t="n">
        <f aca="false">I175/J175*100</f>
        <v>119.539588874058</v>
      </c>
      <c r="L175" s="136" t="n">
        <v>3562526</v>
      </c>
      <c r="M175" s="136" t="n">
        <v>2980206</v>
      </c>
      <c r="N175" s="137" t="n">
        <f aca="false">L175/M175*100</f>
        <v>119.539588874058</v>
      </c>
      <c r="O175" s="136" t="n">
        <v>139</v>
      </c>
      <c r="P175" s="155" t="n">
        <v>135</v>
      </c>
      <c r="Q175" s="136" t="n">
        <v>148</v>
      </c>
      <c r="R175" s="128" t="n">
        <f aca="false">O175*P175</f>
        <v>18765</v>
      </c>
    </row>
    <row r="176" customFormat="false" ht="15" hidden="false" customHeight="false" outlineLevel="0" collapsed="false">
      <c r="A176" s="136" t="n">
        <v>5</v>
      </c>
      <c r="B176" s="133" t="s">
        <v>153</v>
      </c>
      <c r="C176" s="136" t="n">
        <v>531430</v>
      </c>
      <c r="D176" s="136" t="n">
        <v>1559837</v>
      </c>
      <c r="E176" s="177" t="n">
        <f aca="false">C176/D176*100</f>
        <v>34.0695854759183</v>
      </c>
      <c r="F176" s="136" t="n">
        <v>89063</v>
      </c>
      <c r="G176" s="136" t="n">
        <v>216683</v>
      </c>
      <c r="H176" s="177" t="n">
        <f aca="false">F176/G176*100</f>
        <v>41.1029014735812</v>
      </c>
      <c r="I176" s="136" t="n">
        <v>769698</v>
      </c>
      <c r="J176" s="136" t="n">
        <v>1543996</v>
      </c>
      <c r="K176" s="177" t="n">
        <f aca="false">I176/J176*100</f>
        <v>49.8510358835127</v>
      </c>
      <c r="L176" s="136" t="n">
        <v>776782</v>
      </c>
      <c r="M176" s="136" t="n">
        <v>1543996</v>
      </c>
      <c r="N176" s="137" t="n">
        <f aca="false">L176/M176*100</f>
        <v>50.3098453622937</v>
      </c>
      <c r="O176" s="136" t="n">
        <v>40</v>
      </c>
      <c r="P176" s="136" t="n">
        <v>41</v>
      </c>
      <c r="Q176" s="136" t="n">
        <v>41</v>
      </c>
      <c r="R176" s="128" t="n">
        <f aca="false">O176*P176</f>
        <v>1640</v>
      </c>
    </row>
    <row r="177" customFormat="false" ht="15" hidden="false" customHeight="false" outlineLevel="0" collapsed="false">
      <c r="A177" s="136" t="n">
        <v>6</v>
      </c>
      <c r="B177" s="133" t="s">
        <v>154</v>
      </c>
      <c r="C177" s="136" t="n">
        <v>0</v>
      </c>
      <c r="D177" s="136" t="n">
        <v>0</v>
      </c>
      <c r="E177" s="135" t="n">
        <v>0</v>
      </c>
      <c r="F177" s="136" t="n">
        <v>0</v>
      </c>
      <c r="G177" s="136" t="n">
        <v>0</v>
      </c>
      <c r="H177" s="135" t="n">
        <v>0</v>
      </c>
      <c r="I177" s="136" t="n">
        <v>0</v>
      </c>
      <c r="J177" s="136" t="n">
        <v>0</v>
      </c>
      <c r="K177" s="135" t="n">
        <v>0</v>
      </c>
      <c r="L177" s="136" t="n">
        <v>0</v>
      </c>
      <c r="M177" s="136" t="n">
        <v>0</v>
      </c>
      <c r="N177" s="137" t="n">
        <v>0</v>
      </c>
      <c r="O177" s="136" t="n">
        <v>0</v>
      </c>
      <c r="P177" s="134" t="n">
        <v>0</v>
      </c>
      <c r="Q177" s="136" t="n">
        <v>0</v>
      </c>
      <c r="R177" s="128" t="n">
        <f aca="false">O177*P177</f>
        <v>0</v>
      </c>
    </row>
    <row r="178" customFormat="false" ht="15" hidden="false" customHeight="false" outlineLevel="0" collapsed="false">
      <c r="A178" s="136" t="n">
        <v>7</v>
      </c>
      <c r="B178" s="133" t="s">
        <v>155</v>
      </c>
      <c r="C178" s="136" t="n">
        <v>1793181</v>
      </c>
      <c r="D178" s="136" t="n">
        <v>2614925</v>
      </c>
      <c r="E178" s="177" t="n">
        <f aca="false">C178/D178*100</f>
        <v>68.5748539633068</v>
      </c>
      <c r="F178" s="136" t="n">
        <v>74432</v>
      </c>
      <c r="G178" s="136" t="n">
        <v>0</v>
      </c>
      <c r="H178" s="137" t="e">
        <f aca="false">F178/G178*100</f>
        <v>#DIV/0!</v>
      </c>
      <c r="I178" s="136" t="n">
        <v>1808122</v>
      </c>
      <c r="J178" s="136" t="n">
        <v>2498702</v>
      </c>
      <c r="K178" s="137" t="n">
        <f aca="false">I178/J178*100</f>
        <v>72.3624505843434</v>
      </c>
      <c r="L178" s="136" t="n">
        <v>1791950</v>
      </c>
      <c r="M178" s="136" t="n">
        <v>2498075</v>
      </c>
      <c r="N178" s="137" t="n">
        <f aca="false">L178/M178*100</f>
        <v>71.7332345906348</v>
      </c>
      <c r="O178" s="136" t="n">
        <v>52</v>
      </c>
      <c r="P178" s="136" t="n">
        <v>80</v>
      </c>
      <c r="Q178" s="136" t="n">
        <v>72</v>
      </c>
      <c r="R178" s="128" t="n">
        <f aca="false">O178*P178</f>
        <v>4160</v>
      </c>
    </row>
    <row r="179" customFormat="false" ht="15" hidden="false" customHeight="false" outlineLevel="0" collapsed="false">
      <c r="A179" s="136" t="n">
        <v>8</v>
      </c>
      <c r="B179" s="133" t="s">
        <v>156</v>
      </c>
      <c r="C179" s="136" t="n">
        <v>574870</v>
      </c>
      <c r="D179" s="136" t="n">
        <v>708086</v>
      </c>
      <c r="E179" s="130" t="n">
        <f aca="false">C179/D179*100</f>
        <v>81.186466050734</v>
      </c>
      <c r="F179" s="136" t="n">
        <v>80847</v>
      </c>
      <c r="G179" s="136" t="n">
        <v>229117</v>
      </c>
      <c r="H179" s="130" t="n">
        <f aca="false">F179/G179*100</f>
        <v>35.2863384209814</v>
      </c>
      <c r="I179" s="136" t="n">
        <v>574870</v>
      </c>
      <c r="J179" s="136" t="n">
        <v>708086</v>
      </c>
      <c r="K179" s="130" t="n">
        <f aca="false">I179/J179*100</f>
        <v>81.186466050734</v>
      </c>
      <c r="L179" s="136" t="n">
        <v>574870</v>
      </c>
      <c r="M179" s="136" t="n">
        <v>708086</v>
      </c>
      <c r="N179" s="130" t="n">
        <f aca="false">L179/M179*100</f>
        <v>81.186466050734</v>
      </c>
      <c r="O179" s="130" t="n">
        <v>37</v>
      </c>
      <c r="P179" s="130" t="n">
        <v>121</v>
      </c>
      <c r="Q179" s="130" t="n">
        <v>39</v>
      </c>
      <c r="R179" s="128" t="n">
        <f aca="false">O179*P179</f>
        <v>4477</v>
      </c>
    </row>
    <row r="180" customFormat="false" ht="15" hidden="false" customHeight="false" outlineLevel="0" collapsed="false">
      <c r="A180" s="136" t="n">
        <v>9</v>
      </c>
      <c r="B180" s="133" t="s">
        <v>157</v>
      </c>
      <c r="C180" s="136" t="n">
        <v>223410</v>
      </c>
      <c r="D180" s="136" t="n">
        <v>113169</v>
      </c>
      <c r="E180" s="137" t="n">
        <f aca="false">C180/D180*100</f>
        <v>197.41271903083</v>
      </c>
      <c r="F180" s="136" t="n">
        <v>0</v>
      </c>
      <c r="G180" s="136" t="n">
        <v>470</v>
      </c>
      <c r="H180" s="137" t="n">
        <f aca="false">F180/G180*100</f>
        <v>0</v>
      </c>
      <c r="I180" s="136" t="n">
        <v>223410</v>
      </c>
      <c r="J180" s="136" t="n">
        <v>113169</v>
      </c>
      <c r="K180" s="137" t="n">
        <f aca="false">I180/J180*100</f>
        <v>197.41271903083</v>
      </c>
      <c r="L180" s="136" t="n">
        <v>223410</v>
      </c>
      <c r="M180" s="136" t="n">
        <v>113169</v>
      </c>
      <c r="N180" s="137" t="n">
        <f aca="false">L180/M180*100</f>
        <v>197.41271903083</v>
      </c>
      <c r="O180" s="136" t="n">
        <v>8</v>
      </c>
      <c r="P180" s="136" t="n">
        <v>55</v>
      </c>
      <c r="Q180" s="136" t="n">
        <v>8</v>
      </c>
      <c r="R180" s="128" t="n">
        <f aca="false">O180*P180</f>
        <v>440</v>
      </c>
    </row>
    <row r="181" customFormat="false" ht="15" hidden="false" customHeight="false" outlineLevel="0" collapsed="false">
      <c r="A181" s="136" t="n">
        <v>10</v>
      </c>
      <c r="B181" s="133" t="s">
        <v>158</v>
      </c>
      <c r="C181" s="136" t="n">
        <v>149262</v>
      </c>
      <c r="D181" s="136" t="n">
        <v>206184</v>
      </c>
      <c r="E181" s="137" t="n">
        <f aca="false">C181/D181*100</f>
        <v>72.3926201839134</v>
      </c>
      <c r="F181" s="136" t="n">
        <v>17252</v>
      </c>
      <c r="G181" s="136" t="n">
        <v>35873</v>
      </c>
      <c r="H181" s="137" t="n">
        <f aca="false">F181/G181*100</f>
        <v>48.0918796866724</v>
      </c>
      <c r="I181" s="136" t="n">
        <v>149262</v>
      </c>
      <c r="J181" s="136" t="n">
        <v>206184</v>
      </c>
      <c r="K181" s="137" t="n">
        <f aca="false">I181/J181*100</f>
        <v>72.3926201839134</v>
      </c>
      <c r="L181" s="136" t="n">
        <f aca="false">147574+1688</f>
        <v>149262</v>
      </c>
      <c r="M181" s="136" t="n">
        <f aca="false">88969+117215</f>
        <v>206184</v>
      </c>
      <c r="N181" s="137" t="n">
        <f aca="false">L181/M181*100</f>
        <v>72.3926201839134</v>
      </c>
      <c r="O181" s="136"/>
      <c r="P181" s="136" t="n">
        <v>50</v>
      </c>
      <c r="Q181" s="136" t="n">
        <v>24</v>
      </c>
      <c r="R181" s="128" t="n">
        <f aca="false">O181*P181</f>
        <v>0</v>
      </c>
    </row>
    <row r="182" s="142" customFormat="true" ht="15" hidden="false" customHeight="false" outlineLevel="0" collapsed="false">
      <c r="A182" s="140" t="s">
        <v>159</v>
      </c>
      <c r="B182" s="140" t="s">
        <v>147</v>
      </c>
      <c r="C182" s="152" t="n">
        <f aca="false">SUM(C172:C181)</f>
        <v>7592438</v>
      </c>
      <c r="D182" s="152" t="n">
        <f aca="false">SUM(D172:D181)</f>
        <v>8824109</v>
      </c>
      <c r="E182" s="141" t="n">
        <f aca="false">C182/D182*100</f>
        <v>86.0419788558822</v>
      </c>
      <c r="F182" s="152" t="n">
        <f aca="false">SUM(F172:F181)</f>
        <v>1468801</v>
      </c>
      <c r="G182" s="152" t="n">
        <f aca="false">SUM(G172:G181)</f>
        <v>1273181</v>
      </c>
      <c r="H182" s="141" t="n">
        <f aca="false">F182/G182*100</f>
        <v>115.364665353944</v>
      </c>
      <c r="I182" s="152" t="n">
        <f aca="false">SUM(I172:I181)</f>
        <v>7869174</v>
      </c>
      <c r="J182" s="152" t="n">
        <f aca="false">SUM(J172:J181)</f>
        <v>8708125</v>
      </c>
      <c r="K182" s="141" t="n">
        <f aca="false">I182/J182*100</f>
        <v>90.3658824373789</v>
      </c>
      <c r="L182" s="152" t="n">
        <f aca="false">SUM(L172:L181)</f>
        <v>7836281</v>
      </c>
      <c r="M182" s="140" t="n">
        <f aca="false">SUM(M172:M181)</f>
        <v>8678124</v>
      </c>
      <c r="N182" s="141" t="n">
        <f aca="false">L182/M182*100</f>
        <v>90.2992513128413</v>
      </c>
      <c r="O182" s="152" t="n">
        <f aca="false">SUM(O172:O181)</f>
        <v>486</v>
      </c>
      <c r="P182" s="141" t="n">
        <f aca="false">R182/O182</f>
        <v>104.047325102881</v>
      </c>
      <c r="Q182" s="152" t="n">
        <f aca="false">SUM(Q172:Q181)</f>
        <v>543</v>
      </c>
      <c r="R182" s="149" t="n">
        <f aca="false">SUM(R172:R181)</f>
        <v>50567</v>
      </c>
    </row>
    <row r="183" customFormat="false" ht="15" hidden="false" customHeight="false" outlineLevel="0" collapsed="false">
      <c r="A183" s="129"/>
      <c r="B183" s="129"/>
      <c r="C183" s="130"/>
      <c r="D183" s="130"/>
      <c r="E183" s="137"/>
      <c r="F183" s="136"/>
      <c r="G183" s="136"/>
      <c r="H183" s="137"/>
      <c r="I183" s="136"/>
      <c r="J183" s="136"/>
      <c r="K183" s="137"/>
      <c r="L183" s="136"/>
      <c r="M183" s="136"/>
      <c r="N183" s="136"/>
      <c r="O183" s="136"/>
      <c r="P183" s="130"/>
      <c r="Q183" s="136"/>
      <c r="R183" s="128"/>
    </row>
    <row r="184" customFormat="false" ht="15" hidden="false" customHeight="false" outlineLevel="0" collapsed="false">
      <c r="A184" s="171" t="s">
        <v>160</v>
      </c>
      <c r="B184" s="171"/>
      <c r="C184" s="129" t="n">
        <v>3</v>
      </c>
      <c r="D184" s="129" t="n">
        <v>4</v>
      </c>
      <c r="E184" s="131" t="n">
        <v>5</v>
      </c>
      <c r="F184" s="129" t="n">
        <v>6</v>
      </c>
      <c r="G184" s="129" t="n">
        <v>7</v>
      </c>
      <c r="H184" s="129" t="n">
        <v>8</v>
      </c>
      <c r="I184" s="129" t="n">
        <v>9</v>
      </c>
      <c r="J184" s="129" t="n">
        <v>10</v>
      </c>
      <c r="K184" s="129" t="n">
        <v>11</v>
      </c>
      <c r="L184" s="129" t="n">
        <v>12</v>
      </c>
      <c r="M184" s="129" t="n">
        <v>13</v>
      </c>
      <c r="N184" s="129" t="n">
        <v>14</v>
      </c>
      <c r="O184" s="129" t="n">
        <v>15</v>
      </c>
      <c r="P184" s="131" t="n">
        <v>16</v>
      </c>
      <c r="Q184" s="129" t="n">
        <v>15</v>
      </c>
      <c r="R184" s="128"/>
    </row>
    <row r="185" customFormat="false" ht="15" hidden="false" customHeight="false" outlineLevel="0" collapsed="false">
      <c r="A185" s="136" t="n">
        <v>1</v>
      </c>
      <c r="B185" s="179" t="s">
        <v>161</v>
      </c>
      <c r="C185" s="136" t="n">
        <v>570094</v>
      </c>
      <c r="D185" s="136" t="n">
        <v>525507</v>
      </c>
      <c r="E185" s="135" t="n">
        <f aca="false">IF(OR(C185=0,D185=0),0,C185/D185*100)</f>
        <v>108.484568236008</v>
      </c>
      <c r="F185" s="136" t="n">
        <v>60608</v>
      </c>
      <c r="G185" s="136" t="n">
        <v>43891</v>
      </c>
      <c r="H185" s="135" t="n">
        <f aca="false">IF(OR(F185=0,G185=0),0,F185/G185*100)</f>
        <v>138.087535029961</v>
      </c>
      <c r="I185" s="136" t="n">
        <v>449142</v>
      </c>
      <c r="J185" s="136" t="n">
        <v>530152</v>
      </c>
      <c r="K185" s="135" t="n">
        <f aca="false">IF(OR(I185=0,J185=0),0,I185/J185*100)</f>
        <v>84.7194766783866</v>
      </c>
      <c r="L185" s="136" t="n">
        <v>0</v>
      </c>
      <c r="M185" s="136" t="n">
        <v>0</v>
      </c>
      <c r="N185" s="134" t="n">
        <f aca="false">IF(OR(L185=0,M185=0),0,L185/M185*100)</f>
        <v>0</v>
      </c>
      <c r="O185" s="136" t="n">
        <v>338</v>
      </c>
      <c r="P185" s="130" t="n">
        <v>241.2</v>
      </c>
      <c r="Q185" s="134" t="n">
        <v>341</v>
      </c>
      <c r="R185" s="151" t="n">
        <f aca="false">O185*P185</f>
        <v>81525.6</v>
      </c>
    </row>
    <row r="186" customFormat="false" ht="15" hidden="false" customHeight="false" outlineLevel="0" collapsed="false">
      <c r="A186" s="136" t="n">
        <v>2</v>
      </c>
      <c r="B186" s="179" t="s">
        <v>163</v>
      </c>
      <c r="C186" s="136" t="n">
        <v>85580</v>
      </c>
      <c r="D186" s="136" t="n">
        <v>390873</v>
      </c>
      <c r="E186" s="135" t="n">
        <f aca="false">IF(OR(C186=0,D186=0),0,C186/D186*100)</f>
        <v>21.894579569323</v>
      </c>
      <c r="F186" s="136" t="n">
        <v>9918</v>
      </c>
      <c r="G186" s="136" t="n">
        <v>5441</v>
      </c>
      <c r="H186" s="135" t="n">
        <f aca="false">IF(OR(F186=0,G186=0),0,F186/G186*100)</f>
        <v>182.282668627091</v>
      </c>
      <c r="I186" s="136" t="n">
        <v>93536</v>
      </c>
      <c r="J186" s="136" t="n">
        <v>366460</v>
      </c>
      <c r="K186" s="135" t="n">
        <f aca="false">IF(OR(I186=0,J186=0),0,I186/J186*100)</f>
        <v>25.5242045516564</v>
      </c>
      <c r="L186" s="136" t="n">
        <v>93336</v>
      </c>
      <c r="M186" s="136" t="n">
        <v>366460</v>
      </c>
      <c r="N186" s="135" t="n">
        <f aca="false">IF(OR(L186=0,M186=0),0,L186/M186*100)</f>
        <v>25.4696283359712</v>
      </c>
      <c r="O186" s="136" t="n">
        <v>47</v>
      </c>
      <c r="P186" s="136" t="n">
        <v>130</v>
      </c>
      <c r="Q186" s="134" t="n">
        <v>47</v>
      </c>
      <c r="R186" s="151" t="n">
        <f aca="false">O186*P186</f>
        <v>6110</v>
      </c>
    </row>
    <row r="187" customFormat="false" ht="15" hidden="false" customHeight="false" outlineLevel="0" collapsed="false">
      <c r="A187" s="136" t="n">
        <v>3</v>
      </c>
      <c r="B187" s="179" t="s">
        <v>164</v>
      </c>
      <c r="C187" s="136" t="n">
        <v>5689</v>
      </c>
      <c r="D187" s="136" t="n">
        <v>43886</v>
      </c>
      <c r="E187" s="135" t="n">
        <f aca="false">IF(OR(C187=0,D187=0),0,C187/D187*100)</f>
        <v>12.9631317504443</v>
      </c>
      <c r="F187" s="136" t="n">
        <v>950</v>
      </c>
      <c r="G187" s="136" t="n">
        <v>794</v>
      </c>
      <c r="H187" s="135" t="n">
        <f aca="false">IF(OR(F187=0,G187=0),0,F187/G187*100)</f>
        <v>119.647355163728</v>
      </c>
      <c r="I187" s="136" t="n">
        <v>2758</v>
      </c>
      <c r="J187" s="136" t="n">
        <v>4386</v>
      </c>
      <c r="K187" s="135" t="n">
        <f aca="false">IF(OR(I187=0,J187=0),0,I187/J187*100)</f>
        <v>62.8818969448245</v>
      </c>
      <c r="L187" s="136" t="n">
        <v>0</v>
      </c>
      <c r="M187" s="136" t="n">
        <v>0</v>
      </c>
      <c r="N187" s="134" t="n">
        <f aca="false">IF(OR(L187=0,M187=0),0,L187/M187*100)</f>
        <v>0</v>
      </c>
      <c r="O187" s="136" t="n">
        <v>29</v>
      </c>
      <c r="P187" s="136" t="n">
        <v>40</v>
      </c>
      <c r="Q187" s="134" t="n">
        <v>29</v>
      </c>
      <c r="R187" s="128" t="n">
        <f aca="false">O187*P187</f>
        <v>1160</v>
      </c>
    </row>
    <row r="188" customFormat="false" ht="36" hidden="false" customHeight="false" outlineLevel="0" collapsed="false">
      <c r="A188" s="136" t="n">
        <v>4</v>
      </c>
      <c r="B188" s="180" t="s">
        <v>165</v>
      </c>
      <c r="C188" s="136" t="n">
        <v>88431</v>
      </c>
      <c r="D188" s="136" t="n">
        <v>83131</v>
      </c>
      <c r="E188" s="135" t="n">
        <f aca="false">IF(OR(C188=0,D188=0),0,C188/D188*100)</f>
        <v>106.375479664626</v>
      </c>
      <c r="F188" s="136" t="n">
        <v>11699</v>
      </c>
      <c r="G188" s="136" t="n">
        <v>11203</v>
      </c>
      <c r="H188" s="135" t="n">
        <f aca="false">IF(OR(F188=0,G188=0),0,F188/G188*100)</f>
        <v>104.427385521735</v>
      </c>
      <c r="I188" s="136" t="n">
        <v>0</v>
      </c>
      <c r="J188" s="136" t="n">
        <v>0</v>
      </c>
      <c r="K188" s="134" t="n">
        <f aca="false">IF(OR(I188=0,J188=0),0,I188/J188*100)</f>
        <v>0</v>
      </c>
      <c r="L188" s="136" t="n">
        <v>0</v>
      </c>
      <c r="M188" s="136" t="n">
        <v>0</v>
      </c>
      <c r="N188" s="134" t="n">
        <f aca="false">IF(OR(L188=0,M188=0),0,L188/M188*100)</f>
        <v>0</v>
      </c>
      <c r="O188" s="136" t="n">
        <v>86</v>
      </c>
      <c r="P188" s="136" t="n">
        <v>87</v>
      </c>
      <c r="Q188" s="134" t="n">
        <v>86</v>
      </c>
      <c r="R188" s="128" t="n">
        <f aca="false">O188*P188</f>
        <v>7482</v>
      </c>
    </row>
    <row r="189" customFormat="false" ht="15" hidden="false" customHeight="false" outlineLevel="0" collapsed="false">
      <c r="A189" s="136" t="n">
        <v>5</v>
      </c>
      <c r="B189" s="181" t="s">
        <v>166</v>
      </c>
      <c r="C189" s="136" t="n">
        <v>889</v>
      </c>
      <c r="D189" s="136" t="n">
        <v>291</v>
      </c>
      <c r="E189" s="135" t="n">
        <f aca="false">IF(OR(C189=0,D189=0),0,C189/D189*100)</f>
        <v>305.498281786942</v>
      </c>
      <c r="F189" s="136" t="n">
        <v>250</v>
      </c>
      <c r="G189" s="136" t="n">
        <v>0</v>
      </c>
      <c r="H189" s="134" t="n">
        <f aca="false">IF(OR(F189=0,G189=0),0,F189/G189*100)</f>
        <v>0</v>
      </c>
      <c r="I189" s="136" t="n">
        <v>889</v>
      </c>
      <c r="J189" s="136" t="n">
        <v>291</v>
      </c>
      <c r="K189" s="134" t="n">
        <f aca="false">IF(OR(I189=0,J189=0),0,I189/J189*100)</f>
        <v>305.498281786942</v>
      </c>
      <c r="L189" s="136" t="n">
        <v>0</v>
      </c>
      <c r="M189" s="136" t="n">
        <v>0</v>
      </c>
      <c r="N189" s="134" t="n">
        <f aca="false">IF(OR(L189=0,M189=0),0,L189/M189*100)</f>
        <v>0</v>
      </c>
      <c r="O189" s="136" t="n">
        <v>30</v>
      </c>
      <c r="P189" s="130" t="n">
        <v>15.8</v>
      </c>
      <c r="Q189" s="134" t="n">
        <v>32</v>
      </c>
      <c r="R189" s="128" t="n">
        <f aca="false">O189*P189</f>
        <v>474</v>
      </c>
    </row>
    <row r="190" customFormat="false" ht="15" hidden="false" customHeight="false" outlineLevel="0" collapsed="false">
      <c r="A190" s="136" t="n">
        <v>6</v>
      </c>
      <c r="B190" s="179" t="s">
        <v>167</v>
      </c>
      <c r="C190" s="136" t="n">
        <v>12015</v>
      </c>
      <c r="D190" s="136" t="n">
        <v>18160</v>
      </c>
      <c r="E190" s="135" t="n">
        <f aca="false">IF(OR(C190=0,D190=0),0,C190/D190*100)</f>
        <v>66.1618942731278</v>
      </c>
      <c r="F190" s="136" t="n">
        <v>1565</v>
      </c>
      <c r="G190" s="136" t="n">
        <v>3991</v>
      </c>
      <c r="H190" s="135" t="n">
        <f aca="false">IF(OR(F190=0,G190=0),0,F190/G190*100)</f>
        <v>39.2132297669757</v>
      </c>
      <c r="I190" s="136" t="n">
        <v>12015</v>
      </c>
      <c r="J190" s="136" t="n">
        <v>18160</v>
      </c>
      <c r="K190" s="135" t="n">
        <f aca="false">IF(OR(I190=0,J190=0),0,I190/J190*100)</f>
        <v>66.1618942731278</v>
      </c>
      <c r="L190" s="136" t="n">
        <v>0</v>
      </c>
      <c r="M190" s="136" t="n">
        <v>0</v>
      </c>
      <c r="N190" s="134" t="n">
        <f aca="false">IF(OR(L190=0,M190=0),0,L190/M190*100)</f>
        <v>0</v>
      </c>
      <c r="O190" s="136" t="n">
        <v>17</v>
      </c>
      <c r="P190" s="130" t="n">
        <v>34.1</v>
      </c>
      <c r="Q190" s="134" t="n">
        <v>17</v>
      </c>
      <c r="R190" s="128" t="n">
        <f aca="false">O190*P190</f>
        <v>579.7</v>
      </c>
    </row>
    <row r="191" customFormat="false" ht="15" hidden="false" customHeight="false" outlineLevel="0" collapsed="false">
      <c r="A191" s="136" t="n">
        <v>7</v>
      </c>
      <c r="B191" s="179" t="s">
        <v>168</v>
      </c>
      <c r="C191" s="136" t="n">
        <v>35067</v>
      </c>
      <c r="D191" s="136" t="n">
        <v>46344</v>
      </c>
      <c r="E191" s="135" t="n">
        <f aca="false">IF(OR(C191=0,D191=0),0,C191/D191*100)</f>
        <v>75.6667529777318</v>
      </c>
      <c r="F191" s="136" t="n">
        <v>5582</v>
      </c>
      <c r="G191" s="136" t="n">
        <v>9633</v>
      </c>
      <c r="H191" s="135" t="n">
        <f aca="false">IF(OR(F191=0,G191=0),0,F191/G191*100)</f>
        <v>57.9466417523098</v>
      </c>
      <c r="I191" s="136" t="n">
        <v>35067</v>
      </c>
      <c r="J191" s="136" t="n">
        <v>46344</v>
      </c>
      <c r="K191" s="135" t="n">
        <f aca="false">IF(OR(I191=0,J191=0),0,I191/J191*100)</f>
        <v>75.6667529777318</v>
      </c>
      <c r="L191" s="136" t="n">
        <v>0</v>
      </c>
      <c r="M191" s="136" t="n">
        <v>0</v>
      </c>
      <c r="N191" s="134" t="n">
        <f aca="false">IF(OR(L191=0,M191=0),0,L191/M191*100)</f>
        <v>0</v>
      </c>
      <c r="O191" s="136" t="n">
        <v>85</v>
      </c>
      <c r="P191" s="130" t="n">
        <v>55.8</v>
      </c>
      <c r="Q191" s="134" t="n">
        <v>85</v>
      </c>
      <c r="R191" s="128" t="n">
        <f aca="false">O191*P191</f>
        <v>4743</v>
      </c>
    </row>
    <row r="192" customFormat="false" ht="15" hidden="false" customHeight="false" outlineLevel="0" collapsed="false">
      <c r="A192" s="136" t="n">
        <v>8</v>
      </c>
      <c r="B192" s="179" t="s">
        <v>169</v>
      </c>
      <c r="C192" s="136" t="n">
        <v>8095</v>
      </c>
      <c r="D192" s="136" t="n">
        <v>5980</v>
      </c>
      <c r="E192" s="135" t="n">
        <f aca="false">IF(OR(C192=0,D192=0),0,C192/D192*100)</f>
        <v>135.367892976589</v>
      </c>
      <c r="F192" s="136" t="n">
        <v>1200</v>
      </c>
      <c r="G192" s="136" t="n">
        <v>1050</v>
      </c>
      <c r="H192" s="135" t="n">
        <f aca="false">IF(OR(F192=0,G192=0),0,F192/G192*100)</f>
        <v>114.285714285714</v>
      </c>
      <c r="I192" s="136" t="n">
        <v>0</v>
      </c>
      <c r="J192" s="136" t="n">
        <v>0</v>
      </c>
      <c r="K192" s="134" t="n">
        <f aca="false">IF(OR(I192=0,J192=0),0,I192/J192*100)</f>
        <v>0</v>
      </c>
      <c r="L192" s="136" t="n">
        <v>0</v>
      </c>
      <c r="M192" s="136" t="n">
        <v>0</v>
      </c>
      <c r="N192" s="134" t="n">
        <f aca="false">IF(OR(L192=0,M192=0),0,L192/M192*100)</f>
        <v>0</v>
      </c>
      <c r="O192" s="136" t="n">
        <v>12</v>
      </c>
      <c r="P192" s="130" t="n">
        <v>69.5</v>
      </c>
      <c r="Q192" s="134" t="n">
        <v>12</v>
      </c>
      <c r="R192" s="128" t="n">
        <f aca="false">O192*P192</f>
        <v>834</v>
      </c>
    </row>
    <row r="193" customFormat="false" ht="15" hidden="false" customHeight="false" outlineLevel="0" collapsed="false">
      <c r="A193" s="136" t="n">
        <v>9</v>
      </c>
      <c r="B193" s="179" t="s">
        <v>170</v>
      </c>
      <c r="C193" s="136" t="n">
        <v>39698</v>
      </c>
      <c r="D193" s="136" t="n">
        <v>44900</v>
      </c>
      <c r="E193" s="135" t="n">
        <f aca="false">IF(OR(C193=0,D193=0),0,C193/D193*100)</f>
        <v>88.4142538975501</v>
      </c>
      <c r="F193" s="136" t="n">
        <v>4200</v>
      </c>
      <c r="G193" s="136" t="n">
        <v>7004</v>
      </c>
      <c r="H193" s="135" t="n">
        <f aca="false">IF(OR(F193=0,G193=0),0,F193/G193*100)</f>
        <v>59.9657338663621</v>
      </c>
      <c r="I193" s="136" t="n">
        <v>22109</v>
      </c>
      <c r="J193" s="136" t="n">
        <v>53877</v>
      </c>
      <c r="K193" s="135" t="n">
        <f aca="false">IF(OR(I193=0,J193=0),0,I193/J193*100)</f>
        <v>41.0360636264083</v>
      </c>
      <c r="L193" s="136" t="n">
        <v>0</v>
      </c>
      <c r="M193" s="136" t="n">
        <v>0</v>
      </c>
      <c r="N193" s="134" t="n">
        <f aca="false">IF(OR(L193=0,M193=0),0,L193/M193*100)</f>
        <v>0</v>
      </c>
      <c r="O193" s="136" t="n">
        <v>23</v>
      </c>
      <c r="P193" s="130" t="n">
        <v>79.8</v>
      </c>
      <c r="Q193" s="134" t="n">
        <v>23</v>
      </c>
      <c r="R193" s="128" t="n">
        <f aca="false">O193*P193</f>
        <v>1835.4</v>
      </c>
    </row>
    <row r="194" customFormat="false" ht="15" hidden="false" customHeight="false" outlineLevel="0" collapsed="false">
      <c r="A194" s="136" t="n">
        <v>10</v>
      </c>
      <c r="B194" s="179" t="s">
        <v>171</v>
      </c>
      <c r="C194" s="136" t="n">
        <v>15100</v>
      </c>
      <c r="D194" s="136" t="n">
        <v>15131</v>
      </c>
      <c r="E194" s="135" t="n">
        <f aca="false">IF(OR(C194=0,D194=0),0,C194/D194*100)</f>
        <v>99.795122595995</v>
      </c>
      <c r="F194" s="136" t="n">
        <v>1791</v>
      </c>
      <c r="G194" s="136" t="n">
        <v>1606</v>
      </c>
      <c r="H194" s="135" t="n">
        <f aca="false">IF(OR(F194=0,G194=0),0,F194/G194*100)</f>
        <v>111.519302615193</v>
      </c>
      <c r="I194" s="136" t="n">
        <v>15100</v>
      </c>
      <c r="J194" s="136" t="n">
        <v>15131</v>
      </c>
      <c r="K194" s="134" t="n">
        <f aca="false">IF(OR(I194=0,J194=0),0,I194/J194*100)</f>
        <v>99.795122595995</v>
      </c>
      <c r="L194" s="136" t="n">
        <v>0</v>
      </c>
      <c r="M194" s="136" t="n">
        <v>0</v>
      </c>
      <c r="N194" s="134" t="n">
        <f aca="false">IF(OR(L194=0,M194=0),0,L194/M194*100)</f>
        <v>0</v>
      </c>
      <c r="O194" s="136" t="n">
        <v>23</v>
      </c>
      <c r="P194" s="130" t="n">
        <v>52.4</v>
      </c>
      <c r="Q194" s="134" t="n">
        <v>24</v>
      </c>
      <c r="R194" s="151" t="n">
        <f aca="false">O194*P194</f>
        <v>1205.2</v>
      </c>
    </row>
    <row r="195" customFormat="false" ht="15" hidden="false" customHeight="false" outlineLevel="0" collapsed="false">
      <c r="A195" s="136" t="n">
        <v>11</v>
      </c>
      <c r="B195" s="133" t="s">
        <v>172</v>
      </c>
      <c r="C195" s="136" t="n">
        <v>5524</v>
      </c>
      <c r="D195" s="136" t="n">
        <v>3965</v>
      </c>
      <c r="E195" s="135" t="n">
        <f aca="false">IF(OR(C195=0,D195=0),0,C195/D195*100)</f>
        <v>139.319041614124</v>
      </c>
      <c r="F195" s="136" t="n">
        <v>1100</v>
      </c>
      <c r="G195" s="136" t="n">
        <v>520</v>
      </c>
      <c r="H195" s="135" t="n">
        <f aca="false">IF(OR(F195=0,G195=0),0,F195/G195*100)</f>
        <v>211.538461538462</v>
      </c>
      <c r="I195" s="136" t="n">
        <v>3508</v>
      </c>
      <c r="J195" s="136" t="n">
        <v>4467</v>
      </c>
      <c r="K195" s="135" t="n">
        <f aca="false">IF(OR(I195=0,J195=0),0,I195/J195*100)</f>
        <v>78.531452876651</v>
      </c>
      <c r="L195" s="136" t="n">
        <v>0</v>
      </c>
      <c r="M195" s="136" t="n">
        <v>0</v>
      </c>
      <c r="N195" s="134" t="n">
        <f aca="false">IF(OR(L195=0,M195=0),0,L195/M195*100)</f>
        <v>0</v>
      </c>
      <c r="O195" s="136" t="n">
        <v>26</v>
      </c>
      <c r="P195" s="136" t="n">
        <v>54</v>
      </c>
      <c r="Q195" s="134" t="n">
        <v>26</v>
      </c>
      <c r="R195" s="128" t="n">
        <f aca="false">O195*P195</f>
        <v>1404</v>
      </c>
    </row>
    <row r="196" s="142" customFormat="true" ht="15" hidden="false" customHeight="false" outlineLevel="0" collapsed="false">
      <c r="A196" s="140" t="s">
        <v>159</v>
      </c>
      <c r="B196" s="140" t="s">
        <v>147</v>
      </c>
      <c r="C196" s="152" t="n">
        <f aca="false">SUM(C185:C195)</f>
        <v>866182</v>
      </c>
      <c r="D196" s="152" t="n">
        <f aca="false">SUM(D185:D195)</f>
        <v>1178168</v>
      </c>
      <c r="E196" s="141" t="n">
        <f aca="false">C196/D196*100</f>
        <v>73.5193962151408</v>
      </c>
      <c r="F196" s="152" t="n">
        <f aca="false">SUM(F185:F195)</f>
        <v>98863</v>
      </c>
      <c r="G196" s="152" t="n">
        <f aca="false">SUM(G185:G195)</f>
        <v>85133</v>
      </c>
      <c r="H196" s="141" t="n">
        <f aca="false">F196/G196*100</f>
        <v>116.12770605993</v>
      </c>
      <c r="I196" s="152" t="n">
        <f aca="false">SUM(I185:I195)</f>
        <v>634124</v>
      </c>
      <c r="J196" s="152" t="n">
        <f aca="false">SUM(J185:J195)</f>
        <v>1039268</v>
      </c>
      <c r="K196" s="141" t="n">
        <f aca="false">I196/J196*100</f>
        <v>61.0164077023443</v>
      </c>
      <c r="L196" s="152" t="n">
        <f aca="false">SUM(L185:L195)</f>
        <v>93336</v>
      </c>
      <c r="M196" s="152" t="n">
        <f aca="false">SUM(M185:M195)</f>
        <v>366460</v>
      </c>
      <c r="N196" s="141" t="n">
        <f aca="false">L196/M196*100</f>
        <v>25.4696283359712</v>
      </c>
      <c r="O196" s="152" t="n">
        <f aca="false">SUM(O185:O195)</f>
        <v>716</v>
      </c>
      <c r="P196" s="141" t="n">
        <f aca="false">R196/O196</f>
        <v>149.934217877095</v>
      </c>
      <c r="Q196" s="152" t="n">
        <f aca="false">SUM(Q185:Q195)</f>
        <v>722</v>
      </c>
      <c r="R196" s="149" t="n">
        <f aca="false">SUM(R185:R195)</f>
        <v>107352.9</v>
      </c>
    </row>
    <row r="197" customFormat="false" ht="15" hidden="false" customHeight="false" outlineLevel="0" collapsed="false">
      <c r="A197" s="182"/>
      <c r="B197" s="129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3"/>
    </row>
    <row r="198" customFormat="false" ht="15" hidden="false" customHeight="false" outlineLevel="0" collapsed="false">
      <c r="A198" s="215"/>
      <c r="B198" s="216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3"/>
    </row>
    <row r="199" customFormat="false" ht="15" hidden="false" customHeight="false" outlineLevel="0" collapsed="false">
      <c r="A199" s="215"/>
      <c r="B199" s="216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3"/>
    </row>
    <row r="200" customFormat="false" ht="15" hidden="false" customHeight="false" outlineLevel="0" collapsed="false">
      <c r="A200" s="184" t="s">
        <v>24</v>
      </c>
      <c r="B200" s="184"/>
      <c r="C200" s="129" t="n">
        <v>3</v>
      </c>
      <c r="D200" s="129" t="n">
        <v>4</v>
      </c>
      <c r="E200" s="131" t="n">
        <v>5</v>
      </c>
      <c r="F200" s="129" t="n">
        <v>6</v>
      </c>
      <c r="G200" s="129" t="n">
        <v>7</v>
      </c>
      <c r="H200" s="129" t="n">
        <v>8</v>
      </c>
      <c r="I200" s="129" t="n">
        <v>9</v>
      </c>
      <c r="J200" s="129" t="n">
        <v>10</v>
      </c>
      <c r="K200" s="129" t="n">
        <v>11</v>
      </c>
      <c r="L200" s="129" t="n">
        <v>12</v>
      </c>
      <c r="M200" s="129" t="n">
        <v>13</v>
      </c>
      <c r="N200" s="129" t="n">
        <v>14</v>
      </c>
      <c r="O200" s="129" t="n">
        <v>15</v>
      </c>
      <c r="P200" s="131" t="n">
        <v>16</v>
      </c>
      <c r="Q200" s="129" t="n">
        <v>15</v>
      </c>
      <c r="R200" s="118"/>
    </row>
    <row r="201" customFormat="false" ht="15" hidden="false" customHeight="false" outlineLevel="0" collapsed="false">
      <c r="A201" s="136" t="n">
        <v>1</v>
      </c>
      <c r="B201" s="133" t="s">
        <v>173</v>
      </c>
      <c r="C201" s="134" t="n">
        <v>75779</v>
      </c>
      <c r="D201" s="134" t="n">
        <v>89986</v>
      </c>
      <c r="E201" s="137" t="n">
        <f aca="false">C201/D201*100</f>
        <v>84.2119885315494</v>
      </c>
      <c r="F201" s="134" t="n">
        <v>21202</v>
      </c>
      <c r="G201" s="134" t="n">
        <v>21611</v>
      </c>
      <c r="H201" s="137" t="n">
        <f aca="false">F201/G201*100</f>
        <v>98.107445282495</v>
      </c>
      <c r="I201" s="134" t="n">
        <v>75779</v>
      </c>
      <c r="J201" s="134" t="n">
        <v>89986</v>
      </c>
      <c r="K201" s="137" t="n">
        <f aca="false">IF(OR(I201=0,J201=0),0,I201/J201*100)</f>
        <v>84.2119885315494</v>
      </c>
      <c r="L201" s="134" t="n">
        <v>75779</v>
      </c>
      <c r="M201" s="134" t="n">
        <f aca="false">20459+69527</f>
        <v>89986</v>
      </c>
      <c r="N201" s="137" t="n">
        <f aca="false">L201/M201*100</f>
        <v>84.2119885315494</v>
      </c>
      <c r="O201" s="130" t="n">
        <v>51</v>
      </c>
      <c r="P201" s="136" t="n">
        <v>45</v>
      </c>
      <c r="Q201" s="130" t="n">
        <v>49</v>
      </c>
      <c r="R201" s="151" t="n">
        <f aca="false">O201*P201</f>
        <v>2295</v>
      </c>
    </row>
    <row r="202" customFormat="false" ht="15" hidden="false" customHeight="false" outlineLevel="0" collapsed="false">
      <c r="A202" s="136" t="n">
        <v>2</v>
      </c>
      <c r="B202" s="133" t="s">
        <v>174</v>
      </c>
      <c r="C202" s="134" t="n">
        <v>121015</v>
      </c>
      <c r="D202" s="134" t="n">
        <v>222557</v>
      </c>
      <c r="E202" s="137" t="n">
        <f aca="false">C202/D202*100</f>
        <v>54.3748343121088</v>
      </c>
      <c r="F202" s="134" t="n">
        <v>7336</v>
      </c>
      <c r="G202" s="134" t="n">
        <v>77132</v>
      </c>
      <c r="H202" s="137" t="n">
        <f aca="false">F202/G202*100</f>
        <v>9.51096821034071</v>
      </c>
      <c r="I202" s="134" t="n">
        <v>121001</v>
      </c>
      <c r="J202" s="134" t="n">
        <v>229933</v>
      </c>
      <c r="K202" s="137" t="n">
        <f aca="false">IF(OR(I202=0,J202=0),0,I202/J202*100)</f>
        <v>52.6244601688318</v>
      </c>
      <c r="L202" s="134" t="n">
        <v>0</v>
      </c>
      <c r="M202" s="134" t="n">
        <f aca="false">674+7137</f>
        <v>7811</v>
      </c>
      <c r="N202" s="137" t="n">
        <f aca="false">L202/M202*100</f>
        <v>0</v>
      </c>
      <c r="O202" s="130" t="n">
        <v>188</v>
      </c>
      <c r="P202" s="136" t="n">
        <v>58</v>
      </c>
      <c r="Q202" s="130" t="n">
        <v>188</v>
      </c>
      <c r="R202" s="151" t="n">
        <f aca="false">O202*P202</f>
        <v>10904</v>
      </c>
    </row>
    <row r="203" s="142" customFormat="true" ht="15" hidden="false" customHeight="false" outlineLevel="0" collapsed="false">
      <c r="A203" s="140" t="s">
        <v>159</v>
      </c>
      <c r="B203" s="140" t="s">
        <v>147</v>
      </c>
      <c r="C203" s="140" t="n">
        <f aca="false">SUM(C201:C202)</f>
        <v>196794</v>
      </c>
      <c r="D203" s="140" t="n">
        <f aca="false">SUM(D201:D202)</f>
        <v>312543</v>
      </c>
      <c r="E203" s="141" t="n">
        <f aca="false">C203/D203*100</f>
        <v>62.9654159587641</v>
      </c>
      <c r="F203" s="140" t="n">
        <f aca="false">SUM(F201:F202)</f>
        <v>28538</v>
      </c>
      <c r="G203" s="140" t="n">
        <f aca="false">SUM(G201:G202)</f>
        <v>98743</v>
      </c>
      <c r="H203" s="141" t="n">
        <f aca="false">F203/G203*100</f>
        <v>28.9012892053107</v>
      </c>
      <c r="I203" s="141" t="n">
        <f aca="false">SUM(I201:I202)</f>
        <v>196780</v>
      </c>
      <c r="J203" s="140" t="n">
        <f aca="false">SUM(J201:J202)</f>
        <v>319919</v>
      </c>
      <c r="K203" s="141" t="n">
        <f aca="false">I203/J203*100</f>
        <v>61.5093195465102</v>
      </c>
      <c r="L203" s="152" t="n">
        <f aca="false">SUM(L201:L202)</f>
        <v>75779</v>
      </c>
      <c r="M203" s="140" t="n">
        <f aca="false">SUM(M201:M202)</f>
        <v>97797</v>
      </c>
      <c r="N203" s="141" t="n">
        <f aca="false">L203/M203*100</f>
        <v>77.4860169534853</v>
      </c>
      <c r="O203" s="152" t="n">
        <f aca="false">SUM(O201:O202)</f>
        <v>239</v>
      </c>
      <c r="P203" s="152" t="n">
        <f aca="false">R203/O203</f>
        <v>55.2259414225941</v>
      </c>
      <c r="Q203" s="152" t="n">
        <f aca="false">SUM(Q201:Q202)</f>
        <v>237</v>
      </c>
      <c r="R203" s="149" t="n">
        <f aca="false">SUM(R201:R202)</f>
        <v>13199</v>
      </c>
    </row>
  </sheetData>
  <mergeCells count="54">
    <mergeCell ref="A4:Q5"/>
    <mergeCell ref="A6:A11"/>
    <mergeCell ref="B6:B11"/>
    <mergeCell ref="C6:H6"/>
    <mergeCell ref="I6:K6"/>
    <mergeCell ref="L6:N6"/>
    <mergeCell ref="O6:O11"/>
    <mergeCell ref="P6:P11"/>
    <mergeCell ref="Q6:Q11"/>
    <mergeCell ref="C7:C11"/>
    <mergeCell ref="D7:D11"/>
    <mergeCell ref="E7:E11"/>
    <mergeCell ref="F7:F11"/>
    <mergeCell ref="G7:G11"/>
    <mergeCell ref="H7:H11"/>
    <mergeCell ref="I7:I11"/>
    <mergeCell ref="J7:J11"/>
    <mergeCell ref="K7:K11"/>
    <mergeCell ref="L7:L11"/>
    <mergeCell ref="M7:M11"/>
    <mergeCell ref="N7:N11"/>
    <mergeCell ref="A33:Q35"/>
    <mergeCell ref="A36:A37"/>
    <mergeCell ref="B36:B37"/>
    <mergeCell ref="C36:G36"/>
    <mergeCell ref="H36:K36"/>
    <mergeCell ref="O36:O37"/>
    <mergeCell ref="P36:P37"/>
    <mergeCell ref="Q36:Q37"/>
    <mergeCell ref="A39:B39"/>
    <mergeCell ref="A57:B57"/>
    <mergeCell ref="A59:B59"/>
    <mergeCell ref="A69:B69"/>
    <mergeCell ref="A71:B71"/>
    <mergeCell ref="A80:B80"/>
    <mergeCell ref="A81:B81"/>
    <mergeCell ref="A83:B83"/>
    <mergeCell ref="A95:B95"/>
    <mergeCell ref="A97:B97"/>
    <mergeCell ref="A123:B123"/>
    <mergeCell ref="A135:B135"/>
    <mergeCell ref="A137:B137"/>
    <mergeCell ref="A143:B143"/>
    <mergeCell ref="A153:B153"/>
    <mergeCell ref="A154:B154"/>
    <mergeCell ref="A163:B163"/>
    <mergeCell ref="A165:B165"/>
    <mergeCell ref="A169:B169"/>
    <mergeCell ref="A171:B171"/>
    <mergeCell ref="A182:B182"/>
    <mergeCell ref="A184:B184"/>
    <mergeCell ref="A196:B196"/>
    <mergeCell ref="A200:B200"/>
    <mergeCell ref="A203:B2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6" activeCellId="0" sqref="A36"/>
    </sheetView>
  </sheetViews>
  <sheetFormatPr defaultRowHeight="13.8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26.85"/>
    <col collapsed="false" customWidth="false" hidden="false" outlineLevel="0" max="3" min="3" style="1" width="11.43"/>
    <col collapsed="false" customWidth="true" hidden="false" outlineLevel="0" max="4" min="4" style="1" width="11.57"/>
    <col collapsed="false" customWidth="true" hidden="false" outlineLevel="0" max="5" min="5" style="1" width="6.43"/>
    <col collapsed="false" customWidth="true" hidden="false" outlineLevel="0" max="6" min="6" style="1" width="10.28"/>
    <col collapsed="false" customWidth="true" hidden="false" outlineLevel="0" max="7" min="7" style="1" width="10.14"/>
    <col collapsed="false" customWidth="true" hidden="false" outlineLevel="0" max="8" min="8" style="1" width="6.43"/>
    <col collapsed="false" customWidth="true" hidden="false" outlineLevel="0" max="9" min="9" style="1" width="11.28"/>
    <col collapsed="false" customWidth="false" hidden="false" outlineLevel="0" max="10" min="10" style="1" width="11.43"/>
    <col collapsed="false" customWidth="true" hidden="false" outlineLevel="0" max="11" min="11" style="1" width="6.43"/>
    <col collapsed="false" customWidth="true" hidden="false" outlineLevel="0" max="12" min="12" style="1" width="11.28"/>
    <col collapsed="false" customWidth="false" hidden="false" outlineLevel="0" max="13" min="13" style="1" width="11.43"/>
    <col collapsed="false" customWidth="true" hidden="false" outlineLevel="0" max="14" min="14" style="1" width="6.7"/>
    <col collapsed="false" customWidth="true" hidden="false" outlineLevel="0" max="15" min="15" style="1" width="7.28"/>
    <col collapsed="false" customWidth="true" hidden="false" outlineLevel="0" max="16" min="16" style="1" width="6.28"/>
    <col collapsed="false" customWidth="true" hidden="false" outlineLevel="0" max="17" min="17" style="1" width="6.7"/>
    <col collapsed="false" customWidth="true" hidden="false" outlineLevel="0" max="18" min="18" style="1" width="10.28"/>
    <col collapsed="false" customWidth="true" hidden="false" outlineLevel="0" max="1025" min="19" style="1" width="8.53"/>
  </cols>
  <sheetData>
    <row r="1" customFormat="false" ht="13.8" hidden="false" customHeight="true" outlineLevel="0" collapsed="false">
      <c r="A1" s="2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3.8" hidden="false" customHeight="true" outlineLevel="0" collapsed="false">
      <c r="A3" s="4" t="s">
        <v>1</v>
      </c>
      <c r="B3" s="5" t="s">
        <v>2</v>
      </c>
      <c r="C3" s="4" t="s">
        <v>3</v>
      </c>
      <c r="D3" s="4"/>
      <c r="E3" s="4"/>
      <c r="F3" s="4"/>
      <c r="G3" s="4"/>
      <c r="H3" s="4"/>
      <c r="I3" s="6" t="s">
        <v>4</v>
      </c>
      <c r="J3" s="6"/>
      <c r="K3" s="6"/>
      <c r="L3" s="4" t="s">
        <v>5</v>
      </c>
      <c r="M3" s="4"/>
      <c r="N3" s="4"/>
      <c r="O3" s="5" t="s">
        <v>6</v>
      </c>
      <c r="P3" s="7" t="s">
        <v>7</v>
      </c>
      <c r="Q3" s="5" t="s">
        <v>8</v>
      </c>
      <c r="R3" s="8"/>
    </row>
    <row r="4" customFormat="false" ht="13.8" hidden="false" customHeight="true" outlineLevel="0" collapsed="false">
      <c r="A4" s="4"/>
      <c r="B4" s="5"/>
      <c r="C4" s="5" t="s">
        <v>9</v>
      </c>
      <c r="D4" s="5" t="s">
        <v>10</v>
      </c>
      <c r="E4" s="9" t="s">
        <v>11</v>
      </c>
      <c r="F4" s="5" t="s">
        <v>12</v>
      </c>
      <c r="G4" s="5" t="s">
        <v>10</v>
      </c>
      <c r="H4" s="9" t="s">
        <v>11</v>
      </c>
      <c r="I4" s="5" t="s">
        <v>13</v>
      </c>
      <c r="J4" s="5" t="s">
        <v>10</v>
      </c>
      <c r="K4" s="9" t="s">
        <v>11</v>
      </c>
      <c r="L4" s="5" t="s">
        <v>13</v>
      </c>
      <c r="M4" s="5" t="s">
        <v>10</v>
      </c>
      <c r="N4" s="9" t="s">
        <v>11</v>
      </c>
      <c r="O4" s="5"/>
      <c r="P4" s="7"/>
      <c r="Q4" s="5"/>
      <c r="R4" s="8"/>
    </row>
    <row r="5" customFormat="false" ht="13.8" hidden="false" customHeight="false" outlineLevel="0" collapsed="false">
      <c r="A5" s="4"/>
      <c r="B5" s="5"/>
      <c r="C5" s="5"/>
      <c r="D5" s="5"/>
      <c r="E5" s="9"/>
      <c r="F5" s="5"/>
      <c r="G5" s="5"/>
      <c r="H5" s="9"/>
      <c r="I5" s="5"/>
      <c r="J5" s="5"/>
      <c r="K5" s="9"/>
      <c r="L5" s="5"/>
      <c r="M5" s="5"/>
      <c r="N5" s="9"/>
      <c r="O5" s="5"/>
      <c r="P5" s="7"/>
      <c r="Q5" s="5"/>
      <c r="R5" s="8"/>
    </row>
    <row r="6" customFormat="false" ht="13.8" hidden="false" customHeight="false" outlineLevel="0" collapsed="false">
      <c r="A6" s="4"/>
      <c r="B6" s="5"/>
      <c r="C6" s="5"/>
      <c r="D6" s="5"/>
      <c r="E6" s="9"/>
      <c r="F6" s="5"/>
      <c r="G6" s="5"/>
      <c r="H6" s="9"/>
      <c r="I6" s="5"/>
      <c r="J6" s="5"/>
      <c r="K6" s="9"/>
      <c r="L6" s="5"/>
      <c r="M6" s="5"/>
      <c r="N6" s="9"/>
      <c r="O6" s="5"/>
      <c r="P6" s="7"/>
      <c r="Q6" s="5"/>
      <c r="R6" s="8"/>
    </row>
    <row r="7" customFormat="false" ht="13.8" hidden="false" customHeight="false" outlineLevel="0" collapsed="false">
      <c r="A7" s="4"/>
      <c r="B7" s="5"/>
      <c r="C7" s="5"/>
      <c r="D7" s="5"/>
      <c r="E7" s="9"/>
      <c r="F7" s="5"/>
      <c r="G7" s="5"/>
      <c r="H7" s="9"/>
      <c r="I7" s="5"/>
      <c r="J7" s="5"/>
      <c r="K7" s="9"/>
      <c r="L7" s="5"/>
      <c r="M7" s="5"/>
      <c r="N7" s="9"/>
      <c r="O7" s="5"/>
      <c r="P7" s="7"/>
      <c r="Q7" s="5"/>
      <c r="R7" s="8"/>
    </row>
    <row r="8" customFormat="false" ht="13.8" hidden="false" customHeight="false" outlineLevel="0" collapsed="false">
      <c r="A8" s="4"/>
      <c r="B8" s="5"/>
      <c r="C8" s="5"/>
      <c r="D8" s="5"/>
      <c r="E8" s="9"/>
      <c r="F8" s="5"/>
      <c r="G8" s="5"/>
      <c r="H8" s="9"/>
      <c r="I8" s="5"/>
      <c r="J8" s="5"/>
      <c r="K8" s="9"/>
      <c r="L8" s="5"/>
      <c r="M8" s="5"/>
      <c r="N8" s="9"/>
      <c r="O8" s="5"/>
      <c r="P8" s="7"/>
      <c r="Q8" s="5"/>
      <c r="R8" s="8"/>
    </row>
    <row r="9" customFormat="false" ht="13.8" hidden="false" customHeight="false" outlineLevel="0" collapsed="false">
      <c r="A9" s="4" t="n">
        <v>1</v>
      </c>
      <c r="B9" s="4" t="n">
        <v>2</v>
      </c>
      <c r="C9" s="4" t="n">
        <v>3</v>
      </c>
      <c r="D9" s="4" t="n">
        <v>4</v>
      </c>
      <c r="E9" s="10" t="n">
        <v>5</v>
      </c>
      <c r="F9" s="4" t="n">
        <v>6</v>
      </c>
      <c r="G9" s="4" t="n">
        <v>7</v>
      </c>
      <c r="H9" s="4" t="n">
        <v>8</v>
      </c>
      <c r="I9" s="4" t="n">
        <v>11</v>
      </c>
      <c r="J9" s="4" t="n">
        <v>12</v>
      </c>
      <c r="K9" s="4" t="n">
        <v>13</v>
      </c>
      <c r="L9" s="4" t="n">
        <v>17</v>
      </c>
      <c r="M9" s="4" t="n">
        <v>18</v>
      </c>
      <c r="N9" s="4" t="n">
        <v>19</v>
      </c>
      <c r="O9" s="4" t="n">
        <v>20</v>
      </c>
      <c r="P9" s="10" t="n">
        <v>21</v>
      </c>
      <c r="Q9" s="4" t="n">
        <v>22</v>
      </c>
      <c r="R9" s="11"/>
    </row>
    <row r="10" customFormat="false" ht="14.25" hidden="false" customHeight="false" outlineLevel="0" collapsed="false">
      <c r="A10" s="12" t="n">
        <v>1</v>
      </c>
      <c r="B10" s="217" t="s">
        <v>203</v>
      </c>
      <c r="C10" s="10" t="n">
        <f aca="false">C139</f>
        <v>133106000</v>
      </c>
      <c r="D10" s="10" t="n">
        <f aca="false">D139</f>
        <v>120527633</v>
      </c>
      <c r="E10" s="13" t="n">
        <f aca="false">E139</f>
        <v>110.436085640212</v>
      </c>
      <c r="F10" s="10" t="n">
        <f aca="false">F139</f>
        <v>14421257</v>
      </c>
      <c r="G10" s="10" t="n">
        <f aca="false">G139</f>
        <v>12763876</v>
      </c>
      <c r="H10" s="13" t="n">
        <f aca="false">H139</f>
        <v>112.984934983699</v>
      </c>
      <c r="I10" s="10" t="n">
        <f aca="false">I139</f>
        <v>123844141</v>
      </c>
      <c r="J10" s="10" t="n">
        <f aca="false">J139</f>
        <v>118502189</v>
      </c>
      <c r="K10" s="13" t="n">
        <f aca="false">K139</f>
        <v>104.50789309892</v>
      </c>
      <c r="L10" s="10" t="n">
        <f aca="false">L139</f>
        <v>78606208</v>
      </c>
      <c r="M10" s="10" t="n">
        <f aca="false">M139</f>
        <v>78784080</v>
      </c>
      <c r="N10" s="13" t="n">
        <f aca="false">N139</f>
        <v>99.7742284989556</v>
      </c>
      <c r="O10" s="10" t="n">
        <f aca="false">O139</f>
        <v>6033</v>
      </c>
      <c r="P10" s="13" t="n">
        <f aca="false">P139</f>
        <v>164.446378252942</v>
      </c>
      <c r="Q10" s="10" t="n">
        <f aca="false">Q139</f>
        <v>5631</v>
      </c>
      <c r="R10" s="11" t="n">
        <f aca="false">O10*P10</f>
        <v>992105</v>
      </c>
    </row>
    <row r="11" customFormat="false" ht="14.25" hidden="false" customHeight="false" outlineLevel="0" collapsed="false">
      <c r="A11" s="12"/>
      <c r="B11" s="217" t="s">
        <v>204</v>
      </c>
      <c r="C11" s="10" t="n">
        <f aca="false">C149</f>
        <v>119836859</v>
      </c>
      <c r="D11" s="10" t="n">
        <f aca="false">D149</f>
        <v>114122293</v>
      </c>
      <c r="E11" s="13" t="n">
        <f aca="false">E149</f>
        <v>105.007405520672</v>
      </c>
      <c r="F11" s="10" t="n">
        <f aca="false">F149</f>
        <v>13002361</v>
      </c>
      <c r="G11" s="10" t="n">
        <f aca="false">G149</f>
        <v>13532039</v>
      </c>
      <c r="H11" s="13" t="n">
        <f aca="false">H149</f>
        <v>96.0857487921813</v>
      </c>
      <c r="I11" s="10" t="n">
        <f aca="false">I149</f>
        <v>117855083</v>
      </c>
      <c r="J11" s="10" t="n">
        <f aca="false">J149</f>
        <v>112222662</v>
      </c>
      <c r="K11" s="13" t="n">
        <f aca="false">K149</f>
        <v>105.018969341504</v>
      </c>
      <c r="L11" s="10" t="n">
        <f aca="false">L149</f>
        <v>114649826</v>
      </c>
      <c r="M11" s="10" t="n">
        <f aca="false">M149</f>
        <v>109996471</v>
      </c>
      <c r="N11" s="13" t="n">
        <f aca="false">N149</f>
        <v>104.230458448071</v>
      </c>
      <c r="O11" s="10" t="n">
        <f aca="false">O149</f>
        <v>3574</v>
      </c>
      <c r="P11" s="10" t="n">
        <f aca="false">P149</f>
        <v>127.359820928931</v>
      </c>
      <c r="Q11" s="10" t="n">
        <f aca="false">Q149</f>
        <v>3171</v>
      </c>
      <c r="R11" s="11" t="n">
        <f aca="false">O11*P11</f>
        <v>455184</v>
      </c>
    </row>
    <row r="12" customFormat="false" ht="14.25" hidden="false" customHeight="false" outlineLevel="0" collapsed="false">
      <c r="A12" s="12" t="n">
        <v>2</v>
      </c>
      <c r="B12" s="217" t="s">
        <v>205</v>
      </c>
      <c r="C12" s="10" t="n">
        <f aca="false">C159</f>
        <v>8758645</v>
      </c>
      <c r="D12" s="10" t="n">
        <f aca="false">D159</f>
        <v>8384471</v>
      </c>
      <c r="E12" s="13" t="n">
        <f aca="false">E159</f>
        <v>104.46270253663</v>
      </c>
      <c r="F12" s="10" t="n">
        <f aca="false">F159</f>
        <v>1238922</v>
      </c>
      <c r="G12" s="10" t="n">
        <f aca="false">G159</f>
        <v>1435022</v>
      </c>
      <c r="H12" s="13" t="n">
        <f aca="false">H159</f>
        <v>86.3347042763107</v>
      </c>
      <c r="I12" s="10" t="n">
        <f aca="false">I159</f>
        <v>9064919</v>
      </c>
      <c r="J12" s="10" t="n">
        <f aca="false">J159</f>
        <v>10226048</v>
      </c>
      <c r="K12" s="13" t="n">
        <f aca="false">K159</f>
        <v>88.6453789381783</v>
      </c>
      <c r="L12" s="10" t="n">
        <f aca="false">L159</f>
        <v>2839406</v>
      </c>
      <c r="M12" s="10" t="n">
        <f aca="false">M159</f>
        <v>2330876</v>
      </c>
      <c r="N12" s="13" t="n">
        <f aca="false">N159</f>
        <v>121.817119400603</v>
      </c>
      <c r="O12" s="10" t="n">
        <f aca="false">O159</f>
        <v>1297</v>
      </c>
      <c r="P12" s="13" t="n">
        <f aca="false">P159</f>
        <v>82.1310717039322</v>
      </c>
      <c r="Q12" s="10" t="n">
        <f aca="false">Q159</f>
        <v>1295</v>
      </c>
      <c r="R12" s="11" t="n">
        <f aca="false">O12*P12</f>
        <v>106524</v>
      </c>
    </row>
    <row r="13" customFormat="false" ht="14.25" hidden="false" customHeight="false" outlineLevel="0" collapsed="false">
      <c r="A13" s="12" t="n">
        <v>3</v>
      </c>
      <c r="B13" s="217" t="s">
        <v>178</v>
      </c>
      <c r="C13" s="10" t="n">
        <f aca="false">C178</f>
        <v>8415073</v>
      </c>
      <c r="D13" s="10" t="n">
        <f aca="false">D178</f>
        <v>10590746</v>
      </c>
      <c r="E13" s="13" t="n">
        <f aca="false">E178</f>
        <v>79.4568484599669</v>
      </c>
      <c r="F13" s="10" t="n">
        <f aca="false">F178</f>
        <v>822635</v>
      </c>
      <c r="G13" s="10" t="n">
        <f aca="false">G178</f>
        <v>1759580</v>
      </c>
      <c r="H13" s="13" t="n">
        <f aca="false">H178</f>
        <v>46.7517816751725</v>
      </c>
      <c r="I13" s="10" t="n">
        <f aca="false">I178</f>
        <v>8678452</v>
      </c>
      <c r="J13" s="10" t="n">
        <f aca="false">J178</f>
        <v>10457722</v>
      </c>
      <c r="K13" s="13" t="n">
        <f aca="false">K178</f>
        <v>82.9860652252948</v>
      </c>
      <c r="L13" s="10" t="n">
        <f aca="false">L178</f>
        <v>8642002</v>
      </c>
      <c r="M13" s="10" t="n">
        <f aca="false">M178</f>
        <v>10412004</v>
      </c>
      <c r="N13" s="13" t="n">
        <f aca="false">N178</f>
        <v>83.0003714942868</v>
      </c>
      <c r="O13" s="10" t="n">
        <f aca="false">O178</f>
        <v>511</v>
      </c>
      <c r="P13" s="13" t="n">
        <f aca="false">P178</f>
        <v>100.663405088063</v>
      </c>
      <c r="Q13" s="10" t="n">
        <f aca="false">Q178</f>
        <v>486</v>
      </c>
      <c r="R13" s="11" t="n">
        <f aca="false">O13*P13</f>
        <v>51439</v>
      </c>
    </row>
    <row r="14" customFormat="false" ht="14.25" hidden="false" customHeight="false" outlineLevel="0" collapsed="false">
      <c r="A14" s="12" t="n">
        <v>4</v>
      </c>
      <c r="B14" s="217" t="s">
        <v>179</v>
      </c>
      <c r="C14" s="10" t="n">
        <f aca="false">C54</f>
        <v>2785387</v>
      </c>
      <c r="D14" s="10" t="n">
        <f aca="false">D54</f>
        <v>1926018</v>
      </c>
      <c r="E14" s="13" t="n">
        <f aca="false">E54</f>
        <v>144.618949563296</v>
      </c>
      <c r="F14" s="10" t="n">
        <f aca="false">F54</f>
        <v>244962</v>
      </c>
      <c r="G14" s="10" t="n">
        <f aca="false">G54</f>
        <v>214423</v>
      </c>
      <c r="H14" s="13" t="n">
        <f aca="false">H54</f>
        <v>114.242408696828</v>
      </c>
      <c r="I14" s="10" t="n">
        <f aca="false">I54</f>
        <v>2224503</v>
      </c>
      <c r="J14" s="10" t="n">
        <f aca="false">J54</f>
        <v>2014450</v>
      </c>
      <c r="K14" s="13" t="n">
        <f aca="false">K54</f>
        <v>110.427312665988</v>
      </c>
      <c r="L14" s="10" t="n">
        <f aca="false">L54</f>
        <v>1207045</v>
      </c>
      <c r="M14" s="10" t="n">
        <f aca="false">M54</f>
        <v>1086579</v>
      </c>
      <c r="N14" s="13" t="n">
        <f aca="false">N54</f>
        <v>111.086722640508</v>
      </c>
      <c r="O14" s="10" t="n">
        <f aca="false">O54</f>
        <v>817</v>
      </c>
      <c r="P14" s="13" t="n">
        <f aca="false">P54</f>
        <v>83.3977968176255</v>
      </c>
      <c r="Q14" s="10" t="n">
        <f aca="false">Q54</f>
        <v>845</v>
      </c>
      <c r="R14" s="11" t="n">
        <f aca="false">O14*P14</f>
        <v>68136</v>
      </c>
    </row>
    <row r="15" customFormat="false" ht="14.25" hidden="false" customHeight="false" outlineLevel="0" collapsed="false">
      <c r="A15" s="12" t="n">
        <v>5</v>
      </c>
      <c r="B15" s="217" t="s">
        <v>180</v>
      </c>
      <c r="C15" s="10" t="n">
        <f aca="false">C66</f>
        <v>1293725</v>
      </c>
      <c r="D15" s="10" t="n">
        <f aca="false">D66</f>
        <v>1444445</v>
      </c>
      <c r="E15" s="13" t="n">
        <f aca="false">E66</f>
        <v>89.5655424747914</v>
      </c>
      <c r="F15" s="10" t="n">
        <f aca="false">F66</f>
        <v>204211</v>
      </c>
      <c r="G15" s="10" t="n">
        <f aca="false">G66</f>
        <v>314844</v>
      </c>
      <c r="H15" s="13" t="n">
        <f aca="false">H66</f>
        <v>64.8610105322001</v>
      </c>
      <c r="I15" s="10" t="n">
        <f aca="false">I66</f>
        <v>1286588</v>
      </c>
      <c r="J15" s="10" t="n">
        <f aca="false">J66</f>
        <v>1471562</v>
      </c>
      <c r="K15" s="13" t="n">
        <f aca="false">K66</f>
        <v>87.4300912907509</v>
      </c>
      <c r="L15" s="10" t="n">
        <f aca="false">L66</f>
        <v>820561</v>
      </c>
      <c r="M15" s="10" t="n">
        <f aca="false">M66</f>
        <v>888401</v>
      </c>
      <c r="N15" s="13" t="n">
        <f aca="false">N66</f>
        <v>92.3638086854923</v>
      </c>
      <c r="O15" s="10" t="n">
        <f aca="false">O66</f>
        <v>577</v>
      </c>
      <c r="P15" s="13" t="n">
        <f aca="false">P66</f>
        <v>73.7175043327556</v>
      </c>
      <c r="Q15" s="10" t="n">
        <f aca="false">Q66</f>
        <v>575</v>
      </c>
      <c r="R15" s="11" t="n">
        <f aca="false">O15*P15</f>
        <v>42535</v>
      </c>
    </row>
    <row r="16" customFormat="false" ht="14.25" hidden="false" customHeight="false" outlineLevel="0" collapsed="false">
      <c r="A16" s="12" t="n">
        <v>6</v>
      </c>
      <c r="B16" s="217" t="s">
        <v>181</v>
      </c>
      <c r="C16" s="10" t="n">
        <f aca="false">C77</f>
        <v>1292201</v>
      </c>
      <c r="D16" s="10" t="n">
        <f aca="false">D77</f>
        <v>963446</v>
      </c>
      <c r="E16" s="13" t="n">
        <f aca="false">E77</f>
        <v>134.122825773318</v>
      </c>
      <c r="F16" s="10" t="n">
        <f aca="false">F77</f>
        <v>109386</v>
      </c>
      <c r="G16" s="10" t="n">
        <f aca="false">G77</f>
        <v>218509</v>
      </c>
      <c r="H16" s="13" t="n">
        <f aca="false">H77</f>
        <v>50.0601805875273</v>
      </c>
      <c r="I16" s="10" t="n">
        <f aca="false">I77</f>
        <v>1356287</v>
      </c>
      <c r="J16" s="10" t="n">
        <f aca="false">J77</f>
        <v>1085098</v>
      </c>
      <c r="K16" s="13" t="n">
        <f aca="false">K77</f>
        <v>124.992120527363</v>
      </c>
      <c r="L16" s="10" t="n">
        <f aca="false">L77</f>
        <v>759384</v>
      </c>
      <c r="M16" s="10" t="n">
        <f aca="false">M77</f>
        <v>451301</v>
      </c>
      <c r="N16" s="13" t="n">
        <f aca="false">N77</f>
        <v>168.265525669121</v>
      </c>
      <c r="O16" s="10" t="n">
        <f aca="false">O77</f>
        <v>537</v>
      </c>
      <c r="P16" s="13" t="n">
        <f aca="false">P77</f>
        <v>92.4655493482309</v>
      </c>
      <c r="Q16" s="10" t="n">
        <f aca="false">Q77</f>
        <v>541</v>
      </c>
      <c r="R16" s="11" t="n">
        <f aca="false">O16*P16</f>
        <v>49654</v>
      </c>
    </row>
    <row r="17" customFormat="false" ht="14.25" hidden="false" customHeight="false" outlineLevel="0" collapsed="false">
      <c r="A17" s="12" t="n">
        <v>7</v>
      </c>
      <c r="B17" s="217" t="s">
        <v>182</v>
      </c>
      <c r="C17" s="10" t="n">
        <f aca="false">C92</f>
        <v>5591777</v>
      </c>
      <c r="D17" s="10" t="n">
        <f aca="false">D92</f>
        <v>5371497</v>
      </c>
      <c r="E17" s="13" t="n">
        <f aca="false">E92</f>
        <v>104.100905203894</v>
      </c>
      <c r="F17" s="10" t="n">
        <f aca="false">F92</f>
        <v>782519</v>
      </c>
      <c r="G17" s="10" t="n">
        <f aca="false">G92</f>
        <v>698942</v>
      </c>
      <c r="H17" s="13" t="n">
        <f aca="false">H92</f>
        <v>111.957644554198</v>
      </c>
      <c r="I17" s="10" t="n">
        <f aca="false">I92</f>
        <v>8455683</v>
      </c>
      <c r="J17" s="10" t="n">
        <f aca="false">J92</f>
        <v>8080173</v>
      </c>
      <c r="K17" s="13" t="n">
        <f aca="false">K92</f>
        <v>104.647301487233</v>
      </c>
      <c r="L17" s="10" t="n">
        <f aca="false">L92</f>
        <v>1965219</v>
      </c>
      <c r="M17" s="10" t="n">
        <f aca="false">M92</f>
        <v>1551245</v>
      </c>
      <c r="N17" s="13" t="n">
        <f aca="false">N92</f>
        <v>126.686564662577</v>
      </c>
      <c r="O17" s="10" t="n">
        <f aca="false">O92</f>
        <v>1677</v>
      </c>
      <c r="P17" s="13" t="n">
        <f aca="false">P92</f>
        <v>109.93977340489</v>
      </c>
      <c r="Q17" s="10" t="n">
        <f aca="false">Q92</f>
        <v>1612</v>
      </c>
      <c r="R17" s="11" t="n">
        <f aca="false">O17*P17</f>
        <v>184369</v>
      </c>
    </row>
    <row r="18" customFormat="false" ht="14.25" hidden="false" customHeight="false" outlineLevel="0" collapsed="false">
      <c r="A18" s="12" t="n">
        <v>8</v>
      </c>
      <c r="B18" s="217" t="s">
        <v>183</v>
      </c>
      <c r="C18" s="10" t="n">
        <f aca="false">C165</f>
        <v>3561839</v>
      </c>
      <c r="D18" s="10" t="n">
        <f aca="false">D165</f>
        <v>2094687</v>
      </c>
      <c r="E18" s="13" t="n">
        <f aca="false">E165</f>
        <v>170.041586165379</v>
      </c>
      <c r="F18" s="10" t="n">
        <f aca="false">F165</f>
        <v>581221</v>
      </c>
      <c r="G18" s="10" t="n">
        <f aca="false">G165</f>
        <v>146100</v>
      </c>
      <c r="H18" s="13" t="n">
        <f aca="false">H165</f>
        <v>397.824093086927</v>
      </c>
      <c r="I18" s="10" t="n">
        <f aca="false">I165</f>
        <v>3251309</v>
      </c>
      <c r="J18" s="10" t="n">
        <f aca="false">J165</f>
        <v>1757922</v>
      </c>
      <c r="K18" s="13" t="n">
        <f aca="false">K165</f>
        <v>184.951835178125</v>
      </c>
      <c r="L18" s="10" t="n">
        <f aca="false">L165</f>
        <v>264661</v>
      </c>
      <c r="M18" s="10" t="n">
        <f aca="false">M165</f>
        <v>90592</v>
      </c>
      <c r="N18" s="13" t="n">
        <f aca="false">N165</f>
        <v>0</v>
      </c>
      <c r="O18" s="10" t="n">
        <f aca="false">O165</f>
        <v>571</v>
      </c>
      <c r="P18" s="13" t="n">
        <f aca="false">P165</f>
        <v>96.1646234676007</v>
      </c>
      <c r="Q18" s="10" t="n">
        <f aca="false">Q165</f>
        <v>581</v>
      </c>
      <c r="R18" s="11" t="n">
        <f aca="false">O18*P18</f>
        <v>54910</v>
      </c>
    </row>
    <row r="19" customFormat="false" ht="14.25" hidden="false" customHeight="false" outlineLevel="0" collapsed="false">
      <c r="A19" s="12" t="n">
        <v>9</v>
      </c>
      <c r="B19" s="217" t="s">
        <v>184</v>
      </c>
      <c r="C19" s="10" t="n">
        <f aca="false">C120</f>
        <v>2648552</v>
      </c>
      <c r="D19" s="10" t="n">
        <f aca="false">D120</f>
        <v>2802325</v>
      </c>
      <c r="E19" s="13" t="n">
        <f aca="false">E120</f>
        <v>94.5126635918389</v>
      </c>
      <c r="F19" s="10" t="n">
        <f aca="false">F120</f>
        <v>351996</v>
      </c>
      <c r="G19" s="10" t="n">
        <f aca="false">G120</f>
        <v>442434</v>
      </c>
      <c r="H19" s="13" t="n">
        <f aca="false">H120</f>
        <v>79.5589850689594</v>
      </c>
      <c r="I19" s="10" t="n">
        <f aca="false">I120</f>
        <v>2697020</v>
      </c>
      <c r="J19" s="10" t="n">
        <f aca="false">J120</f>
        <v>2739360</v>
      </c>
      <c r="K19" s="13" t="n">
        <f aca="false">K120</f>
        <v>98.4543835056364</v>
      </c>
      <c r="L19" s="10" t="n">
        <f aca="false">L120</f>
        <v>1206218</v>
      </c>
      <c r="M19" s="10" t="n">
        <f aca="false">M120</f>
        <v>1247555</v>
      </c>
      <c r="N19" s="13" t="n">
        <f aca="false">N120</f>
        <v>96.6865589092265</v>
      </c>
      <c r="O19" s="10" t="n">
        <f aca="false">O120</f>
        <v>1599</v>
      </c>
      <c r="P19" s="13" t="n">
        <f aca="false">P120</f>
        <v>54.9799874921826</v>
      </c>
      <c r="Q19" s="10" t="n">
        <f aca="false">Q120</f>
        <v>1772</v>
      </c>
      <c r="R19" s="11" t="n">
        <f aca="false">O19*P19</f>
        <v>87913</v>
      </c>
    </row>
    <row r="20" customFormat="false" ht="14.25" hidden="false" customHeight="false" outlineLevel="0" collapsed="false">
      <c r="A20" s="12" t="n">
        <v>10</v>
      </c>
      <c r="B20" s="217" t="s">
        <v>185</v>
      </c>
      <c r="C20" s="10" t="n">
        <f aca="false">C131</f>
        <v>213084</v>
      </c>
      <c r="D20" s="10" t="n">
        <f aca="false">D131</f>
        <v>123964</v>
      </c>
      <c r="E20" s="13" t="n">
        <f aca="false">E131</f>
        <v>171.891839566326</v>
      </c>
      <c r="F20" s="10" t="n">
        <f aca="false">F131</f>
        <v>9137</v>
      </c>
      <c r="G20" s="10" t="n">
        <f aca="false">G131</f>
        <v>23463</v>
      </c>
      <c r="H20" s="13" t="n">
        <f aca="false">H131</f>
        <v>38.94216425862</v>
      </c>
      <c r="I20" s="10" t="n">
        <f aca="false">I131</f>
        <v>248901</v>
      </c>
      <c r="J20" s="10" t="n">
        <f aca="false">J131</f>
        <v>135729</v>
      </c>
      <c r="K20" s="13" t="n">
        <f aca="false">K131</f>
        <v>183.380854496828</v>
      </c>
      <c r="L20" s="10" t="n">
        <f aca="false">L131</f>
        <v>0</v>
      </c>
      <c r="M20" s="10" t="n">
        <f aca="false">M131</f>
        <v>0</v>
      </c>
      <c r="N20" s="13" t="n">
        <f aca="false">N131</f>
        <v>0</v>
      </c>
      <c r="O20" s="10" t="n">
        <f aca="false">O131</f>
        <v>102</v>
      </c>
      <c r="P20" s="13" t="n">
        <f aca="false">P131</f>
        <v>75.3921568627451</v>
      </c>
      <c r="Q20" s="10" t="n">
        <f aca="false">Q131</f>
        <v>102</v>
      </c>
      <c r="R20" s="11" t="n">
        <f aca="false">O20*P20</f>
        <v>7690</v>
      </c>
    </row>
    <row r="21" customFormat="false" ht="14.25" hidden="false" customHeight="false" outlineLevel="0" collapsed="false">
      <c r="A21" s="12" t="n">
        <v>11</v>
      </c>
      <c r="B21" s="217" t="s">
        <v>186</v>
      </c>
      <c r="C21" s="10" t="n">
        <f aca="false">C192</f>
        <v>962517.7</v>
      </c>
      <c r="D21" s="10" t="n">
        <f aca="false">D192</f>
        <v>1268156.7</v>
      </c>
      <c r="E21" s="13" t="n">
        <f aca="false">E192</f>
        <v>75.8989563356011</v>
      </c>
      <c r="F21" s="10" t="n">
        <f aca="false">F192</f>
        <v>102921</v>
      </c>
      <c r="G21" s="10" t="n">
        <f aca="false">G192</f>
        <v>100415.4</v>
      </c>
      <c r="H21" s="13" t="n">
        <f aca="false">H192</f>
        <v>102.495234794663</v>
      </c>
      <c r="I21" s="10" t="n">
        <f aca="false">I192</f>
        <v>667608.1</v>
      </c>
      <c r="J21" s="10" t="n">
        <f aca="false">J192</f>
        <v>1093971.7</v>
      </c>
      <c r="K21" s="13" t="n">
        <f aca="false">K192</f>
        <v>61.0260850440647</v>
      </c>
      <c r="L21" s="10" t="n">
        <f aca="false">L192</f>
        <v>105629</v>
      </c>
      <c r="M21" s="10" t="n">
        <f aca="false">M192</f>
        <v>366460</v>
      </c>
      <c r="N21" s="13" t="n">
        <f aca="false">N192</f>
        <v>28.8241554330623</v>
      </c>
      <c r="O21" s="10" t="n">
        <f aca="false">O192</f>
        <v>700</v>
      </c>
      <c r="P21" s="13" t="n">
        <f aca="false">P192</f>
        <v>149.498142857143</v>
      </c>
      <c r="Q21" s="10" t="n">
        <f aca="false">Q192</f>
        <v>716</v>
      </c>
      <c r="R21" s="11" t="n">
        <f aca="false">O21*P21</f>
        <v>104648.7</v>
      </c>
    </row>
    <row r="22" customFormat="false" ht="14.25" hidden="false" customHeight="false" outlineLevel="0" collapsed="false">
      <c r="A22" s="12" t="n">
        <v>12</v>
      </c>
      <c r="B22" s="217" t="s">
        <v>187</v>
      </c>
      <c r="C22" s="10" t="n">
        <f aca="false">C197</f>
        <v>271225</v>
      </c>
      <c r="D22" s="10" t="n">
        <f aca="false">D197</f>
        <v>373155</v>
      </c>
      <c r="E22" s="13" t="n">
        <f aca="false">E197</f>
        <v>72.6842732912597</v>
      </c>
      <c r="F22" s="10" t="n">
        <f aca="false">F197</f>
        <v>74431</v>
      </c>
      <c r="G22" s="10" t="n">
        <f aca="false">G197</f>
        <v>60616</v>
      </c>
      <c r="H22" s="13" t="n">
        <f aca="false">H197</f>
        <v>122.791012273987</v>
      </c>
      <c r="I22" s="10" t="n">
        <f aca="false">I197</f>
        <v>248795</v>
      </c>
      <c r="J22" s="10" t="n">
        <f aca="false">J197</f>
        <v>387983</v>
      </c>
      <c r="K22" s="13" t="n">
        <f aca="false">K197</f>
        <v>64.1252322911055</v>
      </c>
      <c r="L22" s="10" t="n">
        <f aca="false">L197</f>
        <v>83244</v>
      </c>
      <c r="M22" s="10" t="n">
        <f aca="false">M197</f>
        <v>104281</v>
      </c>
      <c r="N22" s="13" t="n">
        <f aca="false">N197</f>
        <v>79.8266222993642</v>
      </c>
      <c r="O22" s="10" t="n">
        <f aca="false">O197</f>
        <v>233</v>
      </c>
      <c r="P22" s="13" t="n">
        <f aca="false">P197</f>
        <v>55.6309012875536</v>
      </c>
      <c r="Q22" s="10" t="n">
        <f aca="false">Q197</f>
        <v>239</v>
      </c>
      <c r="R22" s="11" t="n">
        <f aca="false">O22*P22</f>
        <v>12962</v>
      </c>
    </row>
    <row r="23" s="222" customFormat="true" ht="13.8" hidden="false" customHeight="false" outlineLevel="0" collapsed="false">
      <c r="A23" s="218"/>
      <c r="B23" s="218" t="s">
        <v>188</v>
      </c>
      <c r="C23" s="219" t="n">
        <f aca="false">SUM(C10:C22)</f>
        <v>288736884.7</v>
      </c>
      <c r="D23" s="219" t="n">
        <f aca="false">SUM(D10:D22)</f>
        <v>269992836.7</v>
      </c>
      <c r="E23" s="220" t="n">
        <f aca="false">C23/D23*100</f>
        <v>106.942424187656</v>
      </c>
      <c r="F23" s="219" t="n">
        <f aca="false">SUM(F10:F22)</f>
        <v>31945959</v>
      </c>
      <c r="G23" s="219" t="n">
        <f aca="false">SUM(G10:G22)</f>
        <v>31710263.4</v>
      </c>
      <c r="H23" s="220" t="n">
        <f aca="false">F23/G23*100</f>
        <v>100.743278594148</v>
      </c>
      <c r="I23" s="219" t="n">
        <f aca="false">SUM(I10:I22)</f>
        <v>279879289.1</v>
      </c>
      <c r="J23" s="219" t="n">
        <f aca="false">SUM(J10:J22)</f>
        <v>270174869.7</v>
      </c>
      <c r="K23" s="220" t="n">
        <f aca="false">I23/J23*100</f>
        <v>103.591903055519</v>
      </c>
      <c r="L23" s="219" t="n">
        <f aca="false">SUM(L10:L22)</f>
        <v>211149403</v>
      </c>
      <c r="M23" s="219" t="n">
        <f aca="false">SUM(M10:M22)</f>
        <v>207309845</v>
      </c>
      <c r="N23" s="220" t="n">
        <f aca="false">L23/M23*100</f>
        <v>101.852086667664</v>
      </c>
      <c r="O23" s="219" t="n">
        <f aca="false">SUM(O10:O22)</f>
        <v>18228</v>
      </c>
      <c r="P23" s="220" t="n">
        <f aca="false">R23/O23</f>
        <v>121.68475422427</v>
      </c>
      <c r="Q23" s="219" t="n">
        <f aca="false">SUM(Q10:Q22)</f>
        <v>17566</v>
      </c>
      <c r="R23" s="221" t="n">
        <f aca="false">SUM(R10:R22)</f>
        <v>2218069.7</v>
      </c>
    </row>
    <row r="24" customFormat="false" ht="13.8" hidden="false" customHeight="false" outlineLevel="0" collapsed="false">
      <c r="A24" s="19"/>
      <c r="P24" s="19"/>
      <c r="Q24" s="19"/>
    </row>
    <row r="25" s="23" customFormat="true" ht="13.8" hidden="false" customHeight="false" outlineLevel="0" collapsed="false">
      <c r="A25" s="2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1"/>
      <c r="Q25" s="21"/>
      <c r="R25" s="22"/>
    </row>
    <row r="29" customFormat="false" ht="156" hidden="false" customHeight="true" outlineLevel="0" collapsed="false">
      <c r="I29" s="223" t="s">
        <v>217</v>
      </c>
    </row>
    <row r="30" customFormat="false" ht="13.8" hidden="false" customHeight="true" outlineLevel="0" collapsed="false">
      <c r="A30" s="24" t="s">
        <v>218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customFormat="false" ht="13.8" hidden="false" customHeight="fals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customFormat="false" ht="6.75" hidden="false" customHeight="true" outlineLevel="0" collapsed="false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6"/>
    </row>
    <row r="33" customFormat="false" ht="13.8" hidden="false" customHeight="true" outlineLevel="0" collapsed="false">
      <c r="A33" s="27" t="s">
        <v>1</v>
      </c>
      <c r="B33" s="28" t="s">
        <v>27</v>
      </c>
      <c r="C33" s="27" t="s">
        <v>3</v>
      </c>
      <c r="D33" s="27"/>
      <c r="E33" s="27"/>
      <c r="F33" s="27"/>
      <c r="G33" s="27"/>
      <c r="H33" s="27" t="s">
        <v>4</v>
      </c>
      <c r="I33" s="27"/>
      <c r="J33" s="27"/>
      <c r="K33" s="27"/>
      <c r="L33" s="27"/>
      <c r="M33" s="27" t="s">
        <v>5</v>
      </c>
      <c r="N33" s="29"/>
      <c r="O33" s="28" t="s">
        <v>28</v>
      </c>
      <c r="P33" s="30" t="s">
        <v>29</v>
      </c>
      <c r="Q33" s="28" t="s">
        <v>30</v>
      </c>
      <c r="R33" s="31"/>
    </row>
    <row r="34" customFormat="false" ht="43.5" hidden="false" customHeight="false" outlineLevel="0" collapsed="false">
      <c r="A34" s="27"/>
      <c r="B34" s="28"/>
      <c r="C34" s="32" t="s">
        <v>9</v>
      </c>
      <c r="D34" s="32" t="s">
        <v>31</v>
      </c>
      <c r="E34" s="33" t="s">
        <v>32</v>
      </c>
      <c r="F34" s="32" t="s">
        <v>12</v>
      </c>
      <c r="G34" s="32" t="s">
        <v>33</v>
      </c>
      <c r="H34" s="33" t="s">
        <v>32</v>
      </c>
      <c r="I34" s="32" t="s">
        <v>13</v>
      </c>
      <c r="J34" s="32" t="s">
        <v>31</v>
      </c>
      <c r="K34" s="33" t="s">
        <v>32</v>
      </c>
      <c r="L34" s="32" t="s">
        <v>13</v>
      </c>
      <c r="M34" s="32" t="s">
        <v>31</v>
      </c>
      <c r="N34" s="33" t="s">
        <v>32</v>
      </c>
      <c r="O34" s="28"/>
      <c r="P34" s="30"/>
      <c r="Q34" s="28"/>
      <c r="R34" s="34"/>
    </row>
    <row r="35" customFormat="false" ht="13.8" hidden="false" customHeight="false" outlineLevel="0" collapsed="false">
      <c r="A35" s="35"/>
      <c r="B35" s="224" t="s">
        <v>219</v>
      </c>
      <c r="C35" s="35"/>
      <c r="D35" s="35"/>
      <c r="E35" s="35"/>
      <c r="F35" s="35"/>
      <c r="G35" s="35"/>
      <c r="H35" s="35"/>
      <c r="I35" s="35"/>
      <c r="J35" s="35"/>
      <c r="K35" s="37"/>
      <c r="L35" s="35"/>
      <c r="M35" s="35"/>
      <c r="N35" s="35"/>
      <c r="O35" s="35"/>
      <c r="P35" s="38"/>
      <c r="Q35" s="38"/>
      <c r="R35" s="25"/>
    </row>
    <row r="36" customFormat="false" ht="13.8" hidden="false" customHeight="false" outlineLevel="0" collapsed="false">
      <c r="A36" s="35" t="s">
        <v>35</v>
      </c>
      <c r="B36" s="35"/>
      <c r="C36" s="35" t="n">
        <v>3</v>
      </c>
      <c r="D36" s="35" t="n">
        <v>4</v>
      </c>
      <c r="E36" s="38" t="n">
        <v>5</v>
      </c>
      <c r="F36" s="35" t="n">
        <v>6</v>
      </c>
      <c r="G36" s="35" t="n">
        <v>7</v>
      </c>
      <c r="H36" s="35" t="n">
        <v>8</v>
      </c>
      <c r="I36" s="35" t="n">
        <v>9</v>
      </c>
      <c r="J36" s="35" t="n">
        <v>10</v>
      </c>
      <c r="K36" s="35" t="n">
        <v>11</v>
      </c>
      <c r="L36" s="35" t="n">
        <v>12</v>
      </c>
      <c r="M36" s="35" t="n">
        <v>13</v>
      </c>
      <c r="N36" s="35" t="n">
        <v>14</v>
      </c>
      <c r="O36" s="35" t="n">
        <v>15</v>
      </c>
      <c r="P36" s="38" t="n">
        <v>16</v>
      </c>
      <c r="Q36" s="35" t="n">
        <v>17</v>
      </c>
      <c r="R36" s="34"/>
    </row>
    <row r="37" customFormat="false" ht="13.8" hidden="false" customHeight="false" outlineLevel="0" collapsed="false">
      <c r="A37" s="39" t="n">
        <v>1</v>
      </c>
      <c r="B37" s="40" t="s">
        <v>36</v>
      </c>
      <c r="C37" s="41" t="n">
        <v>120426</v>
      </c>
      <c r="D37" s="41" t="n">
        <v>125415</v>
      </c>
      <c r="E37" s="41" t="n">
        <f aca="false">C37/D37*100</f>
        <v>96.0220069369693</v>
      </c>
      <c r="F37" s="41" t="n">
        <v>4294</v>
      </c>
      <c r="G37" s="41" t="n">
        <v>14484</v>
      </c>
      <c r="H37" s="41" t="n">
        <f aca="false">F37/G37*100</f>
        <v>29.6465064899199</v>
      </c>
      <c r="I37" s="41" t="n">
        <v>120426</v>
      </c>
      <c r="J37" s="41" t="n">
        <v>125415</v>
      </c>
      <c r="K37" s="41" t="n">
        <f aca="false">I37/J37*100</f>
        <v>96.0220069369693</v>
      </c>
      <c r="L37" s="41" t="n">
        <v>5501</v>
      </c>
      <c r="M37" s="41" t="n">
        <v>548</v>
      </c>
      <c r="N37" s="41" t="n">
        <f aca="false">L37/M37*100</f>
        <v>1003.83211678832</v>
      </c>
      <c r="O37" s="41" t="n">
        <v>91</v>
      </c>
      <c r="P37" s="41" t="n">
        <v>76</v>
      </c>
      <c r="Q37" s="41" t="n">
        <v>90</v>
      </c>
      <c r="R37" s="34" t="n">
        <f aca="false">O37*P37</f>
        <v>6916</v>
      </c>
    </row>
    <row r="38" customFormat="false" ht="13.8" hidden="false" customHeight="false" outlineLevel="0" collapsed="false">
      <c r="A38" s="39" t="n">
        <v>2</v>
      </c>
      <c r="B38" s="40" t="s">
        <v>37</v>
      </c>
      <c r="C38" s="41" t="n">
        <v>0</v>
      </c>
      <c r="D38" s="41" t="n">
        <v>0</v>
      </c>
      <c r="E38" s="42" t="n">
        <v>0</v>
      </c>
      <c r="F38" s="41" t="n">
        <v>0</v>
      </c>
      <c r="G38" s="41" t="n">
        <v>0</v>
      </c>
      <c r="H38" s="42" t="n">
        <v>0</v>
      </c>
      <c r="I38" s="41" t="n">
        <v>0</v>
      </c>
      <c r="J38" s="41" t="n">
        <v>0</v>
      </c>
      <c r="K38" s="42" t="n">
        <v>0</v>
      </c>
      <c r="L38" s="41" t="n">
        <v>0</v>
      </c>
      <c r="M38" s="41" t="n">
        <v>0</v>
      </c>
      <c r="N38" s="42" t="n">
        <v>0</v>
      </c>
      <c r="O38" s="43" t="n">
        <v>0</v>
      </c>
      <c r="P38" s="41" t="n">
        <v>0</v>
      </c>
      <c r="Q38" s="43" t="n">
        <v>0</v>
      </c>
      <c r="R38" s="34" t="n">
        <f aca="false">O38*P38</f>
        <v>0</v>
      </c>
    </row>
    <row r="39" customFormat="false" ht="13.8" hidden="false" customHeight="false" outlineLevel="0" collapsed="false">
      <c r="A39" s="39" t="n">
        <v>3</v>
      </c>
      <c r="B39" s="40" t="s">
        <v>38</v>
      </c>
      <c r="C39" s="41" t="n">
        <v>66458</v>
      </c>
      <c r="D39" s="41" t="n">
        <v>48976</v>
      </c>
      <c r="E39" s="42" t="n">
        <f aca="false">C39/D39*100</f>
        <v>135.695034302516</v>
      </c>
      <c r="F39" s="41" t="n">
        <v>13900</v>
      </c>
      <c r="G39" s="41" t="n">
        <v>7712</v>
      </c>
      <c r="H39" s="42" t="n">
        <f aca="false">F39/G39*100</f>
        <v>180.238589211618</v>
      </c>
      <c r="I39" s="41" t="n">
        <v>103511</v>
      </c>
      <c r="J39" s="41" t="n">
        <v>64992</v>
      </c>
      <c r="K39" s="42" t="n">
        <f aca="false">I39/J39*100</f>
        <v>159.267294436238</v>
      </c>
      <c r="L39" s="41" t="n">
        <v>0</v>
      </c>
      <c r="M39" s="41" t="n">
        <v>12643</v>
      </c>
      <c r="N39" s="42" t="n">
        <f aca="false">L39/M39*100</f>
        <v>0</v>
      </c>
      <c r="O39" s="43" t="n">
        <v>38</v>
      </c>
      <c r="P39" s="41" t="n">
        <v>70</v>
      </c>
      <c r="Q39" s="43" t="n">
        <v>38</v>
      </c>
      <c r="R39" s="34" t="n">
        <f aca="false">O39*P39</f>
        <v>2660</v>
      </c>
    </row>
    <row r="40" customFormat="false" ht="13.8" hidden="false" customHeight="false" outlineLevel="0" collapsed="false">
      <c r="A40" s="39" t="n">
        <v>4</v>
      </c>
      <c r="B40" s="40" t="s">
        <v>39</v>
      </c>
      <c r="C40" s="41" t="n">
        <v>12700</v>
      </c>
      <c r="D40" s="41" t="n">
        <v>16730</v>
      </c>
      <c r="E40" s="42" t="n">
        <f aca="false">C40/D40*100</f>
        <v>75.9115361625822</v>
      </c>
      <c r="F40" s="41" t="n">
        <v>2400</v>
      </c>
      <c r="G40" s="41" t="n">
        <v>1500</v>
      </c>
      <c r="H40" s="42" t="n">
        <f aca="false">F40/G40*100</f>
        <v>160</v>
      </c>
      <c r="I40" s="41" t="n">
        <v>16541</v>
      </c>
      <c r="J40" s="41" t="n">
        <v>26632</v>
      </c>
      <c r="K40" s="42" t="n">
        <f aca="false">I40/J40*100</f>
        <v>62.1094923400421</v>
      </c>
      <c r="L40" s="41" t="n">
        <v>16541</v>
      </c>
      <c r="M40" s="41" t="n">
        <f aca="false">25623+1009</f>
        <v>26632</v>
      </c>
      <c r="N40" s="42" t="n">
        <f aca="false">L40/M40*100</f>
        <v>62.1094923400421</v>
      </c>
      <c r="O40" s="43" t="n">
        <v>20</v>
      </c>
      <c r="P40" s="41" t="n">
        <v>60</v>
      </c>
      <c r="Q40" s="43" t="n">
        <v>20</v>
      </c>
      <c r="R40" s="34" t="n">
        <f aca="false">O40*P40</f>
        <v>1200</v>
      </c>
    </row>
    <row r="41" customFormat="false" ht="13.8" hidden="false" customHeight="false" outlineLevel="0" collapsed="false">
      <c r="A41" s="39" t="n">
        <v>5</v>
      </c>
      <c r="B41" s="40" t="s">
        <v>40</v>
      </c>
      <c r="C41" s="45" t="n">
        <v>39942</v>
      </c>
      <c r="D41" s="45" t="n">
        <v>97751</v>
      </c>
      <c r="E41" s="42" t="n">
        <f aca="false">C41/D41*100</f>
        <v>40.8609630592014</v>
      </c>
      <c r="F41" s="45" t="n">
        <v>5238</v>
      </c>
      <c r="G41" s="45" t="n">
        <v>26537</v>
      </c>
      <c r="H41" s="42" t="n">
        <f aca="false">F41/G41*100</f>
        <v>19.7384783509816</v>
      </c>
      <c r="I41" s="45" t="n">
        <v>46263</v>
      </c>
      <c r="J41" s="45" t="n">
        <v>98041</v>
      </c>
      <c r="K41" s="42" t="n">
        <f aca="false">I41/J41*100</f>
        <v>47.1874011892984</v>
      </c>
      <c r="L41" s="45" t="n">
        <f aca="false">6244+2898</f>
        <v>9142</v>
      </c>
      <c r="M41" s="45" t="n">
        <f aca="false">2535+7788</f>
        <v>10323</v>
      </c>
      <c r="N41" s="42" t="n">
        <f aca="false">L41/M41*100</f>
        <v>88.5595272692047</v>
      </c>
      <c r="O41" s="43" t="n">
        <v>52</v>
      </c>
      <c r="P41" s="41" t="n">
        <v>53</v>
      </c>
      <c r="Q41" s="43" t="n">
        <v>52</v>
      </c>
      <c r="R41" s="34" t="n">
        <f aca="false">O41*P41</f>
        <v>2756</v>
      </c>
    </row>
    <row r="42" customFormat="false" ht="13.8" hidden="false" customHeight="false" outlineLevel="0" collapsed="false">
      <c r="A42" s="39" t="n">
        <v>6</v>
      </c>
      <c r="B42" s="40" t="s">
        <v>41</v>
      </c>
      <c r="C42" s="41" t="n">
        <v>74438</v>
      </c>
      <c r="D42" s="41" t="n">
        <v>113009</v>
      </c>
      <c r="E42" s="42" t="n">
        <f aca="false">C42/D42*100</f>
        <v>65.8690900724721</v>
      </c>
      <c r="F42" s="41" t="n">
        <v>9412</v>
      </c>
      <c r="G42" s="41" t="n">
        <v>10936</v>
      </c>
      <c r="H42" s="42" t="n">
        <f aca="false">F42/G42*100</f>
        <v>86.0643745427944</v>
      </c>
      <c r="I42" s="41" t="n">
        <v>73675</v>
      </c>
      <c r="J42" s="41" t="n">
        <v>107465</v>
      </c>
      <c r="K42" s="42" t="n">
        <f aca="false">I42/J42*100</f>
        <v>68.5572046712883</v>
      </c>
      <c r="L42" s="41" t="n">
        <v>878</v>
      </c>
      <c r="M42" s="41" t="n">
        <v>42730</v>
      </c>
      <c r="N42" s="42" t="n">
        <f aca="false">L42/M42*100</f>
        <v>2.05476246197051</v>
      </c>
      <c r="O42" s="43" t="n">
        <v>64</v>
      </c>
      <c r="P42" s="41" t="n">
        <v>75</v>
      </c>
      <c r="Q42" s="43" t="n">
        <v>64</v>
      </c>
      <c r="R42" s="34" t="n">
        <f aca="false">O42*P42</f>
        <v>4800</v>
      </c>
    </row>
    <row r="43" customFormat="false" ht="13.8" hidden="false" customHeight="false" outlineLevel="0" collapsed="false">
      <c r="A43" s="39" t="n">
        <v>7</v>
      </c>
      <c r="B43" s="40" t="s">
        <v>42</v>
      </c>
      <c r="C43" s="41" t="n">
        <v>4649</v>
      </c>
      <c r="D43" s="41" t="n">
        <v>300</v>
      </c>
      <c r="E43" s="45" t="n">
        <f aca="false">C43/D43*100</f>
        <v>1549.66666666667</v>
      </c>
      <c r="F43" s="41" t="n">
        <v>450</v>
      </c>
      <c r="G43" s="41" t="n">
        <v>0</v>
      </c>
      <c r="H43" s="42" t="n">
        <v>0</v>
      </c>
      <c r="I43" s="41" t="n">
        <v>660</v>
      </c>
      <c r="J43" s="41" t="n">
        <v>300</v>
      </c>
      <c r="K43" s="42" t="n">
        <f aca="false">I43/J43*100</f>
        <v>220</v>
      </c>
      <c r="L43" s="41" t="n">
        <v>0</v>
      </c>
      <c r="M43" s="41" t="n">
        <v>0</v>
      </c>
      <c r="N43" s="42" t="n">
        <v>0</v>
      </c>
      <c r="O43" s="43" t="n">
        <v>23</v>
      </c>
      <c r="P43" s="41" t="n">
        <v>75</v>
      </c>
      <c r="Q43" s="43" t="n">
        <v>34</v>
      </c>
      <c r="R43" s="34" t="n">
        <f aca="false">O43*P43</f>
        <v>1725</v>
      </c>
    </row>
    <row r="44" customFormat="false" ht="13.8" hidden="false" customHeight="false" outlineLevel="0" collapsed="false">
      <c r="A44" s="39" t="n">
        <v>8</v>
      </c>
      <c r="B44" s="40" t="s">
        <v>43</v>
      </c>
      <c r="C44" s="37" t="n">
        <v>75441</v>
      </c>
      <c r="D44" s="41" t="n">
        <v>78124</v>
      </c>
      <c r="E44" s="42" t="n">
        <f aca="false">C44/D44*100</f>
        <v>96.5657160411653</v>
      </c>
      <c r="F44" s="41" t="n">
        <v>12117</v>
      </c>
      <c r="G44" s="41" t="n">
        <v>11383</v>
      </c>
      <c r="H44" s="42" t="n">
        <f aca="false">F44/G44*100</f>
        <v>106.448212246332</v>
      </c>
      <c r="I44" s="41" t="n">
        <v>73839</v>
      </c>
      <c r="J44" s="41" t="n">
        <v>79018</v>
      </c>
      <c r="K44" s="42" t="n">
        <f aca="false">I44/J44*100</f>
        <v>93.4457971601407</v>
      </c>
      <c r="L44" s="41" t="n">
        <v>0</v>
      </c>
      <c r="M44" s="41" t="n">
        <v>0</v>
      </c>
      <c r="N44" s="42" t="n">
        <v>0</v>
      </c>
      <c r="O44" s="43" t="n">
        <v>44</v>
      </c>
      <c r="P44" s="41" t="n">
        <v>68</v>
      </c>
      <c r="Q44" s="43" t="n">
        <v>44</v>
      </c>
      <c r="R44" s="34" t="n">
        <f aca="false">O44*P44</f>
        <v>2992</v>
      </c>
    </row>
    <row r="45" customFormat="false" ht="13.8" hidden="false" customHeight="false" outlineLevel="0" collapsed="false">
      <c r="A45" s="39" t="n">
        <v>9</v>
      </c>
      <c r="B45" s="40" t="s">
        <v>44</v>
      </c>
      <c r="C45" s="37" t="n">
        <v>213759</v>
      </c>
      <c r="D45" s="41" t="n">
        <v>191945</v>
      </c>
      <c r="E45" s="42" t="n">
        <f aca="false">C45/D45*100</f>
        <v>111.364713850322</v>
      </c>
      <c r="F45" s="41" t="n">
        <v>36647</v>
      </c>
      <c r="G45" s="41" t="n">
        <v>20884</v>
      </c>
      <c r="H45" s="42" t="n">
        <f aca="false">F45/G45*100</f>
        <v>175.478835472132</v>
      </c>
      <c r="I45" s="41" t="n">
        <v>190716</v>
      </c>
      <c r="J45" s="12" t="n">
        <v>189032</v>
      </c>
      <c r="K45" s="42" t="n">
        <f aca="false">I45/J45*100</f>
        <v>100.890854458504</v>
      </c>
      <c r="L45" s="41" t="n">
        <v>0</v>
      </c>
      <c r="M45" s="41" t="n">
        <v>0</v>
      </c>
      <c r="N45" s="42" t="n">
        <v>0</v>
      </c>
      <c r="O45" s="43" t="n">
        <v>77</v>
      </c>
      <c r="P45" s="41" t="n">
        <v>110</v>
      </c>
      <c r="Q45" s="43" t="n">
        <v>77</v>
      </c>
      <c r="R45" s="34" t="n">
        <f aca="false">O45*P45</f>
        <v>8470</v>
      </c>
    </row>
    <row r="46" customFormat="false" ht="13.8" hidden="false" customHeight="false" outlineLevel="0" collapsed="false">
      <c r="A46" s="39" t="n">
        <v>10</v>
      </c>
      <c r="B46" s="40" t="s">
        <v>45</v>
      </c>
      <c r="C46" s="37" t="n">
        <v>806820</v>
      </c>
      <c r="D46" s="41" t="n">
        <v>839790</v>
      </c>
      <c r="E46" s="42" t="n">
        <f aca="false">C46/D46*100</f>
        <v>96.0740185046262</v>
      </c>
      <c r="F46" s="37" t="n">
        <v>62851</v>
      </c>
      <c r="G46" s="41" t="n">
        <v>75901</v>
      </c>
      <c r="H46" s="42" t="n">
        <f aca="false">F46/G46*100</f>
        <v>82.8065506383315</v>
      </c>
      <c r="I46" s="41" t="n">
        <v>718568</v>
      </c>
      <c r="J46" s="41" t="n">
        <v>858561</v>
      </c>
      <c r="K46" s="42" t="n">
        <f aca="false">I46/J46*100</f>
        <v>83.6944608478606</v>
      </c>
      <c r="L46" s="41" t="n">
        <v>712448</v>
      </c>
      <c r="M46" s="41" t="n">
        <v>857580</v>
      </c>
      <c r="N46" s="42" t="n">
        <f aca="false">L46/M46*100</f>
        <v>83.0765642855477</v>
      </c>
      <c r="O46" s="43" t="n">
        <v>198</v>
      </c>
      <c r="P46" s="41" t="n">
        <v>84</v>
      </c>
      <c r="Q46" s="43" t="n">
        <v>204</v>
      </c>
      <c r="R46" s="34" t="n">
        <f aca="false">O46*P46</f>
        <v>16632</v>
      </c>
    </row>
    <row r="47" customFormat="false" ht="13.8" hidden="false" customHeight="false" outlineLevel="0" collapsed="false">
      <c r="A47" s="39" t="n">
        <v>11</v>
      </c>
      <c r="B47" s="40" t="s">
        <v>46</v>
      </c>
      <c r="C47" s="37" t="n">
        <v>23715</v>
      </c>
      <c r="D47" s="41" t="n">
        <v>20860</v>
      </c>
      <c r="E47" s="42" t="n">
        <f aca="false">C47/D47*100</f>
        <v>113.686481303931</v>
      </c>
      <c r="F47" s="41" t="n">
        <v>6452</v>
      </c>
      <c r="G47" s="41" t="n">
        <v>522</v>
      </c>
      <c r="H47" s="42" t="n">
        <f aca="false">F47/G47*100</f>
        <v>1236.0153256705</v>
      </c>
      <c r="I47" s="41" t="n">
        <v>30807</v>
      </c>
      <c r="J47" s="41" t="n">
        <v>30360</v>
      </c>
      <c r="K47" s="42" t="n">
        <f aca="false">I47/J47*100</f>
        <v>101.47233201581</v>
      </c>
      <c r="L47" s="41" t="n">
        <v>30807</v>
      </c>
      <c r="M47" s="41" t="n">
        <v>30360</v>
      </c>
      <c r="N47" s="42" t="n">
        <f aca="false">L47/M47*100</f>
        <v>101.47233201581</v>
      </c>
      <c r="O47" s="43" t="n">
        <v>24</v>
      </c>
      <c r="P47" s="41" t="n">
        <v>67</v>
      </c>
      <c r="Q47" s="43" t="n">
        <v>24</v>
      </c>
      <c r="R47" s="34" t="n">
        <f aca="false">O47*P47</f>
        <v>1608</v>
      </c>
    </row>
    <row r="48" customFormat="false" ht="13.8" hidden="false" customHeight="false" outlineLevel="0" collapsed="false">
      <c r="A48" s="39" t="n">
        <v>12</v>
      </c>
      <c r="B48" s="40" t="s">
        <v>47</v>
      </c>
      <c r="C48" s="41" t="n">
        <v>75527</v>
      </c>
      <c r="D48" s="41" t="n">
        <v>58690</v>
      </c>
      <c r="E48" s="42" t="n">
        <f aca="false">C48/D48*100</f>
        <v>128.688021809508</v>
      </c>
      <c r="F48" s="46" t="n">
        <v>4539</v>
      </c>
      <c r="G48" s="46" t="n">
        <v>7260</v>
      </c>
      <c r="H48" s="42" t="n">
        <f aca="false">F48/G48*100</f>
        <v>62.5206611570248</v>
      </c>
      <c r="I48" s="46" t="n">
        <v>80423</v>
      </c>
      <c r="J48" s="46" t="n">
        <v>68977</v>
      </c>
      <c r="K48" s="42" t="n">
        <f aca="false">I48/J48*100</f>
        <v>116.593937109471</v>
      </c>
      <c r="L48" s="45" t="n">
        <v>74862</v>
      </c>
      <c r="M48" s="46" t="n">
        <v>63952</v>
      </c>
      <c r="N48" s="42" t="n">
        <f aca="false">L48/M48*100</f>
        <v>117.059669752314</v>
      </c>
      <c r="O48" s="43" t="n">
        <v>27</v>
      </c>
      <c r="P48" s="41" t="n">
        <v>111</v>
      </c>
      <c r="Q48" s="43" t="n">
        <v>27</v>
      </c>
      <c r="R48" s="34" t="n">
        <f aca="false">O48*P48</f>
        <v>2997</v>
      </c>
    </row>
    <row r="49" customFormat="false" ht="13.8" hidden="false" customHeight="false" outlineLevel="0" collapsed="false">
      <c r="A49" s="39" t="n">
        <v>13</v>
      </c>
      <c r="B49" s="40" t="s">
        <v>48</v>
      </c>
      <c r="C49" s="41" t="n">
        <v>285136</v>
      </c>
      <c r="D49" s="41" t="n">
        <v>269724</v>
      </c>
      <c r="E49" s="42" t="n">
        <f aca="false">C49/D49*100</f>
        <v>105.713989114799</v>
      </c>
      <c r="F49" s="41" t="n">
        <v>24487</v>
      </c>
      <c r="G49" s="41" t="n">
        <v>24920</v>
      </c>
      <c r="H49" s="42" t="n">
        <f aca="false">F49/G49*100</f>
        <v>98.2624398073836</v>
      </c>
      <c r="I49" s="41" t="n">
        <v>278668</v>
      </c>
      <c r="J49" s="41" t="n">
        <v>277590</v>
      </c>
      <c r="K49" s="42" t="n">
        <f aca="false">I49/J49*100</f>
        <v>100.388342519543</v>
      </c>
      <c r="L49" s="41" t="n">
        <v>3429</v>
      </c>
      <c r="M49" s="41" t="n">
        <v>0</v>
      </c>
      <c r="N49" s="42" t="n">
        <v>0</v>
      </c>
      <c r="O49" s="43" t="n">
        <v>80</v>
      </c>
      <c r="P49" s="41" t="n">
        <v>107</v>
      </c>
      <c r="Q49" s="43" t="n">
        <v>80</v>
      </c>
      <c r="R49" s="34" t="n">
        <f aca="false">O49*P49</f>
        <v>8560</v>
      </c>
    </row>
    <row r="50" customFormat="false" ht="13.8" hidden="false" customHeight="false" outlineLevel="0" collapsed="false">
      <c r="A50" s="39" t="n">
        <v>14</v>
      </c>
      <c r="B50" s="40" t="s">
        <v>49</v>
      </c>
      <c r="C50" s="43" t="n">
        <v>13427</v>
      </c>
      <c r="D50" s="43" t="n">
        <v>27244</v>
      </c>
      <c r="E50" s="44" t="n">
        <f aca="false">C50/D50*100</f>
        <v>49.2842460725297</v>
      </c>
      <c r="F50" s="43" t="n">
        <v>1455</v>
      </c>
      <c r="G50" s="43" t="n">
        <v>2384</v>
      </c>
      <c r="H50" s="44" t="n">
        <f aca="false">F50/G50*100</f>
        <v>61.0318791946309</v>
      </c>
      <c r="I50" s="43" t="n">
        <v>15490</v>
      </c>
      <c r="J50" s="43" t="n">
        <v>27584</v>
      </c>
      <c r="K50" s="44" t="n">
        <f aca="false">I50/J50*100</f>
        <v>56.1557424593967</v>
      </c>
      <c r="L50" s="43" t="n">
        <v>0</v>
      </c>
      <c r="M50" s="43" t="n">
        <v>8026</v>
      </c>
      <c r="N50" s="42" t="n">
        <v>0</v>
      </c>
      <c r="O50" s="43" t="n">
        <v>13</v>
      </c>
      <c r="P50" s="41" t="n">
        <v>80</v>
      </c>
      <c r="Q50" s="43" t="n">
        <v>13</v>
      </c>
      <c r="R50" s="34" t="n">
        <f aca="false">O50*P50</f>
        <v>1040</v>
      </c>
    </row>
    <row r="51" customFormat="false" ht="13.8" hidden="false" customHeight="false" outlineLevel="0" collapsed="false">
      <c r="A51" s="39" t="n">
        <v>15</v>
      </c>
      <c r="B51" s="40" t="s">
        <v>50</v>
      </c>
      <c r="C51" s="41" t="n">
        <v>275943</v>
      </c>
      <c r="D51" s="12" t="n">
        <v>34473</v>
      </c>
      <c r="E51" s="44" t="n">
        <f aca="false">C51/D51*100</f>
        <v>800.46123052824</v>
      </c>
      <c r="F51" s="41" t="n">
        <v>50820</v>
      </c>
      <c r="G51" s="41" t="n">
        <v>10000</v>
      </c>
      <c r="H51" s="44" t="n">
        <f aca="false">F51/G51*100</f>
        <v>508.2</v>
      </c>
      <c r="I51" s="41" t="n">
        <v>415610</v>
      </c>
      <c r="J51" s="41" t="n">
        <v>57496</v>
      </c>
      <c r="K51" s="44" t="n">
        <f aca="false">I51/J51*100</f>
        <v>722.850285237234</v>
      </c>
      <c r="L51" s="41" t="n">
        <v>353437</v>
      </c>
      <c r="M51" s="41" t="n">
        <v>33785</v>
      </c>
      <c r="N51" s="44" t="n">
        <f aca="false">L51/M51*100</f>
        <v>1046.13585910907</v>
      </c>
      <c r="O51" s="43" t="n">
        <v>50</v>
      </c>
      <c r="P51" s="41" t="n">
        <v>95</v>
      </c>
      <c r="Q51" s="43" t="n">
        <v>62</v>
      </c>
      <c r="R51" s="34" t="n">
        <f aca="false">O51*P51</f>
        <v>4750</v>
      </c>
    </row>
    <row r="52" customFormat="false" ht="13.8" hidden="false" customHeight="false" outlineLevel="0" collapsed="false">
      <c r="A52" s="39" t="n">
        <v>16</v>
      </c>
      <c r="B52" s="40" t="s">
        <v>51</v>
      </c>
      <c r="C52" s="41" t="n">
        <v>3106</v>
      </c>
      <c r="D52" s="12" t="n">
        <v>2987</v>
      </c>
      <c r="E52" s="44" t="n">
        <f aca="false">C52/D52*100</f>
        <v>103.983930364915</v>
      </c>
      <c r="F52" s="41" t="n">
        <v>0</v>
      </c>
      <c r="G52" s="41" t="n">
        <v>0</v>
      </c>
      <c r="H52" s="44" t="n">
        <v>0</v>
      </c>
      <c r="I52" s="41" t="n">
        <v>3106</v>
      </c>
      <c r="J52" s="41" t="n">
        <v>2987</v>
      </c>
      <c r="K52" s="44" t="n">
        <f aca="false">I52/J52*100</f>
        <v>103.983930364915</v>
      </c>
      <c r="L52" s="41" t="n">
        <v>0</v>
      </c>
      <c r="M52" s="41" t="n">
        <v>0</v>
      </c>
      <c r="N52" s="42" t="n">
        <v>0</v>
      </c>
      <c r="O52" s="43" t="n">
        <v>3</v>
      </c>
      <c r="P52" s="41" t="n">
        <v>40</v>
      </c>
      <c r="Q52" s="43" t="n">
        <v>3</v>
      </c>
      <c r="R52" s="34" t="n">
        <f aca="false">O52*P52</f>
        <v>120</v>
      </c>
    </row>
    <row r="53" customFormat="false" ht="13.8" hidden="false" customHeight="false" outlineLevel="0" collapsed="false">
      <c r="A53" s="39" t="n">
        <v>17</v>
      </c>
      <c r="B53" s="40" t="s">
        <v>52</v>
      </c>
      <c r="C53" s="43" t="n">
        <v>693900</v>
      </c>
      <c r="D53" s="43" t="n">
        <v>0</v>
      </c>
      <c r="E53" s="44" t="n">
        <v>0</v>
      </c>
      <c r="F53" s="43" t="n">
        <v>9900</v>
      </c>
      <c r="G53" s="43" t="n">
        <v>0</v>
      </c>
      <c r="H53" s="44" t="n">
        <v>0</v>
      </c>
      <c r="I53" s="43" t="n">
        <v>56200</v>
      </c>
      <c r="J53" s="43" t="n">
        <v>0</v>
      </c>
      <c r="K53" s="42" t="n">
        <v>0</v>
      </c>
      <c r="L53" s="43" t="n">
        <v>0</v>
      </c>
      <c r="M53" s="43" t="n">
        <v>0</v>
      </c>
      <c r="N53" s="44" t="n">
        <v>0</v>
      </c>
      <c r="O53" s="43" t="n">
        <v>13</v>
      </c>
      <c r="P53" s="41" t="n">
        <v>70</v>
      </c>
      <c r="Q53" s="43" t="n">
        <v>13</v>
      </c>
      <c r="R53" s="34" t="n">
        <f aca="false">O53*P53</f>
        <v>910</v>
      </c>
    </row>
    <row r="54" s="49" customFormat="true" ht="13.8" hidden="false" customHeight="false" outlineLevel="0" collapsed="false">
      <c r="A54" s="47" t="s">
        <v>53</v>
      </c>
      <c r="B54" s="47"/>
      <c r="C54" s="47" t="n">
        <f aca="false">SUM(C37:C53)</f>
        <v>2785387</v>
      </c>
      <c r="D54" s="47" t="n">
        <f aca="false">SUM(D37:D53)</f>
        <v>1926018</v>
      </c>
      <c r="E54" s="48" t="n">
        <f aca="false">C54/D54*100</f>
        <v>144.618949563296</v>
      </c>
      <c r="F54" s="47" t="n">
        <f aca="false">SUM(F37:F53)</f>
        <v>244962</v>
      </c>
      <c r="G54" s="47" t="n">
        <f aca="false">SUM(G37:G52)</f>
        <v>214423</v>
      </c>
      <c r="H54" s="48" t="n">
        <f aca="false">F54/G54*100</f>
        <v>114.242408696828</v>
      </c>
      <c r="I54" s="47" t="n">
        <f aca="false">SUM(I37:I53)</f>
        <v>2224503</v>
      </c>
      <c r="J54" s="47" t="n">
        <f aca="false">SUM(J37:J53)</f>
        <v>2014450</v>
      </c>
      <c r="K54" s="48" t="n">
        <f aca="false">I54/J54*100</f>
        <v>110.427312665988</v>
      </c>
      <c r="L54" s="47" t="n">
        <f aca="false">SUM(L37:L53)</f>
        <v>1207045</v>
      </c>
      <c r="M54" s="47" t="n">
        <f aca="false">SUM(M37:M53)</f>
        <v>1086579</v>
      </c>
      <c r="N54" s="48" t="n">
        <f aca="false">L54/M54*100</f>
        <v>111.086722640508</v>
      </c>
      <c r="O54" s="47" t="n">
        <f aca="false">SUM(O37:O53)</f>
        <v>817</v>
      </c>
      <c r="P54" s="48" t="n">
        <f aca="false">R54/O54</f>
        <v>83.3977968176255</v>
      </c>
      <c r="Q54" s="47" t="n">
        <f aca="false">SUM(Q37:Q53)</f>
        <v>845</v>
      </c>
      <c r="R54" s="47" t="n">
        <f aca="false">SUM(R37:R53)</f>
        <v>68136</v>
      </c>
    </row>
    <row r="55" customFormat="false" ht="13.8" hidden="false" customHeight="false" outlineLevel="0" collapsed="false">
      <c r="A55" s="43"/>
      <c r="B55" s="40"/>
      <c r="C55" s="43"/>
      <c r="D55" s="43"/>
      <c r="E55" s="43"/>
      <c r="F55" s="43"/>
      <c r="G55" s="43"/>
      <c r="H55" s="43"/>
      <c r="I55" s="43"/>
      <c r="J55" s="43"/>
      <c r="K55" s="37"/>
      <c r="L55" s="43"/>
      <c r="M55" s="43"/>
      <c r="N55" s="43"/>
      <c r="O55" s="43"/>
      <c r="P55" s="37"/>
      <c r="Q55" s="43"/>
      <c r="R55" s="34"/>
    </row>
    <row r="56" customFormat="false" ht="13.8" hidden="false" customHeight="false" outlineLevel="0" collapsed="false">
      <c r="A56" s="35" t="s">
        <v>54</v>
      </c>
      <c r="B56" s="35"/>
      <c r="C56" s="35" t="n">
        <v>3</v>
      </c>
      <c r="D56" s="35" t="n">
        <v>4</v>
      </c>
      <c r="E56" s="38" t="n">
        <v>5</v>
      </c>
      <c r="F56" s="35" t="n">
        <v>6</v>
      </c>
      <c r="G56" s="35" t="n">
        <v>7</v>
      </c>
      <c r="H56" s="35" t="n">
        <v>8</v>
      </c>
      <c r="I56" s="35" t="n">
        <v>9</v>
      </c>
      <c r="J56" s="35" t="n">
        <v>10</v>
      </c>
      <c r="K56" s="35" t="n">
        <v>11</v>
      </c>
      <c r="L56" s="35" t="n">
        <v>12</v>
      </c>
      <c r="M56" s="35" t="n">
        <v>13</v>
      </c>
      <c r="N56" s="35" t="n">
        <v>14</v>
      </c>
      <c r="O56" s="35" t="n">
        <v>15</v>
      </c>
      <c r="P56" s="38" t="n">
        <v>16</v>
      </c>
      <c r="Q56" s="35" t="n">
        <v>15</v>
      </c>
      <c r="R56" s="34"/>
    </row>
    <row r="57" s="51" customFormat="true" ht="13.8" hidden="false" customHeight="false" outlineLevel="0" collapsed="false">
      <c r="A57" s="41" t="n">
        <v>1</v>
      </c>
      <c r="B57" s="50" t="s">
        <v>55</v>
      </c>
      <c r="C57" s="41" t="n">
        <v>423708</v>
      </c>
      <c r="D57" s="45" t="n">
        <v>344612</v>
      </c>
      <c r="E57" s="42" t="n">
        <f aca="false">C57/D57*100</f>
        <v>122.952189709006</v>
      </c>
      <c r="F57" s="45" t="n">
        <v>46053</v>
      </c>
      <c r="G57" s="45" t="n">
        <v>58843</v>
      </c>
      <c r="H57" s="42" t="n">
        <f aca="false">F57/G57*100</f>
        <v>78.2641945516034</v>
      </c>
      <c r="I57" s="45" t="n">
        <v>424083</v>
      </c>
      <c r="J57" s="45" t="n">
        <v>361925</v>
      </c>
      <c r="K57" s="42" t="n">
        <f aca="false">I57/J57*100</f>
        <v>117.174276438489</v>
      </c>
      <c r="L57" s="45" t="n">
        <v>422935</v>
      </c>
      <c r="M57" s="45" t="n">
        <v>304319</v>
      </c>
      <c r="N57" s="42" t="n">
        <f aca="false">L57/M57*100</f>
        <v>138.977520299423</v>
      </c>
      <c r="O57" s="45" t="n">
        <v>150</v>
      </c>
      <c r="P57" s="45" t="n">
        <v>86</v>
      </c>
      <c r="Q57" s="45" t="n">
        <v>154</v>
      </c>
      <c r="R57" s="34" t="n">
        <f aca="false">O57*P57</f>
        <v>12900</v>
      </c>
    </row>
    <row r="58" customFormat="false" ht="13.8" hidden="false" customHeight="false" outlineLevel="0" collapsed="false">
      <c r="A58" s="46" t="n">
        <v>2</v>
      </c>
      <c r="B58" s="50" t="s">
        <v>56</v>
      </c>
      <c r="C58" s="41" t="n">
        <v>121901</v>
      </c>
      <c r="D58" s="41" t="n">
        <v>72747</v>
      </c>
      <c r="E58" s="42" t="n">
        <f aca="false">C58/D58*100</f>
        <v>167.568422065515</v>
      </c>
      <c r="F58" s="45" t="n">
        <v>1907</v>
      </c>
      <c r="G58" s="45" t="n">
        <v>8935</v>
      </c>
      <c r="H58" s="42" t="n">
        <f aca="false">F58/G58*100</f>
        <v>21.3430330162283</v>
      </c>
      <c r="I58" s="45" t="n">
        <v>133478</v>
      </c>
      <c r="J58" s="45" t="n">
        <v>72440</v>
      </c>
      <c r="K58" s="42" t="n">
        <f aca="false">I58/J58*100</f>
        <v>184.260077305356</v>
      </c>
      <c r="L58" s="45" t="n">
        <v>0</v>
      </c>
      <c r="M58" s="45" t="n">
        <v>3908</v>
      </c>
      <c r="N58" s="42" t="n">
        <v>0</v>
      </c>
      <c r="O58" s="45" t="n">
        <v>129</v>
      </c>
      <c r="P58" s="45" t="n">
        <v>105</v>
      </c>
      <c r="Q58" s="45" t="n">
        <v>128</v>
      </c>
      <c r="R58" s="34" t="n">
        <f aca="false">O58*P58</f>
        <v>13545</v>
      </c>
    </row>
    <row r="59" customFormat="false" ht="13.8" hidden="false" customHeight="false" outlineLevel="0" collapsed="false">
      <c r="A59" s="46" t="n">
        <v>3</v>
      </c>
      <c r="B59" s="50" t="s">
        <v>57</v>
      </c>
      <c r="C59" s="45" t="n">
        <v>200146</v>
      </c>
      <c r="D59" s="45" t="n">
        <v>331438</v>
      </c>
      <c r="E59" s="42" t="n">
        <f aca="false">C59/D59*100</f>
        <v>60.3871613997188</v>
      </c>
      <c r="F59" s="45" t="n">
        <v>28725</v>
      </c>
      <c r="G59" s="45" t="n">
        <v>27349</v>
      </c>
      <c r="H59" s="42" t="n">
        <f aca="false">F59/G59*100</f>
        <v>105.031262569015</v>
      </c>
      <c r="I59" s="45" t="n">
        <v>200146</v>
      </c>
      <c r="J59" s="45" t="n">
        <v>331438</v>
      </c>
      <c r="K59" s="42" t="n">
        <f aca="false">I59/J59*100</f>
        <v>60.3871613997188</v>
      </c>
      <c r="L59" s="45" t="n">
        <v>0</v>
      </c>
      <c r="M59" s="45" t="n">
        <v>0</v>
      </c>
      <c r="N59" s="42" t="n">
        <v>0</v>
      </c>
      <c r="O59" s="45" t="n">
        <v>118</v>
      </c>
      <c r="P59" s="45" t="n">
        <v>50</v>
      </c>
      <c r="Q59" s="45" t="n">
        <v>118</v>
      </c>
      <c r="R59" s="34" t="n">
        <f aca="false">O59*P59</f>
        <v>5900</v>
      </c>
    </row>
    <row r="60" customFormat="false" ht="13.8" hidden="false" customHeight="false" outlineLevel="0" collapsed="false">
      <c r="A60" s="41" t="n">
        <v>4</v>
      </c>
      <c r="B60" s="50" t="s">
        <v>58</v>
      </c>
      <c r="C60" s="45" t="n">
        <v>209555</v>
      </c>
      <c r="D60" s="45" t="n">
        <v>241167</v>
      </c>
      <c r="E60" s="42" t="n">
        <f aca="false">C60/D60*100</f>
        <v>86.8920706398471</v>
      </c>
      <c r="F60" s="45" t="n">
        <v>16103</v>
      </c>
      <c r="G60" s="45" t="n">
        <v>45134</v>
      </c>
      <c r="H60" s="42" t="n">
        <f aca="false">F60/G60*100</f>
        <v>35.678202685337</v>
      </c>
      <c r="I60" s="45" t="n">
        <v>223729</v>
      </c>
      <c r="J60" s="45" t="n">
        <v>228946</v>
      </c>
      <c r="K60" s="42" t="n">
        <f aca="false">I60/J60*100</f>
        <v>97.7212967249919</v>
      </c>
      <c r="L60" s="45" t="n">
        <f aca="false">96603+2761</f>
        <v>99364</v>
      </c>
      <c r="M60" s="45" t="n">
        <f aca="false">98772+4625</f>
        <v>103397</v>
      </c>
      <c r="N60" s="42" t="n">
        <f aca="false">L60/M60*100</f>
        <v>96.0994999854928</v>
      </c>
      <c r="O60" s="45" t="n">
        <v>66</v>
      </c>
      <c r="P60" s="45" t="n">
        <v>57</v>
      </c>
      <c r="Q60" s="45" t="n">
        <v>65</v>
      </c>
      <c r="R60" s="34" t="n">
        <f aca="false">O60*P60</f>
        <v>3762</v>
      </c>
    </row>
    <row r="61" customFormat="false" ht="13.8" hidden="false" customHeight="false" outlineLevel="0" collapsed="false">
      <c r="A61" s="46" t="n">
        <v>5</v>
      </c>
      <c r="B61" s="50" t="s">
        <v>59</v>
      </c>
      <c r="C61" s="41" t="n">
        <v>0</v>
      </c>
      <c r="D61" s="41" t="n">
        <v>0</v>
      </c>
      <c r="E61" s="42" t="n">
        <v>0</v>
      </c>
      <c r="F61" s="41" t="n">
        <v>0</v>
      </c>
      <c r="G61" s="41" t="n">
        <v>0</v>
      </c>
      <c r="H61" s="42" t="n">
        <v>0</v>
      </c>
      <c r="I61" s="41" t="n">
        <v>0</v>
      </c>
      <c r="J61" s="41" t="n">
        <v>0</v>
      </c>
      <c r="K61" s="42" t="n">
        <v>0</v>
      </c>
      <c r="L61" s="41" t="n">
        <v>0</v>
      </c>
      <c r="M61" s="41" t="n">
        <v>0</v>
      </c>
      <c r="N61" s="42" t="n">
        <v>0</v>
      </c>
      <c r="O61" s="43" t="n">
        <v>0</v>
      </c>
      <c r="P61" s="41" t="n">
        <v>0</v>
      </c>
      <c r="Q61" s="43" t="n">
        <v>0</v>
      </c>
      <c r="R61" s="34" t="n">
        <f aca="false">O61*P61</f>
        <v>0</v>
      </c>
    </row>
    <row r="62" customFormat="false" ht="13.8" hidden="false" customHeight="false" outlineLevel="0" collapsed="false">
      <c r="A62" s="46" t="n">
        <v>6</v>
      </c>
      <c r="B62" s="50" t="s">
        <v>60</v>
      </c>
      <c r="C62" s="45" t="n">
        <v>40169</v>
      </c>
      <c r="D62" s="45" t="n">
        <v>55221</v>
      </c>
      <c r="E62" s="42" t="n">
        <f aca="false">C62/D62*100</f>
        <v>72.742253852701</v>
      </c>
      <c r="F62" s="45" t="n">
        <v>3659</v>
      </c>
      <c r="G62" s="45" t="n">
        <v>6469</v>
      </c>
      <c r="H62" s="42" t="n">
        <f aca="false">F62/G62*100</f>
        <v>56.5620652341938</v>
      </c>
      <c r="I62" s="45" t="n">
        <v>44259</v>
      </c>
      <c r="J62" s="45" t="n">
        <v>57624</v>
      </c>
      <c r="K62" s="42" t="n">
        <f aca="false">I62/J62*100</f>
        <v>76.8065389421075</v>
      </c>
      <c r="L62" s="45" t="n">
        <v>44124</v>
      </c>
      <c r="M62" s="45" t="n">
        <v>57624</v>
      </c>
      <c r="N62" s="42" t="n">
        <f aca="false">L62/M62*100</f>
        <v>76.5722615576843</v>
      </c>
      <c r="O62" s="45" t="n">
        <v>34</v>
      </c>
      <c r="P62" s="45" t="n">
        <v>42</v>
      </c>
      <c r="Q62" s="45" t="n">
        <v>34</v>
      </c>
      <c r="R62" s="34" t="n">
        <f aca="false">O62*P62</f>
        <v>1428</v>
      </c>
    </row>
    <row r="63" customFormat="false" ht="13.8" hidden="false" customHeight="false" outlineLevel="0" collapsed="false">
      <c r="A63" s="41" t="n">
        <v>7</v>
      </c>
      <c r="B63" s="50" t="s">
        <v>61</v>
      </c>
      <c r="C63" s="41" t="n">
        <v>42846</v>
      </c>
      <c r="D63" s="41" t="n">
        <v>75260</v>
      </c>
      <c r="E63" s="42" t="n">
        <f aca="false">C63/D63*100</f>
        <v>56.9306404464523</v>
      </c>
      <c r="F63" s="41" t="n">
        <v>5464</v>
      </c>
      <c r="G63" s="41" t="n">
        <v>9114</v>
      </c>
      <c r="H63" s="42" t="n">
        <f aca="false">F63/G63*100</f>
        <v>59.9517226245337</v>
      </c>
      <c r="I63" s="41" t="n">
        <v>45166</v>
      </c>
      <c r="J63" s="41" t="n">
        <v>89449</v>
      </c>
      <c r="K63" s="42" t="n">
        <f aca="false">I63/J63*100</f>
        <v>50.4935773457501</v>
      </c>
      <c r="L63" s="52" t="n">
        <v>38411</v>
      </c>
      <c r="M63" s="41" t="n">
        <v>89413</v>
      </c>
      <c r="N63" s="42" t="n">
        <f aca="false">L63/M63*100</f>
        <v>42.9590775390603</v>
      </c>
      <c r="O63" s="45" t="n">
        <v>40</v>
      </c>
      <c r="P63" s="45" t="n">
        <v>50</v>
      </c>
      <c r="Q63" s="45" t="n">
        <v>41</v>
      </c>
      <c r="R63" s="34" t="n">
        <f aca="false">O63*P63</f>
        <v>2000</v>
      </c>
    </row>
    <row r="64" s="51" customFormat="true" ht="13.8" hidden="false" customHeight="false" outlineLevel="0" collapsed="false">
      <c r="A64" s="46" t="n">
        <v>8</v>
      </c>
      <c r="B64" s="50" t="s">
        <v>62</v>
      </c>
      <c r="C64" s="225" t="n">
        <v>255400</v>
      </c>
      <c r="D64" s="41" t="n">
        <v>324000</v>
      </c>
      <c r="E64" s="42" t="n">
        <f aca="false">C64/D64*100</f>
        <v>78.8271604938272</v>
      </c>
      <c r="F64" s="41" t="n">
        <v>102300</v>
      </c>
      <c r="G64" s="226" t="n">
        <v>159000</v>
      </c>
      <c r="H64" s="42" t="n">
        <f aca="false">F64/G64*100</f>
        <v>64.3396226415094</v>
      </c>
      <c r="I64" s="41" t="n">
        <v>215727</v>
      </c>
      <c r="J64" s="226" t="n">
        <v>329740</v>
      </c>
      <c r="K64" s="42" t="n">
        <f aca="false">I64/J64*100</f>
        <v>65.4233638624371</v>
      </c>
      <c r="L64" s="41" t="n">
        <v>215727</v>
      </c>
      <c r="M64" s="226" t="n">
        <v>329740</v>
      </c>
      <c r="N64" s="42" t="n">
        <f aca="false">L64/M64*100</f>
        <v>65.4233638624371</v>
      </c>
      <c r="O64" s="45" t="n">
        <v>40</v>
      </c>
      <c r="P64" s="45" t="n">
        <v>75</v>
      </c>
      <c r="Q64" s="45" t="n">
        <v>35</v>
      </c>
      <c r="R64" s="34" t="n">
        <f aca="false">O64*P64</f>
        <v>3000</v>
      </c>
    </row>
    <row r="65" s="51" customFormat="true" ht="13.8" hidden="false" customHeight="false" outlineLevel="0" collapsed="false">
      <c r="A65" s="46" t="n">
        <v>9</v>
      </c>
      <c r="B65" s="50" t="s">
        <v>63</v>
      </c>
      <c r="C65" s="41" t="n">
        <v>0</v>
      </c>
      <c r="D65" s="41" t="n">
        <v>0</v>
      </c>
      <c r="E65" s="42" t="n">
        <v>0</v>
      </c>
      <c r="F65" s="41" t="n">
        <v>0</v>
      </c>
      <c r="G65" s="41" t="n">
        <v>0</v>
      </c>
      <c r="H65" s="42" t="n">
        <v>0</v>
      </c>
      <c r="I65" s="41" t="n">
        <v>0</v>
      </c>
      <c r="J65" s="41" t="n">
        <v>0</v>
      </c>
      <c r="K65" s="42" t="n">
        <v>0</v>
      </c>
      <c r="L65" s="41" t="n">
        <v>0</v>
      </c>
      <c r="M65" s="41" t="n">
        <v>0</v>
      </c>
      <c r="N65" s="42" t="n">
        <v>0</v>
      </c>
      <c r="O65" s="43" t="n">
        <v>0</v>
      </c>
      <c r="P65" s="41" t="n">
        <v>0</v>
      </c>
      <c r="Q65" s="43" t="n">
        <v>0</v>
      </c>
      <c r="R65" s="34" t="n">
        <f aca="false">O65*P65</f>
        <v>0</v>
      </c>
    </row>
    <row r="66" s="49" customFormat="true" ht="13.8" hidden="false" customHeight="false" outlineLevel="0" collapsed="false">
      <c r="A66" s="53" t="s">
        <v>64</v>
      </c>
      <c r="B66" s="53"/>
      <c r="C66" s="53" t="n">
        <f aca="false">SUM(C57:C65)</f>
        <v>1293725</v>
      </c>
      <c r="D66" s="53" t="n">
        <f aca="false">SUM(D57:D65)</f>
        <v>1444445</v>
      </c>
      <c r="E66" s="54" t="n">
        <f aca="false">C66/D66*100</f>
        <v>89.5655424747914</v>
      </c>
      <c r="F66" s="53" t="n">
        <f aca="false">SUM(F57:F65)</f>
        <v>204211</v>
      </c>
      <c r="G66" s="53" t="n">
        <f aca="false">SUM(G57:G65)</f>
        <v>314844</v>
      </c>
      <c r="H66" s="54" t="n">
        <f aca="false">F66/G66*100</f>
        <v>64.8610105322001</v>
      </c>
      <c r="I66" s="55" t="n">
        <f aca="false">SUM(I57:I65)</f>
        <v>1286588</v>
      </c>
      <c r="J66" s="53" t="n">
        <f aca="false">SUM(J57:J65)</f>
        <v>1471562</v>
      </c>
      <c r="K66" s="54" t="n">
        <f aca="false">I66/J66*100</f>
        <v>87.4300912907509</v>
      </c>
      <c r="L66" s="53" t="n">
        <f aca="false">SUM(L57:L65)</f>
        <v>820561</v>
      </c>
      <c r="M66" s="53" t="n">
        <f aca="false">SUM(M57:M65)</f>
        <v>888401</v>
      </c>
      <c r="N66" s="54" t="n">
        <f aca="false">L66/M66*100</f>
        <v>92.3638086854923</v>
      </c>
      <c r="O66" s="55" t="n">
        <f aca="false">SUM(O57:O65)</f>
        <v>577</v>
      </c>
      <c r="P66" s="54" t="n">
        <f aca="false">R66/O66</f>
        <v>73.7175043327556</v>
      </c>
      <c r="Q66" s="55" t="n">
        <f aca="false">SUM(Q57:Q65)</f>
        <v>575</v>
      </c>
      <c r="R66" s="56" t="n">
        <f aca="false">SUM(R57:R65)</f>
        <v>42535</v>
      </c>
    </row>
    <row r="67" customFormat="false" ht="13.8" hidden="false" customHeight="false" outlineLevel="0" collapsed="false">
      <c r="A67" s="34"/>
      <c r="B67" s="57"/>
      <c r="C67" s="34"/>
      <c r="D67" s="34"/>
      <c r="E67" s="34"/>
      <c r="F67" s="34"/>
      <c r="G67" s="34"/>
      <c r="H67" s="34"/>
      <c r="I67" s="34"/>
      <c r="J67" s="34"/>
      <c r="K67" s="58"/>
      <c r="L67" s="34"/>
      <c r="M67" s="34"/>
      <c r="N67" s="34"/>
      <c r="O67" s="34"/>
      <c r="P67" s="58"/>
      <c r="Q67" s="34"/>
      <c r="R67" s="34"/>
    </row>
    <row r="68" customFormat="false" ht="13.8" hidden="false" customHeight="false" outlineLevel="0" collapsed="false">
      <c r="A68" s="35" t="s">
        <v>65</v>
      </c>
      <c r="B68" s="35"/>
      <c r="C68" s="35" t="n">
        <v>3</v>
      </c>
      <c r="D68" s="35" t="n">
        <v>4</v>
      </c>
      <c r="E68" s="38" t="n">
        <v>5</v>
      </c>
      <c r="F68" s="35" t="n">
        <v>6</v>
      </c>
      <c r="G68" s="35" t="n">
        <v>7</v>
      </c>
      <c r="H68" s="35" t="n">
        <v>8</v>
      </c>
      <c r="I68" s="35" t="n">
        <v>9</v>
      </c>
      <c r="J68" s="35" t="n">
        <v>10</v>
      </c>
      <c r="K68" s="35" t="n">
        <v>11</v>
      </c>
      <c r="L68" s="35" t="n">
        <v>12</v>
      </c>
      <c r="M68" s="35" t="n">
        <v>13</v>
      </c>
      <c r="N68" s="35" t="n">
        <v>14</v>
      </c>
      <c r="O68" s="35" t="n">
        <v>15</v>
      </c>
      <c r="P68" s="38" t="n">
        <v>16</v>
      </c>
      <c r="Q68" s="35" t="n">
        <v>15</v>
      </c>
      <c r="R68" s="34"/>
    </row>
    <row r="69" customFormat="false" ht="13.8" hidden="false" customHeight="false" outlineLevel="0" collapsed="false">
      <c r="A69" s="39" t="n">
        <v>1</v>
      </c>
      <c r="B69" s="40" t="s">
        <v>66</v>
      </c>
      <c r="C69" s="43" t="n">
        <v>55836</v>
      </c>
      <c r="D69" s="43" t="n">
        <v>1958</v>
      </c>
      <c r="E69" s="44" t="n">
        <f aca="false">C69/D69*100</f>
        <v>2851.68539325843</v>
      </c>
      <c r="F69" s="43" t="n">
        <v>5931</v>
      </c>
      <c r="G69" s="43" t="n">
        <v>177</v>
      </c>
      <c r="H69" s="44" t="n">
        <f aca="false">F69/G69*100</f>
        <v>3350.84745762712</v>
      </c>
      <c r="I69" s="43" t="n">
        <v>135768</v>
      </c>
      <c r="J69" s="43" t="n">
        <v>115245</v>
      </c>
      <c r="K69" s="44" t="n">
        <f aca="false">I69/J69*100</f>
        <v>117.808147858909</v>
      </c>
      <c r="L69" s="43" t="n">
        <v>53172</v>
      </c>
      <c r="M69" s="43" t="n">
        <v>14000</v>
      </c>
      <c r="N69" s="44" t="n">
        <f aca="false">L69/M69*100</f>
        <v>379.8</v>
      </c>
      <c r="O69" s="43" t="n">
        <v>173</v>
      </c>
      <c r="P69" s="37" t="n">
        <v>55</v>
      </c>
      <c r="Q69" s="43" t="n">
        <v>172</v>
      </c>
      <c r="R69" s="34" t="n">
        <f aca="false">O69*P69</f>
        <v>9515</v>
      </c>
    </row>
    <row r="70" customFormat="false" ht="13.8" hidden="false" customHeight="false" outlineLevel="0" collapsed="false">
      <c r="A70" s="39" t="n">
        <v>2</v>
      </c>
      <c r="B70" s="40" t="s">
        <v>67</v>
      </c>
      <c r="C70" s="37" t="n">
        <v>409787</v>
      </c>
      <c r="D70" s="37" t="n">
        <v>270149</v>
      </c>
      <c r="E70" s="44" t="n">
        <f aca="false">C70/D70*100</f>
        <v>151.689252967807</v>
      </c>
      <c r="F70" s="37" t="n">
        <v>34692</v>
      </c>
      <c r="G70" s="37" t="n">
        <v>27513</v>
      </c>
      <c r="H70" s="44" t="n">
        <f aca="false">F70/G70*100</f>
        <v>126.093119616181</v>
      </c>
      <c r="I70" s="37" t="n">
        <v>409428</v>
      </c>
      <c r="J70" s="37" t="n">
        <v>271182</v>
      </c>
      <c r="K70" s="44" t="n">
        <f aca="false">I70/J70*100</f>
        <v>150.979047281899</v>
      </c>
      <c r="L70" s="37" t="n">
        <f aca="false">804+409528</f>
        <v>410332</v>
      </c>
      <c r="M70" s="37" t="n">
        <v>270378</v>
      </c>
      <c r="N70" s="44" t="n">
        <f aca="false">L70/M70*100</f>
        <v>151.762347528275</v>
      </c>
      <c r="O70" s="43" t="n">
        <v>24</v>
      </c>
      <c r="P70" s="41" t="n">
        <v>65</v>
      </c>
      <c r="Q70" s="43" t="n">
        <v>24</v>
      </c>
      <c r="R70" s="34" t="n">
        <f aca="false">O70*P70</f>
        <v>1560</v>
      </c>
    </row>
    <row r="71" customFormat="false" ht="13.8" hidden="false" customHeight="false" outlineLevel="0" collapsed="false">
      <c r="A71" s="39" t="n">
        <v>3</v>
      </c>
      <c r="B71" s="40" t="s">
        <v>68</v>
      </c>
      <c r="C71" s="43" t="n">
        <v>31081</v>
      </c>
      <c r="D71" s="43" t="n">
        <v>9753</v>
      </c>
      <c r="E71" s="44" t="n">
        <f aca="false">C71/D71*100</f>
        <v>318.681431354455</v>
      </c>
      <c r="F71" s="43" t="n">
        <v>1473</v>
      </c>
      <c r="G71" s="43" t="n">
        <v>1884</v>
      </c>
      <c r="H71" s="44" t="n">
        <f aca="false">F71/G71*100</f>
        <v>78.1847133757962</v>
      </c>
      <c r="I71" s="43" t="n">
        <v>30308</v>
      </c>
      <c r="J71" s="43" t="n">
        <v>10566</v>
      </c>
      <c r="K71" s="44" t="n">
        <f aca="false">I71/J71*100</f>
        <v>286.844595873557</v>
      </c>
      <c r="L71" s="43" t="n">
        <v>4160</v>
      </c>
      <c r="M71" s="43" t="n">
        <v>0</v>
      </c>
      <c r="N71" s="44" t="n">
        <v>0</v>
      </c>
      <c r="O71" s="43" t="n">
        <v>39</v>
      </c>
      <c r="P71" s="37" t="n">
        <v>45</v>
      </c>
      <c r="Q71" s="43" t="n">
        <v>39</v>
      </c>
      <c r="R71" s="34" t="n">
        <f aca="false">O71*P71</f>
        <v>1755</v>
      </c>
    </row>
    <row r="72" customFormat="false" ht="13.8" hidden="false" customHeight="false" outlineLevel="0" collapsed="false">
      <c r="A72" s="39" t="n">
        <v>4</v>
      </c>
      <c r="B72" s="40" t="s">
        <v>69</v>
      </c>
      <c r="C72" s="43" t="n">
        <v>30215</v>
      </c>
      <c r="D72" s="43" t="n">
        <v>18413</v>
      </c>
      <c r="E72" s="44" t="n">
        <f aca="false">C72/D72*100</f>
        <v>164.096019116928</v>
      </c>
      <c r="F72" s="43" t="n">
        <v>1180</v>
      </c>
      <c r="G72" s="43" t="n">
        <v>3368</v>
      </c>
      <c r="H72" s="44" t="n">
        <f aca="false">F72/G72*100</f>
        <v>35.0356294536817</v>
      </c>
      <c r="I72" s="43" t="n">
        <v>39603</v>
      </c>
      <c r="J72" s="43" t="n">
        <v>14401</v>
      </c>
      <c r="K72" s="44" t="n">
        <f aca="false">I72/J72*100</f>
        <v>275.001735990556</v>
      </c>
      <c r="L72" s="43" t="n">
        <v>23341</v>
      </c>
      <c r="M72" s="43" t="n">
        <v>0</v>
      </c>
      <c r="N72" s="44" t="n">
        <v>0</v>
      </c>
      <c r="O72" s="43" t="n">
        <v>73</v>
      </c>
      <c r="P72" s="37" t="n">
        <v>50</v>
      </c>
      <c r="Q72" s="43" t="n">
        <v>72</v>
      </c>
      <c r="R72" s="34" t="n">
        <f aca="false">O72*P72</f>
        <v>3650</v>
      </c>
    </row>
    <row r="73" customFormat="false" ht="13.8" hidden="false" customHeight="false" outlineLevel="0" collapsed="false">
      <c r="A73" s="39" t="n">
        <v>5</v>
      </c>
      <c r="B73" s="40" t="s">
        <v>70</v>
      </c>
      <c r="C73" s="43" t="n">
        <v>55772</v>
      </c>
      <c r="D73" s="43" t="n">
        <v>81004</v>
      </c>
      <c r="E73" s="44" t="n">
        <f aca="false">C73/D73*100</f>
        <v>68.8509209421757</v>
      </c>
      <c r="F73" s="43" t="n">
        <v>125</v>
      </c>
      <c r="G73" s="43" t="n">
        <v>50857</v>
      </c>
      <c r="H73" s="37" t="n">
        <f aca="false">F73/G73*100</f>
        <v>0.245787207267436</v>
      </c>
      <c r="I73" s="43" t="n">
        <v>56554</v>
      </c>
      <c r="J73" s="43" t="n">
        <v>81518</v>
      </c>
      <c r="K73" s="44" t="n">
        <f aca="false">I73/J73*100</f>
        <v>69.3760887166025</v>
      </c>
      <c r="L73" s="43" t="n">
        <f aca="false">41935+2033</f>
        <v>43968</v>
      </c>
      <c r="M73" s="43" t="n">
        <v>50807</v>
      </c>
      <c r="N73" s="44" t="n">
        <f aca="false">L73/M73*100</f>
        <v>86.5392564016769</v>
      </c>
      <c r="O73" s="43" t="n">
        <v>62</v>
      </c>
      <c r="P73" s="37" t="n">
        <v>62</v>
      </c>
      <c r="Q73" s="43" t="n">
        <v>64</v>
      </c>
      <c r="R73" s="34" t="n">
        <f aca="false">O73*P73</f>
        <v>3844</v>
      </c>
    </row>
    <row r="74" customFormat="false" ht="13.8" hidden="false" customHeight="false" outlineLevel="0" collapsed="false">
      <c r="A74" s="39" t="n">
        <v>6</v>
      </c>
      <c r="B74" s="40" t="s">
        <v>71</v>
      </c>
      <c r="C74" s="43" t="n">
        <v>2696</v>
      </c>
      <c r="D74" s="43" t="n">
        <v>6244</v>
      </c>
      <c r="E74" s="44" t="n">
        <f aca="false">C74/D74*100</f>
        <v>43.1774503523382</v>
      </c>
      <c r="F74" s="43" t="n">
        <v>540</v>
      </c>
      <c r="G74" s="43" t="n">
        <v>2163</v>
      </c>
      <c r="H74" s="44" t="n">
        <f aca="false">F74/G74*100</f>
        <v>24.9653259361997</v>
      </c>
      <c r="I74" s="43" t="n">
        <v>2832</v>
      </c>
      <c r="J74" s="43" t="n">
        <v>5681</v>
      </c>
      <c r="K74" s="44" t="n">
        <f aca="false">I74/J74*100</f>
        <v>49.8503784544974</v>
      </c>
      <c r="L74" s="43" t="n">
        <v>48146</v>
      </c>
      <c r="M74" s="43" t="n">
        <v>146</v>
      </c>
      <c r="N74" s="37" t="n">
        <f aca="false">L74/M74*100</f>
        <v>32976.7123287671</v>
      </c>
      <c r="O74" s="43" t="n">
        <v>10</v>
      </c>
      <c r="P74" s="37" t="n">
        <v>69</v>
      </c>
      <c r="Q74" s="43" t="n">
        <v>12</v>
      </c>
      <c r="R74" s="34" t="n">
        <f aca="false">O74*P74</f>
        <v>690</v>
      </c>
    </row>
    <row r="75" customFormat="false" ht="13.8" hidden="false" customHeight="false" outlineLevel="0" collapsed="false">
      <c r="A75" s="39" t="n">
        <v>7</v>
      </c>
      <c r="B75" s="40" t="s">
        <v>72</v>
      </c>
      <c r="C75" s="43" t="n">
        <v>704022</v>
      </c>
      <c r="D75" s="43" t="n">
        <v>572667</v>
      </c>
      <c r="E75" s="44" t="n">
        <f aca="false">C75/D75*100</f>
        <v>122.937413889747</v>
      </c>
      <c r="F75" s="43" t="n">
        <v>65369</v>
      </c>
      <c r="G75" s="43" t="n">
        <v>132547</v>
      </c>
      <c r="H75" s="44" t="n">
        <f aca="false">F75/G75*100</f>
        <v>49.3176005492391</v>
      </c>
      <c r="I75" s="43" t="n">
        <v>678722</v>
      </c>
      <c r="J75" s="43" t="n">
        <v>582922</v>
      </c>
      <c r="K75" s="44" t="n">
        <f aca="false">I75/J75*100</f>
        <v>116.434445774906</v>
      </c>
      <c r="L75" s="43" t="n">
        <f aca="false">17865+158400</f>
        <v>176265</v>
      </c>
      <c r="M75" s="43" t="n">
        <v>115970</v>
      </c>
      <c r="N75" s="44" t="n">
        <f aca="false">L75/M75*100</f>
        <v>151.991894455463</v>
      </c>
      <c r="O75" s="43" t="n">
        <v>140</v>
      </c>
      <c r="P75" s="41" t="n">
        <v>200</v>
      </c>
      <c r="Q75" s="43" t="n">
        <v>140</v>
      </c>
      <c r="R75" s="34" t="n">
        <f aca="false">O75*P75</f>
        <v>28000</v>
      </c>
    </row>
    <row r="76" customFormat="false" ht="13.8" hidden="false" customHeight="false" outlineLevel="0" collapsed="false">
      <c r="A76" s="39" t="n">
        <v>8</v>
      </c>
      <c r="B76" s="40" t="s">
        <v>73</v>
      </c>
      <c r="C76" s="43" t="n">
        <v>2792</v>
      </c>
      <c r="D76" s="43" t="n">
        <v>3258</v>
      </c>
      <c r="E76" s="44" t="n">
        <f aca="false">C76/D76*100</f>
        <v>85.6967464702271</v>
      </c>
      <c r="F76" s="43" t="n">
        <v>76</v>
      </c>
      <c r="G76" s="43" t="n">
        <v>0</v>
      </c>
      <c r="H76" s="44" t="n">
        <v>0</v>
      </c>
      <c r="I76" s="43" t="n">
        <v>3072</v>
      </c>
      <c r="J76" s="43" t="n">
        <v>3583</v>
      </c>
      <c r="K76" s="44" t="n">
        <f aca="false">I76/J76*100</f>
        <v>85.7382082054145</v>
      </c>
      <c r="L76" s="43" t="n">
        <v>0</v>
      </c>
      <c r="M76" s="43" t="n">
        <v>0</v>
      </c>
      <c r="N76" s="44" t="n">
        <v>0</v>
      </c>
      <c r="O76" s="43" t="n">
        <v>16</v>
      </c>
      <c r="P76" s="37" t="n">
        <v>40</v>
      </c>
      <c r="Q76" s="43" t="n">
        <v>18</v>
      </c>
      <c r="R76" s="34" t="n">
        <f aca="false">O76*P76</f>
        <v>640</v>
      </c>
    </row>
    <row r="77" s="49" customFormat="true" ht="13.8" hidden="false" customHeight="false" outlineLevel="0" collapsed="false">
      <c r="A77" s="47" t="s">
        <v>207</v>
      </c>
      <c r="B77" s="47" t="s">
        <v>74</v>
      </c>
      <c r="C77" s="47" t="n">
        <f aca="false">SUM(C69:C76)</f>
        <v>1292201</v>
      </c>
      <c r="D77" s="47" t="n">
        <f aca="false">SUM(D69:D76)</f>
        <v>963446</v>
      </c>
      <c r="E77" s="48" t="n">
        <f aca="false">C77/D77*100</f>
        <v>134.122825773318</v>
      </c>
      <c r="F77" s="47" t="n">
        <f aca="false">SUM(F69:F76)</f>
        <v>109386</v>
      </c>
      <c r="G77" s="47" t="n">
        <f aca="false">SUM(G69:G76)</f>
        <v>218509</v>
      </c>
      <c r="H77" s="48" t="n">
        <f aca="false">F77/G77*100</f>
        <v>50.0601805875273</v>
      </c>
      <c r="I77" s="47" t="n">
        <f aca="false">SUM(I69:I76)</f>
        <v>1356287</v>
      </c>
      <c r="J77" s="47" t="n">
        <f aca="false">SUM(J69:J76)</f>
        <v>1085098</v>
      </c>
      <c r="K77" s="48" t="n">
        <f aca="false">I77/J77*100</f>
        <v>124.992120527363</v>
      </c>
      <c r="L77" s="47" t="n">
        <f aca="false">SUM(L69:L76)</f>
        <v>759384</v>
      </c>
      <c r="M77" s="47" t="n">
        <f aca="false">SUM(M69:M76)</f>
        <v>451301</v>
      </c>
      <c r="N77" s="59" t="n">
        <f aca="false">L77/M77*100</f>
        <v>168.265525669121</v>
      </c>
      <c r="O77" s="47" t="n">
        <f aca="false">SUM(O69:O76)</f>
        <v>537</v>
      </c>
      <c r="P77" s="48" t="n">
        <f aca="false">R77/O77</f>
        <v>92.4655493482309</v>
      </c>
      <c r="Q77" s="47" t="n">
        <f aca="false">SUM(Q69:Q76)</f>
        <v>541</v>
      </c>
      <c r="R77" s="56" t="n">
        <f aca="false">SUM(R69:R76)</f>
        <v>49654</v>
      </c>
    </row>
    <row r="78" s="230" customFormat="true" ht="13.8" hidden="false" customHeight="false" outlineLevel="0" collapsed="false">
      <c r="A78" s="227" t="s">
        <v>75</v>
      </c>
      <c r="B78" s="227" t="s">
        <v>75</v>
      </c>
      <c r="C78" s="227" t="n">
        <f aca="false">C54+C66+C77</f>
        <v>5371313</v>
      </c>
      <c r="D78" s="227" t="n">
        <f aca="false">D54+D66+D77</f>
        <v>4333909</v>
      </c>
      <c r="E78" s="228" t="n">
        <f aca="false">C78/D78*100</f>
        <v>123.936912380948</v>
      </c>
      <c r="F78" s="227" t="n">
        <f aca="false">F54+F66+F77</f>
        <v>558559</v>
      </c>
      <c r="G78" s="227" t="n">
        <f aca="false">G54+G66+G77</f>
        <v>747776</v>
      </c>
      <c r="H78" s="228" t="n">
        <f aca="false">F78/G78*100</f>
        <v>74.6960319667922</v>
      </c>
      <c r="I78" s="227" t="n">
        <f aca="false">I54+I66+I77</f>
        <v>4867378</v>
      </c>
      <c r="J78" s="227" t="n">
        <f aca="false">J54+J66+J77</f>
        <v>4571110</v>
      </c>
      <c r="K78" s="228" t="n">
        <f aca="false">I78/J78*100</f>
        <v>106.481314166581</v>
      </c>
      <c r="L78" s="227" t="n">
        <f aca="false">L54+L66+L77</f>
        <v>2786990</v>
      </c>
      <c r="M78" s="227" t="n">
        <f aca="false">M54+M66+M77</f>
        <v>2426281</v>
      </c>
      <c r="N78" s="228" t="n">
        <f aca="false">L78/M78*100</f>
        <v>114.866744618616</v>
      </c>
      <c r="O78" s="227" t="n">
        <f aca="false">O54+O66+O77</f>
        <v>1931</v>
      </c>
      <c r="P78" s="228" t="n">
        <f aca="false">R78/O78</f>
        <v>83.0269290523045</v>
      </c>
      <c r="Q78" s="227" t="n">
        <f aca="false">Q54+Q66+Q77</f>
        <v>1961</v>
      </c>
      <c r="R78" s="229" t="n">
        <f aca="false">R54+R66+R77</f>
        <v>160325</v>
      </c>
    </row>
    <row r="79" customFormat="false" ht="13.8" hidden="false" customHeight="false" outlineLevel="0" collapsed="false">
      <c r="A79" s="43"/>
      <c r="B79" s="40"/>
      <c r="C79" s="43"/>
      <c r="D79" s="43"/>
      <c r="E79" s="43"/>
      <c r="F79" s="43"/>
      <c r="G79" s="43"/>
      <c r="H79" s="43"/>
      <c r="I79" s="43"/>
      <c r="J79" s="43"/>
      <c r="K79" s="37"/>
      <c r="L79" s="43"/>
      <c r="M79" s="43"/>
      <c r="N79" s="43"/>
      <c r="O79" s="43"/>
      <c r="P79" s="37"/>
      <c r="Q79" s="43"/>
      <c r="R79" s="34"/>
    </row>
    <row r="80" customFormat="false" ht="13.8" hidden="false" customHeight="false" outlineLevel="0" collapsed="false">
      <c r="A80" s="35" t="s">
        <v>20</v>
      </c>
      <c r="B80" s="35"/>
      <c r="C80" s="35" t="n">
        <v>3</v>
      </c>
      <c r="D80" s="35" t="n">
        <v>4</v>
      </c>
      <c r="E80" s="38" t="n">
        <v>5</v>
      </c>
      <c r="F80" s="35" t="n">
        <v>6</v>
      </c>
      <c r="G80" s="35" t="n">
        <v>7</v>
      </c>
      <c r="H80" s="35" t="n">
        <v>8</v>
      </c>
      <c r="I80" s="35" t="n">
        <v>9</v>
      </c>
      <c r="J80" s="35" t="n">
        <v>10</v>
      </c>
      <c r="K80" s="35" t="n">
        <v>11</v>
      </c>
      <c r="L80" s="35" t="n">
        <v>12</v>
      </c>
      <c r="M80" s="35" t="n">
        <v>13</v>
      </c>
      <c r="N80" s="35" t="n">
        <v>14</v>
      </c>
      <c r="O80" s="35" t="n">
        <v>15</v>
      </c>
      <c r="P80" s="38" t="n">
        <v>16</v>
      </c>
      <c r="Q80" s="35" t="n">
        <v>15</v>
      </c>
      <c r="R80" s="34"/>
    </row>
    <row r="81" customFormat="false" ht="14.25" hidden="false" customHeight="false" outlineLevel="0" collapsed="false">
      <c r="A81" s="60" t="n">
        <v>1</v>
      </c>
      <c r="B81" s="61" t="s">
        <v>76</v>
      </c>
      <c r="C81" s="37" t="n">
        <v>11444</v>
      </c>
      <c r="D81" s="37" t="n">
        <v>44477</v>
      </c>
      <c r="E81" s="44" t="n">
        <f aca="false">C81/D81*100</f>
        <v>25.7301526631742</v>
      </c>
      <c r="F81" s="37" t="n">
        <v>338</v>
      </c>
      <c r="G81" s="37" t="n">
        <v>4484</v>
      </c>
      <c r="H81" s="44" t="n">
        <f aca="false">F81/G81*100</f>
        <v>7.53791257805531</v>
      </c>
      <c r="I81" s="37" t="n">
        <v>8871</v>
      </c>
      <c r="J81" s="37" t="n">
        <v>50378</v>
      </c>
      <c r="K81" s="44" t="n">
        <f aca="false">I81/J81*100</f>
        <v>17.6088768907063</v>
      </c>
      <c r="L81" s="43" t="n">
        <v>0</v>
      </c>
      <c r="M81" s="37" t="n">
        <v>5674</v>
      </c>
      <c r="N81" s="44" t="n">
        <v>0</v>
      </c>
      <c r="O81" s="43" t="n">
        <v>342</v>
      </c>
      <c r="P81" s="37" t="n">
        <v>113</v>
      </c>
      <c r="Q81" s="43" t="n">
        <v>342</v>
      </c>
      <c r="R81" s="34" t="n">
        <f aca="false">O81*P81</f>
        <v>38646</v>
      </c>
    </row>
    <row r="82" s="63" customFormat="true" ht="13.8" hidden="false" customHeight="false" outlineLevel="0" collapsed="false">
      <c r="A82" s="62" t="n">
        <v>2</v>
      </c>
      <c r="B82" s="61" t="s">
        <v>77</v>
      </c>
      <c r="C82" s="37" t="n">
        <v>463003</v>
      </c>
      <c r="D82" s="37" t="n">
        <v>516894</v>
      </c>
      <c r="E82" s="44" t="n">
        <f aca="false">C82/D82*100</f>
        <v>89.5740712796047</v>
      </c>
      <c r="F82" s="37" t="n">
        <v>58855</v>
      </c>
      <c r="G82" s="37" t="n">
        <v>63258</v>
      </c>
      <c r="H82" s="44" t="n">
        <f aca="false">F82/G82*100</f>
        <v>93.0396155426982</v>
      </c>
      <c r="I82" s="37" t="n">
        <v>500704</v>
      </c>
      <c r="J82" s="37" t="n">
        <v>505440</v>
      </c>
      <c r="K82" s="44" t="n">
        <f aca="false">I82/J82*100</f>
        <v>99.0629946185502</v>
      </c>
      <c r="L82" s="37" t="n">
        <v>493973</v>
      </c>
      <c r="M82" s="37" t="n">
        <v>498742</v>
      </c>
      <c r="N82" s="44" t="n">
        <f aca="false">L82/M82*100</f>
        <v>99.0437941861724</v>
      </c>
      <c r="O82" s="43" t="n">
        <v>639</v>
      </c>
      <c r="P82" s="37" t="n">
        <v>102</v>
      </c>
      <c r="Q82" s="43" t="n">
        <v>571</v>
      </c>
      <c r="R82" s="34" t="n">
        <f aca="false">O82*P82</f>
        <v>65178</v>
      </c>
    </row>
    <row r="83" customFormat="false" ht="14.25" hidden="false" customHeight="false" outlineLevel="0" collapsed="false">
      <c r="A83" s="60" t="n">
        <v>3</v>
      </c>
      <c r="B83" s="61" t="s">
        <v>78</v>
      </c>
      <c r="C83" s="37" t="n">
        <v>750197</v>
      </c>
      <c r="D83" s="37" t="n">
        <v>573288</v>
      </c>
      <c r="E83" s="44" t="n">
        <f aca="false">C83/D83*100</f>
        <v>130.858660917375</v>
      </c>
      <c r="F83" s="37" t="n">
        <v>141915</v>
      </c>
      <c r="G83" s="37" t="n">
        <v>105084</v>
      </c>
      <c r="H83" s="44" t="n">
        <f aca="false">F83/G83*100</f>
        <v>135.049103574283</v>
      </c>
      <c r="I83" s="37" t="n">
        <v>1509886</v>
      </c>
      <c r="J83" s="37" t="n">
        <v>989525</v>
      </c>
      <c r="K83" s="44" t="n">
        <f aca="false">I83/J83*100</f>
        <v>152.586948283267</v>
      </c>
      <c r="L83" s="37" t="n">
        <v>331794</v>
      </c>
      <c r="M83" s="37" t="n">
        <v>186185</v>
      </c>
      <c r="N83" s="44" t="n">
        <f aca="false">L83/M83*100</f>
        <v>178.206622445417</v>
      </c>
      <c r="O83" s="43" t="n">
        <v>21</v>
      </c>
      <c r="P83" s="37" t="n">
        <v>306</v>
      </c>
      <c r="Q83" s="43" t="n">
        <v>22</v>
      </c>
      <c r="R83" s="34" t="n">
        <f aca="false">O83*P83</f>
        <v>6426</v>
      </c>
    </row>
    <row r="84" customFormat="false" ht="13.8" hidden="false" customHeight="false" outlineLevel="0" collapsed="false">
      <c r="A84" s="62" t="n">
        <v>4</v>
      </c>
      <c r="B84" s="61" t="s">
        <v>79</v>
      </c>
      <c r="C84" s="37" t="n">
        <v>653172</v>
      </c>
      <c r="D84" s="37" t="n">
        <v>585856</v>
      </c>
      <c r="E84" s="44" t="n">
        <f aca="false">C84/D84*100</f>
        <v>111.490195542932</v>
      </c>
      <c r="F84" s="37" t="n">
        <v>85777</v>
      </c>
      <c r="G84" s="37" t="n">
        <v>69319</v>
      </c>
      <c r="H84" s="44" t="n">
        <f aca="false">F84/G84*100</f>
        <v>123.742408286328</v>
      </c>
      <c r="I84" s="37" t="n">
        <v>610255</v>
      </c>
      <c r="J84" s="37" t="n">
        <v>573996</v>
      </c>
      <c r="K84" s="44" t="n">
        <f aca="false">I84/J84*100</f>
        <v>106.316942975212</v>
      </c>
      <c r="L84" s="43" t="n">
        <v>419474</v>
      </c>
      <c r="M84" s="37" t="n">
        <v>317153</v>
      </c>
      <c r="N84" s="44" t="n">
        <f aca="false">L84/M84*100</f>
        <v>132.262346564592</v>
      </c>
      <c r="O84" s="43" t="n">
        <v>196</v>
      </c>
      <c r="P84" s="37" t="n">
        <v>40</v>
      </c>
      <c r="Q84" s="43" t="n">
        <v>196</v>
      </c>
      <c r="R84" s="34" t="n">
        <f aca="false">O84*P84</f>
        <v>7840</v>
      </c>
    </row>
    <row r="85" customFormat="false" ht="14.25" hidden="false" customHeight="false" outlineLevel="0" collapsed="false">
      <c r="A85" s="60" t="n">
        <v>5</v>
      </c>
      <c r="B85" s="61" t="s">
        <v>80</v>
      </c>
      <c r="C85" s="37" t="n">
        <v>258769</v>
      </c>
      <c r="D85" s="37" t="n">
        <v>226042</v>
      </c>
      <c r="E85" s="44" t="n">
        <f aca="false">C85/D85*100</f>
        <v>114.478282797002</v>
      </c>
      <c r="F85" s="37" t="n">
        <v>43814</v>
      </c>
      <c r="G85" s="37" t="n">
        <v>44918</v>
      </c>
      <c r="H85" s="44" t="n">
        <f aca="false">F85/G85*100</f>
        <v>97.5421879869985</v>
      </c>
      <c r="I85" s="37" t="n">
        <v>258026</v>
      </c>
      <c r="J85" s="37" t="n">
        <v>214347</v>
      </c>
      <c r="K85" s="44" t="n">
        <f aca="false">I85/J85*100</f>
        <v>120.377705309615</v>
      </c>
      <c r="L85" s="43" t="n">
        <v>110123</v>
      </c>
      <c r="M85" s="37" t="n">
        <v>0</v>
      </c>
      <c r="N85" s="44" t="n">
        <v>0</v>
      </c>
      <c r="O85" s="43" t="n">
        <v>90</v>
      </c>
      <c r="P85" s="37" t="n">
        <v>45</v>
      </c>
      <c r="Q85" s="43" t="n">
        <v>89</v>
      </c>
      <c r="R85" s="34" t="n">
        <f aca="false">O85*P85</f>
        <v>4050</v>
      </c>
    </row>
    <row r="86" customFormat="false" ht="13.8" hidden="false" customHeight="false" outlineLevel="0" collapsed="false">
      <c r="A86" s="62" t="n">
        <v>6</v>
      </c>
      <c r="B86" s="61" t="s">
        <v>81</v>
      </c>
      <c r="C86" s="43" t="n">
        <v>0</v>
      </c>
      <c r="D86" s="43" t="n">
        <v>0</v>
      </c>
      <c r="E86" s="44" t="n">
        <v>0</v>
      </c>
      <c r="F86" s="43" t="n">
        <v>0</v>
      </c>
      <c r="G86" s="43" t="n">
        <v>0</v>
      </c>
      <c r="H86" s="42" t="n">
        <v>0</v>
      </c>
      <c r="I86" s="43" t="n">
        <v>0</v>
      </c>
      <c r="J86" s="43" t="n">
        <v>0</v>
      </c>
      <c r="K86" s="42" t="n">
        <v>0</v>
      </c>
      <c r="L86" s="43" t="n">
        <v>0</v>
      </c>
      <c r="M86" s="43" t="n">
        <v>0</v>
      </c>
      <c r="N86" s="44" t="n">
        <v>0</v>
      </c>
      <c r="O86" s="43" t="n">
        <v>0</v>
      </c>
      <c r="P86" s="41" t="n">
        <v>0</v>
      </c>
      <c r="Q86" s="43" t="n">
        <v>0</v>
      </c>
      <c r="R86" s="34" t="n">
        <f aca="false">O86*P86</f>
        <v>0</v>
      </c>
    </row>
    <row r="87" customFormat="false" ht="14.25" hidden="false" customHeight="false" outlineLevel="0" collapsed="false">
      <c r="A87" s="60" t="n">
        <v>7</v>
      </c>
      <c r="B87" s="61" t="s">
        <v>82</v>
      </c>
      <c r="C87" s="37" t="n">
        <v>406</v>
      </c>
      <c r="D87" s="37" t="n">
        <v>839</v>
      </c>
      <c r="E87" s="44" t="n">
        <f aca="false">C87/D87*100</f>
        <v>48.3909415971395</v>
      </c>
      <c r="F87" s="37" t="n">
        <v>0</v>
      </c>
      <c r="G87" s="37" t="n">
        <v>0</v>
      </c>
      <c r="H87" s="44" t="e">
        <f aca="false">F87/G87*100</f>
        <v>#DIV/0!</v>
      </c>
      <c r="I87" s="37" t="n">
        <v>406</v>
      </c>
      <c r="J87" s="37" t="n">
        <v>839</v>
      </c>
      <c r="K87" s="44" t="n">
        <f aca="false">I87/J87*100</f>
        <v>48.3909415971395</v>
      </c>
      <c r="L87" s="43" t="n">
        <v>0</v>
      </c>
      <c r="M87" s="37" t="n">
        <v>0</v>
      </c>
      <c r="N87" s="44" t="n">
        <v>0</v>
      </c>
      <c r="O87" s="43" t="n">
        <v>10</v>
      </c>
      <c r="P87" s="37" t="n">
        <v>73</v>
      </c>
      <c r="Q87" s="43" t="n">
        <v>12</v>
      </c>
      <c r="R87" s="34" t="n">
        <f aca="false">O87*P87</f>
        <v>730</v>
      </c>
    </row>
    <row r="88" customFormat="false" ht="13.8" hidden="false" customHeight="false" outlineLevel="0" collapsed="false">
      <c r="A88" s="62" t="n">
        <v>8</v>
      </c>
      <c r="B88" s="64" t="s">
        <v>83</v>
      </c>
      <c r="C88" s="37" t="n">
        <v>736807</v>
      </c>
      <c r="D88" s="37" t="n">
        <v>821262</v>
      </c>
      <c r="E88" s="44" t="n">
        <f aca="false">C88/D88*100</f>
        <v>89.7164364112792</v>
      </c>
      <c r="F88" s="37" t="n">
        <v>79087</v>
      </c>
      <c r="G88" s="37" t="n">
        <v>155256</v>
      </c>
      <c r="H88" s="44" t="n">
        <f aca="false">F88/G88*100</f>
        <v>50.9397382387798</v>
      </c>
      <c r="I88" s="37" t="n">
        <v>818059</v>
      </c>
      <c r="J88" s="37" t="n">
        <v>890038</v>
      </c>
      <c r="K88" s="44" t="n">
        <f aca="false">I88/J88*100</f>
        <v>91.9128172055575</v>
      </c>
      <c r="L88" s="43" t="n">
        <v>149810</v>
      </c>
      <c r="M88" s="37" t="n">
        <v>170175</v>
      </c>
      <c r="N88" s="44" t="n">
        <f aca="false">L88/M88*100</f>
        <v>88.0329073013075</v>
      </c>
      <c r="O88" s="43" t="n">
        <v>79</v>
      </c>
      <c r="P88" s="37" t="n">
        <v>85</v>
      </c>
      <c r="Q88" s="43" t="n">
        <v>79</v>
      </c>
      <c r="R88" s="34" t="n">
        <f aca="false">O88*P88</f>
        <v>6715</v>
      </c>
    </row>
    <row r="89" customFormat="false" ht="14.25" hidden="false" customHeight="false" outlineLevel="0" collapsed="false">
      <c r="A89" s="60" t="n">
        <v>9</v>
      </c>
      <c r="B89" s="64" t="s">
        <v>84</v>
      </c>
      <c r="C89" s="37" t="n">
        <v>1564668</v>
      </c>
      <c r="D89" s="37" t="n">
        <v>1654060</v>
      </c>
      <c r="E89" s="44" t="n">
        <f aca="false">C89/D89*100</f>
        <v>94.595601126924</v>
      </c>
      <c r="F89" s="37" t="n">
        <v>190474</v>
      </c>
      <c r="G89" s="37" t="n">
        <v>208074</v>
      </c>
      <c r="H89" s="44" t="n">
        <f aca="false">F89/G89*100</f>
        <v>91.5414708228803</v>
      </c>
      <c r="I89" s="37" t="n">
        <v>1481782</v>
      </c>
      <c r="J89" s="37" t="n">
        <v>1828790</v>
      </c>
      <c r="K89" s="44" t="n">
        <f aca="false">I89/J89*100</f>
        <v>81.0252680734256</v>
      </c>
      <c r="L89" s="43" t="n">
        <v>0</v>
      </c>
      <c r="M89" s="37" t="n">
        <v>0</v>
      </c>
      <c r="N89" s="44" t="n">
        <v>0</v>
      </c>
      <c r="O89" s="43" t="n">
        <v>128</v>
      </c>
      <c r="P89" s="37" t="n">
        <v>145</v>
      </c>
      <c r="Q89" s="43" t="n">
        <v>128</v>
      </c>
      <c r="R89" s="34" t="n">
        <f aca="false">O89*P89</f>
        <v>18560</v>
      </c>
    </row>
    <row r="90" customFormat="false" ht="13.8" hidden="false" customHeight="false" outlineLevel="0" collapsed="false">
      <c r="A90" s="62" t="n">
        <v>10</v>
      </c>
      <c r="B90" s="61" t="s">
        <v>85</v>
      </c>
      <c r="C90" s="37" t="n">
        <v>937454</v>
      </c>
      <c r="D90" s="37" t="n">
        <v>771522</v>
      </c>
      <c r="E90" s="44" t="n">
        <f aca="false">C90/D90*100</f>
        <v>121.507098955052</v>
      </c>
      <c r="F90" s="37" t="n">
        <v>157960</v>
      </c>
      <c r="G90" s="37" t="n">
        <v>40810</v>
      </c>
      <c r="H90" s="44" t="n">
        <f aca="false">F90/G90*100</f>
        <v>387.061994609164</v>
      </c>
      <c r="I90" s="37" t="n">
        <v>866441</v>
      </c>
      <c r="J90" s="37" t="n">
        <v>674966</v>
      </c>
      <c r="K90" s="44" t="n">
        <f aca="false">I90/J90*100</f>
        <v>128.368095578148</v>
      </c>
      <c r="L90" s="43" t="n">
        <f aca="false">242620+192727</f>
        <v>435347</v>
      </c>
      <c r="M90" s="37" t="n">
        <f aca="false">261535+103419</f>
        <v>364954</v>
      </c>
      <c r="N90" s="44" t="n">
        <f aca="false">L90/M90*100</f>
        <v>119.288184264318</v>
      </c>
      <c r="O90" s="43" t="n">
        <v>121</v>
      </c>
      <c r="P90" s="37" t="n">
        <v>194</v>
      </c>
      <c r="Q90" s="43" t="n">
        <v>121</v>
      </c>
      <c r="R90" s="34" t="n">
        <f aca="false">O90*P90</f>
        <v>23474</v>
      </c>
    </row>
    <row r="91" customFormat="false" ht="14.25" hidden="false" customHeight="false" outlineLevel="0" collapsed="false">
      <c r="A91" s="60" t="n">
        <v>11</v>
      </c>
      <c r="B91" s="61" t="s">
        <v>86</v>
      </c>
      <c r="C91" s="60" t="n">
        <v>215857</v>
      </c>
      <c r="D91" s="231" t="n">
        <v>177257</v>
      </c>
      <c r="E91" s="44" t="n">
        <f aca="false">C91/D91*100</f>
        <v>121.77629092222</v>
      </c>
      <c r="F91" s="37" t="n">
        <v>24299</v>
      </c>
      <c r="G91" s="37" t="n">
        <v>7739</v>
      </c>
      <c r="H91" s="44" t="n">
        <f aca="false">F91/G91*100</f>
        <v>313.981134513503</v>
      </c>
      <c r="I91" s="65" t="n">
        <v>2401253</v>
      </c>
      <c r="J91" s="66" t="n">
        <v>2351854</v>
      </c>
      <c r="K91" s="44" t="n">
        <f aca="false">I91/J91*100</f>
        <v>102.100428002759</v>
      </c>
      <c r="L91" s="65" t="n">
        <v>24698</v>
      </c>
      <c r="M91" s="66" t="n">
        <v>8362</v>
      </c>
      <c r="N91" s="44" t="n">
        <f aca="false">L91/M91*100</f>
        <v>295.359961731643</v>
      </c>
      <c r="O91" s="43" t="n">
        <v>51</v>
      </c>
      <c r="P91" s="37" t="n">
        <v>250</v>
      </c>
      <c r="Q91" s="43" t="n">
        <v>52</v>
      </c>
      <c r="R91" s="34" t="n">
        <f aca="false">O91*P91</f>
        <v>12750</v>
      </c>
    </row>
    <row r="92" s="49" customFormat="true" ht="13.8" hidden="false" customHeight="false" outlineLevel="0" collapsed="false">
      <c r="A92" s="47" t="s">
        <v>87</v>
      </c>
      <c r="B92" s="47" t="s">
        <v>88</v>
      </c>
      <c r="C92" s="59" t="n">
        <f aca="false">SUM(C81:C91)</f>
        <v>5591777</v>
      </c>
      <c r="D92" s="59" t="n">
        <f aca="false">SUM(D81:D91)</f>
        <v>5371497</v>
      </c>
      <c r="E92" s="48" t="n">
        <f aca="false">C92/D92*100</f>
        <v>104.100905203894</v>
      </c>
      <c r="F92" s="59" t="n">
        <f aca="false">SUM(F81:F91)</f>
        <v>782519</v>
      </c>
      <c r="G92" s="59" t="n">
        <f aca="false">SUM(G81:G91)</f>
        <v>698942</v>
      </c>
      <c r="H92" s="48" t="n">
        <f aca="false">F92/G92*100</f>
        <v>111.957644554198</v>
      </c>
      <c r="I92" s="59" t="n">
        <f aca="false">SUM(I81:I91)</f>
        <v>8455683</v>
      </c>
      <c r="J92" s="59" t="n">
        <f aca="false">SUM(J81:J91)</f>
        <v>8080173</v>
      </c>
      <c r="K92" s="48" t="n">
        <f aca="false">I92/J92*100</f>
        <v>104.647301487233</v>
      </c>
      <c r="L92" s="59" t="n">
        <f aca="false">SUM(L81:L91)</f>
        <v>1965219</v>
      </c>
      <c r="M92" s="59" t="n">
        <f aca="false">SUM(M81:M91)</f>
        <v>1551245</v>
      </c>
      <c r="N92" s="48" t="n">
        <f aca="false">L92/M92*100</f>
        <v>126.686564662577</v>
      </c>
      <c r="O92" s="47" t="n">
        <f aca="false">SUM(O81:O91)</f>
        <v>1677</v>
      </c>
      <c r="P92" s="48" t="n">
        <f aca="false">R92/O92</f>
        <v>109.93977340489</v>
      </c>
      <c r="Q92" s="47" t="n">
        <f aca="false">SUM(Q81:Q91)</f>
        <v>1612</v>
      </c>
      <c r="R92" s="56" t="n">
        <f aca="false">SUM(R81:R91)</f>
        <v>184369</v>
      </c>
    </row>
    <row r="93" customFormat="false" ht="13.8" hidden="false" customHeight="false" outlineLevel="0" collapsed="false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37"/>
      <c r="L93" s="43"/>
      <c r="M93" s="43"/>
      <c r="N93" s="43"/>
      <c r="O93" s="43"/>
      <c r="P93" s="37"/>
      <c r="Q93" s="43"/>
      <c r="R93" s="34"/>
    </row>
    <row r="94" customFormat="false" ht="13.8" hidden="false" customHeight="false" outlineLevel="0" collapsed="false">
      <c r="A94" s="35" t="s">
        <v>21</v>
      </c>
      <c r="B94" s="35"/>
      <c r="C94" s="35" t="n">
        <v>3</v>
      </c>
      <c r="D94" s="35" t="n">
        <v>4</v>
      </c>
      <c r="E94" s="38" t="n">
        <v>5</v>
      </c>
      <c r="F94" s="35" t="n">
        <v>6</v>
      </c>
      <c r="G94" s="35" t="n">
        <v>7</v>
      </c>
      <c r="H94" s="35" t="n">
        <v>8</v>
      </c>
      <c r="I94" s="35" t="n">
        <v>9</v>
      </c>
      <c r="J94" s="35" t="n">
        <v>10</v>
      </c>
      <c r="K94" s="35" t="n">
        <v>11</v>
      </c>
      <c r="L94" s="35" t="n">
        <v>12</v>
      </c>
      <c r="M94" s="35" t="n">
        <v>13</v>
      </c>
      <c r="N94" s="35" t="n">
        <v>14</v>
      </c>
      <c r="O94" s="35" t="n">
        <v>15</v>
      </c>
      <c r="P94" s="38" t="n">
        <v>16</v>
      </c>
      <c r="Q94" s="35" t="n">
        <v>15</v>
      </c>
      <c r="R94" s="34"/>
    </row>
    <row r="95" customFormat="false" ht="13.8" hidden="false" customHeight="false" outlineLevel="0" collapsed="false">
      <c r="A95" s="39" t="n">
        <v>1</v>
      </c>
      <c r="B95" s="64" t="s">
        <v>89</v>
      </c>
      <c r="C95" s="69" t="n">
        <v>209003</v>
      </c>
      <c r="D95" s="69" t="n">
        <v>270486</v>
      </c>
      <c r="E95" s="44" t="n">
        <f aca="false">C95/D95*100</f>
        <v>77.2694335381498</v>
      </c>
      <c r="F95" s="69" t="n">
        <v>29360</v>
      </c>
      <c r="G95" s="69" t="n">
        <v>33415</v>
      </c>
      <c r="H95" s="44" t="n">
        <f aca="false">F95/G95*100</f>
        <v>87.8647314080503</v>
      </c>
      <c r="I95" s="69" t="n">
        <v>198233</v>
      </c>
      <c r="J95" s="68" t="n">
        <v>259524</v>
      </c>
      <c r="K95" s="44" t="n">
        <f aca="false">I95/J95*100</f>
        <v>76.3833017370262</v>
      </c>
      <c r="L95" s="69" t="n">
        <v>198188</v>
      </c>
      <c r="M95" s="69" t="n">
        <v>249152</v>
      </c>
      <c r="N95" s="44" t="n">
        <f aca="false">L95/M95*100</f>
        <v>79.545016696635</v>
      </c>
      <c r="O95" s="67" t="n">
        <v>300</v>
      </c>
      <c r="P95" s="37" t="n">
        <v>30</v>
      </c>
      <c r="Q95" s="67" t="n">
        <v>294</v>
      </c>
      <c r="R95" s="34" t="n">
        <f aca="false">O95*P95</f>
        <v>9000</v>
      </c>
    </row>
    <row r="96" customFormat="false" ht="13.8" hidden="false" customHeight="false" outlineLevel="0" collapsed="false">
      <c r="A96" s="39" t="n">
        <v>2</v>
      </c>
      <c r="B96" s="64" t="s">
        <v>90</v>
      </c>
      <c r="C96" s="41" t="n">
        <v>0</v>
      </c>
      <c r="D96" s="41" t="n">
        <v>0</v>
      </c>
      <c r="E96" s="42" t="n">
        <v>0</v>
      </c>
      <c r="F96" s="41" t="n">
        <v>0</v>
      </c>
      <c r="G96" s="41" t="n">
        <v>0</v>
      </c>
      <c r="H96" s="42" t="n">
        <v>0</v>
      </c>
      <c r="I96" s="41" t="n">
        <v>0</v>
      </c>
      <c r="J96" s="41" t="n">
        <v>0</v>
      </c>
      <c r="K96" s="42" t="n">
        <v>0</v>
      </c>
      <c r="L96" s="41" t="n">
        <v>0</v>
      </c>
      <c r="M96" s="41" t="n">
        <v>0</v>
      </c>
      <c r="N96" s="42" t="n">
        <v>0</v>
      </c>
      <c r="O96" s="43" t="n">
        <v>0</v>
      </c>
      <c r="P96" s="41" t="n">
        <v>0</v>
      </c>
      <c r="Q96" s="43" t="n">
        <v>0</v>
      </c>
      <c r="R96" s="34" t="n">
        <f aca="false">O96*P96</f>
        <v>0</v>
      </c>
    </row>
    <row r="97" customFormat="false" ht="13.8" hidden="false" customHeight="false" outlineLevel="0" collapsed="false">
      <c r="A97" s="39" t="n">
        <v>3</v>
      </c>
      <c r="B97" s="61" t="s">
        <v>91</v>
      </c>
      <c r="C97" s="41" t="n">
        <v>0</v>
      </c>
      <c r="D97" s="41" t="n">
        <v>0</v>
      </c>
      <c r="E97" s="42" t="n">
        <v>0</v>
      </c>
      <c r="F97" s="41" t="n">
        <v>0</v>
      </c>
      <c r="G97" s="41" t="n">
        <v>0</v>
      </c>
      <c r="H97" s="42" t="n">
        <v>0</v>
      </c>
      <c r="I97" s="41" t="n">
        <v>0</v>
      </c>
      <c r="J97" s="41" t="n">
        <v>0</v>
      </c>
      <c r="K97" s="42" t="n">
        <v>0</v>
      </c>
      <c r="L97" s="41" t="n">
        <v>0</v>
      </c>
      <c r="M97" s="41" t="n">
        <v>0</v>
      </c>
      <c r="N97" s="42" t="n">
        <v>0</v>
      </c>
      <c r="O97" s="43" t="n">
        <v>0</v>
      </c>
      <c r="P97" s="41" t="n">
        <v>0</v>
      </c>
      <c r="Q97" s="43" t="n">
        <v>0</v>
      </c>
      <c r="R97" s="34" t="n">
        <f aca="false">O97*P97</f>
        <v>0</v>
      </c>
    </row>
    <row r="98" customFormat="false" ht="13.8" hidden="false" customHeight="false" outlineLevel="0" collapsed="false">
      <c r="A98" s="39" t="n">
        <v>4</v>
      </c>
      <c r="B98" s="64" t="s">
        <v>92</v>
      </c>
      <c r="C98" s="68" t="n">
        <v>0</v>
      </c>
      <c r="D98" s="69" t="n">
        <v>27688</v>
      </c>
      <c r="E98" s="44" t="n">
        <f aca="false">C98/D98*100</f>
        <v>0</v>
      </c>
      <c r="F98" s="68" t="n">
        <v>0</v>
      </c>
      <c r="G98" s="69" t="n">
        <v>148</v>
      </c>
      <c r="H98" s="44" t="n">
        <v>0</v>
      </c>
      <c r="I98" s="68" t="n">
        <v>9664</v>
      </c>
      <c r="J98" s="68" t="n">
        <v>17430</v>
      </c>
      <c r="K98" s="44" t="n">
        <f aca="false">I98/J98*100</f>
        <v>55.4446356855995</v>
      </c>
      <c r="L98" s="69" t="n">
        <v>0</v>
      </c>
      <c r="M98" s="69" t="n">
        <v>0</v>
      </c>
      <c r="N98" s="37" t="n">
        <v>0</v>
      </c>
      <c r="O98" s="67" t="n">
        <v>6</v>
      </c>
      <c r="P98" s="69" t="n">
        <v>68</v>
      </c>
      <c r="Q98" s="67" t="n">
        <v>6</v>
      </c>
      <c r="R98" s="34" t="n">
        <f aca="false">O98*P98</f>
        <v>408</v>
      </c>
    </row>
    <row r="99" customFormat="false" ht="13.8" hidden="false" customHeight="false" outlineLevel="0" collapsed="false">
      <c r="A99" s="39" t="n">
        <v>5</v>
      </c>
      <c r="B99" s="64" t="s">
        <v>93</v>
      </c>
      <c r="C99" s="69" t="n">
        <v>436051</v>
      </c>
      <c r="D99" s="69" t="n">
        <v>508467</v>
      </c>
      <c r="E99" s="44" t="n">
        <f aca="false">C99/D99*100</f>
        <v>85.7579744604861</v>
      </c>
      <c r="F99" s="69" t="n">
        <v>86082</v>
      </c>
      <c r="G99" s="69" t="n">
        <v>59977</v>
      </c>
      <c r="H99" s="44" t="n">
        <f aca="false">F99/G99*100</f>
        <v>143.525017923537</v>
      </c>
      <c r="I99" s="69" t="n">
        <v>469327</v>
      </c>
      <c r="J99" s="69" t="n">
        <v>533971</v>
      </c>
      <c r="K99" s="44" t="n">
        <f aca="false">I99/J99*100</f>
        <v>87.8937245655663</v>
      </c>
      <c r="L99" s="69" t="n">
        <v>469327</v>
      </c>
      <c r="M99" s="69" t="n">
        <v>533971</v>
      </c>
      <c r="N99" s="44" t="n">
        <f aca="false">L99/M99*100</f>
        <v>87.8937245655663</v>
      </c>
      <c r="O99" s="67" t="n">
        <v>435</v>
      </c>
      <c r="P99" s="69" t="n">
        <v>52</v>
      </c>
      <c r="Q99" s="67" t="n">
        <v>435</v>
      </c>
      <c r="R99" s="34" t="n">
        <f aca="false">O99*P99</f>
        <v>22620</v>
      </c>
    </row>
    <row r="100" customFormat="false" ht="13.8" hidden="false" customHeight="false" outlineLevel="0" collapsed="false">
      <c r="A100" s="39" t="n">
        <v>6</v>
      </c>
      <c r="B100" s="64" t="s">
        <v>94</v>
      </c>
      <c r="C100" s="41" t="n">
        <v>0</v>
      </c>
      <c r="D100" s="41" t="n">
        <v>0</v>
      </c>
      <c r="E100" s="42" t="n">
        <v>0</v>
      </c>
      <c r="F100" s="41" t="n">
        <v>0</v>
      </c>
      <c r="G100" s="41" t="n">
        <v>0</v>
      </c>
      <c r="H100" s="42" t="n">
        <v>0</v>
      </c>
      <c r="I100" s="41" t="n">
        <v>0</v>
      </c>
      <c r="J100" s="41" t="n">
        <v>0</v>
      </c>
      <c r="K100" s="42" t="n">
        <v>0</v>
      </c>
      <c r="L100" s="41" t="n">
        <v>0</v>
      </c>
      <c r="M100" s="41" t="n">
        <v>0</v>
      </c>
      <c r="N100" s="42" t="n">
        <v>0</v>
      </c>
      <c r="O100" s="43" t="n">
        <v>0</v>
      </c>
      <c r="P100" s="41" t="n">
        <v>0</v>
      </c>
      <c r="Q100" s="43" t="n">
        <v>0</v>
      </c>
      <c r="R100" s="34" t="n">
        <f aca="false">O100*P100</f>
        <v>0</v>
      </c>
    </row>
    <row r="101" customFormat="false" ht="13.8" hidden="false" customHeight="false" outlineLevel="0" collapsed="false">
      <c r="A101" s="39" t="n">
        <v>7</v>
      </c>
      <c r="B101" s="61" t="s">
        <v>95</v>
      </c>
      <c r="C101" s="41" t="n">
        <v>0</v>
      </c>
      <c r="D101" s="41" t="n">
        <v>0</v>
      </c>
      <c r="E101" s="42" t="n">
        <v>0</v>
      </c>
      <c r="F101" s="41" t="n">
        <v>0</v>
      </c>
      <c r="G101" s="41" t="n">
        <v>0</v>
      </c>
      <c r="H101" s="42" t="n">
        <v>0</v>
      </c>
      <c r="I101" s="41" t="n">
        <v>0</v>
      </c>
      <c r="J101" s="41" t="n">
        <v>0</v>
      </c>
      <c r="K101" s="42" t="n">
        <v>0</v>
      </c>
      <c r="L101" s="41" t="n">
        <v>0</v>
      </c>
      <c r="M101" s="41" t="n">
        <v>0</v>
      </c>
      <c r="N101" s="42" t="n">
        <v>0</v>
      </c>
      <c r="O101" s="43" t="n">
        <v>0</v>
      </c>
      <c r="P101" s="41" t="n">
        <v>0</v>
      </c>
      <c r="Q101" s="43" t="n">
        <v>0</v>
      </c>
      <c r="R101" s="34" t="n">
        <f aca="false">O101*P101</f>
        <v>0</v>
      </c>
    </row>
    <row r="102" customFormat="false" ht="13.8" hidden="false" customHeight="false" outlineLevel="0" collapsed="false">
      <c r="A102" s="39" t="n">
        <v>8</v>
      </c>
      <c r="B102" s="64" t="s">
        <v>96</v>
      </c>
      <c r="C102" s="37" t="n">
        <v>250431</v>
      </c>
      <c r="D102" s="37" t="n">
        <v>258482</v>
      </c>
      <c r="E102" s="44" t="n">
        <f aca="false">C102/D102*100</f>
        <v>96.8852763441942</v>
      </c>
      <c r="F102" s="37" t="n">
        <v>43214</v>
      </c>
      <c r="G102" s="37" t="n">
        <v>34312</v>
      </c>
      <c r="H102" s="37" t="n">
        <f aca="false">F102/G102*100</f>
        <v>125.944276055024</v>
      </c>
      <c r="I102" s="37" t="n">
        <v>180073</v>
      </c>
      <c r="J102" s="37" t="n">
        <v>165344</v>
      </c>
      <c r="K102" s="37" t="n">
        <f aca="false">I102/J102*100</f>
        <v>108.908094639056</v>
      </c>
      <c r="L102" s="37" t="n">
        <f aca="false">1971+37149</f>
        <v>39120</v>
      </c>
      <c r="M102" s="37" t="n">
        <v>33480</v>
      </c>
      <c r="N102" s="37" t="n">
        <f aca="false">L102/M102*100</f>
        <v>116.845878136201</v>
      </c>
      <c r="O102" s="37" t="n">
        <v>120</v>
      </c>
      <c r="P102" s="37" t="n">
        <v>66</v>
      </c>
      <c r="Q102" s="37" t="n">
        <v>120</v>
      </c>
      <c r="R102" s="34" t="n">
        <f aca="false">O102*P102</f>
        <v>7920</v>
      </c>
    </row>
    <row r="103" customFormat="false" ht="13.8" hidden="false" customHeight="false" outlineLevel="0" collapsed="false">
      <c r="A103" s="39" t="n">
        <v>9</v>
      </c>
      <c r="B103" s="64" t="s">
        <v>97</v>
      </c>
      <c r="C103" s="41" t="n">
        <v>0</v>
      </c>
      <c r="D103" s="41" t="n">
        <v>0</v>
      </c>
      <c r="E103" s="42" t="n">
        <v>0</v>
      </c>
      <c r="F103" s="41" t="n">
        <v>0</v>
      </c>
      <c r="G103" s="41" t="n">
        <v>0</v>
      </c>
      <c r="H103" s="42" t="n">
        <v>0</v>
      </c>
      <c r="I103" s="41" t="n">
        <v>0</v>
      </c>
      <c r="J103" s="41" t="n">
        <v>0</v>
      </c>
      <c r="K103" s="42" t="n">
        <v>0</v>
      </c>
      <c r="L103" s="41" t="n">
        <v>0</v>
      </c>
      <c r="M103" s="41" t="n">
        <v>0</v>
      </c>
      <c r="N103" s="42" t="n">
        <v>0</v>
      </c>
      <c r="O103" s="43" t="n">
        <v>0</v>
      </c>
      <c r="P103" s="41" t="n">
        <v>0</v>
      </c>
      <c r="Q103" s="43" t="n">
        <v>0</v>
      </c>
      <c r="R103" s="34" t="n">
        <f aca="false">O103*P103</f>
        <v>0</v>
      </c>
    </row>
    <row r="104" customFormat="false" ht="13.8" hidden="false" customHeight="false" outlineLevel="0" collapsed="false">
      <c r="A104" s="39" t="n">
        <v>10</v>
      </c>
      <c r="B104" s="61" t="s">
        <v>98</v>
      </c>
      <c r="C104" s="43" t="n">
        <v>95590</v>
      </c>
      <c r="D104" s="43" t="n">
        <v>124668</v>
      </c>
      <c r="E104" s="44" t="n">
        <f aca="false">C104/D104*100</f>
        <v>76.6756505278018</v>
      </c>
      <c r="F104" s="43" t="n">
        <v>15773</v>
      </c>
      <c r="G104" s="43" t="n">
        <v>15006</v>
      </c>
      <c r="H104" s="37" t="n">
        <f aca="false">F104/G104*100</f>
        <v>105.111288817806</v>
      </c>
      <c r="I104" s="43" t="n">
        <v>95590</v>
      </c>
      <c r="J104" s="43" t="n">
        <v>124668</v>
      </c>
      <c r="K104" s="44" t="n">
        <f aca="false">I104/J104*100</f>
        <v>76.6756505278018</v>
      </c>
      <c r="L104" s="43" t="n">
        <v>95590</v>
      </c>
      <c r="M104" s="43" t="n">
        <v>124668</v>
      </c>
      <c r="N104" s="37" t="n">
        <f aca="false">L104/M104*100</f>
        <v>76.6756505278018</v>
      </c>
      <c r="O104" s="67" t="n">
        <v>76</v>
      </c>
      <c r="P104" s="69" t="n">
        <v>39</v>
      </c>
      <c r="Q104" s="67" t="n">
        <v>73</v>
      </c>
      <c r="R104" s="34" t="n">
        <f aca="false">O104*P104</f>
        <v>2964</v>
      </c>
    </row>
    <row r="105" customFormat="false" ht="13.8" hidden="false" customHeight="false" outlineLevel="0" collapsed="false">
      <c r="A105" s="39" t="n">
        <v>11</v>
      </c>
      <c r="B105" s="64" t="s">
        <v>99</v>
      </c>
      <c r="C105" s="41" t="n">
        <v>0</v>
      </c>
      <c r="D105" s="41" t="n">
        <v>0</v>
      </c>
      <c r="E105" s="42" t="n">
        <v>0</v>
      </c>
      <c r="F105" s="41" t="n">
        <v>0</v>
      </c>
      <c r="G105" s="41" t="n">
        <v>0</v>
      </c>
      <c r="H105" s="42" t="n">
        <v>0</v>
      </c>
      <c r="I105" s="41" t="n">
        <v>0</v>
      </c>
      <c r="J105" s="41" t="n">
        <v>0</v>
      </c>
      <c r="K105" s="42" t="n">
        <v>0</v>
      </c>
      <c r="L105" s="41" t="n">
        <v>0</v>
      </c>
      <c r="M105" s="41" t="n">
        <v>0</v>
      </c>
      <c r="N105" s="42" t="n">
        <v>0</v>
      </c>
      <c r="O105" s="43" t="n">
        <v>0</v>
      </c>
      <c r="P105" s="41" t="n">
        <v>0</v>
      </c>
      <c r="Q105" s="43" t="n">
        <v>0</v>
      </c>
      <c r="R105" s="34" t="n">
        <f aca="false">O105*P105</f>
        <v>0</v>
      </c>
    </row>
    <row r="106" customFormat="false" ht="13.8" hidden="false" customHeight="false" outlineLevel="0" collapsed="false">
      <c r="A106" s="39" t="n">
        <v>12</v>
      </c>
      <c r="B106" s="64" t="s">
        <v>100</v>
      </c>
      <c r="C106" s="68" t="n">
        <v>71524</v>
      </c>
      <c r="D106" s="69" t="n">
        <v>81931</v>
      </c>
      <c r="E106" s="44" t="n">
        <f aca="false">C106/D106*100</f>
        <v>87.29784818933</v>
      </c>
      <c r="F106" s="68" t="n">
        <v>9540</v>
      </c>
      <c r="G106" s="69" t="n">
        <v>10930</v>
      </c>
      <c r="H106" s="44" t="n">
        <f aca="false">F106/G106*100</f>
        <v>87.2827081427264</v>
      </c>
      <c r="I106" s="68" t="n">
        <v>72100</v>
      </c>
      <c r="J106" s="68" t="n">
        <v>76860</v>
      </c>
      <c r="K106" s="44" t="n">
        <f aca="false">I106/J106*100</f>
        <v>93.8069216757741</v>
      </c>
      <c r="L106" s="69" t="n">
        <v>0</v>
      </c>
      <c r="M106" s="69" t="n">
        <v>0</v>
      </c>
      <c r="N106" s="37" t="n">
        <v>0</v>
      </c>
      <c r="O106" s="67" t="n">
        <v>12</v>
      </c>
      <c r="P106" s="69" t="n">
        <v>52</v>
      </c>
      <c r="Q106" s="67" t="n">
        <v>15</v>
      </c>
      <c r="R106" s="34" t="n">
        <f aca="false">O106*P106</f>
        <v>624</v>
      </c>
    </row>
    <row r="107" customFormat="false" ht="13.8" hidden="false" customHeight="false" outlineLevel="0" collapsed="false">
      <c r="A107" s="39" t="n">
        <v>13</v>
      </c>
      <c r="B107" s="64" t="s">
        <v>101</v>
      </c>
      <c r="C107" s="68" t="n">
        <v>41469</v>
      </c>
      <c r="D107" s="69" t="n">
        <v>106822</v>
      </c>
      <c r="E107" s="44" t="n">
        <f aca="false">C107/D107*100</f>
        <v>38.8206549212709</v>
      </c>
      <c r="F107" s="68" t="n">
        <v>1671</v>
      </c>
      <c r="G107" s="68" t="n">
        <v>16380</v>
      </c>
      <c r="H107" s="44" t="n">
        <f aca="false">F107/G107*100</f>
        <v>10.2014652014652</v>
      </c>
      <c r="I107" s="68" t="n">
        <v>84516</v>
      </c>
      <c r="J107" s="68" t="n">
        <v>111038</v>
      </c>
      <c r="K107" s="44" t="n">
        <f aca="false">I107/J107*100</f>
        <v>76.1144833300312</v>
      </c>
      <c r="L107" s="69" t="n">
        <f aca="false">28982+46546</f>
        <v>75528</v>
      </c>
      <c r="M107" s="69" t="n">
        <v>108413</v>
      </c>
      <c r="N107" s="44" t="n">
        <f aca="false">L107/M107*100</f>
        <v>69.6669218636141</v>
      </c>
      <c r="O107" s="67" t="n">
        <v>121</v>
      </c>
      <c r="P107" s="69" t="n">
        <v>94</v>
      </c>
      <c r="Q107" s="67" t="n">
        <v>59</v>
      </c>
      <c r="R107" s="34" t="n">
        <f aca="false">O107*P107</f>
        <v>11374</v>
      </c>
    </row>
    <row r="108" customFormat="false" ht="13.8" hidden="false" customHeight="false" outlineLevel="0" collapsed="false">
      <c r="A108" s="39" t="n">
        <v>14</v>
      </c>
      <c r="B108" s="64" t="s">
        <v>102</v>
      </c>
      <c r="C108" s="41" t="n">
        <v>0</v>
      </c>
      <c r="D108" s="41" t="n">
        <v>0</v>
      </c>
      <c r="E108" s="42" t="n">
        <v>0</v>
      </c>
      <c r="F108" s="41" t="n">
        <v>0</v>
      </c>
      <c r="G108" s="41" t="n">
        <v>0</v>
      </c>
      <c r="H108" s="42" t="n">
        <v>0</v>
      </c>
      <c r="I108" s="41" t="n">
        <v>0</v>
      </c>
      <c r="J108" s="41" t="n">
        <v>0</v>
      </c>
      <c r="K108" s="42" t="n">
        <v>0</v>
      </c>
      <c r="L108" s="41" t="n">
        <v>0</v>
      </c>
      <c r="M108" s="41" t="n">
        <v>0</v>
      </c>
      <c r="N108" s="44" t="n">
        <v>0</v>
      </c>
      <c r="O108" s="43" t="n">
        <v>0</v>
      </c>
      <c r="P108" s="41" t="n">
        <v>0</v>
      </c>
      <c r="Q108" s="43" t="n">
        <v>0</v>
      </c>
      <c r="R108" s="34" t="n">
        <f aca="false">O108*P108</f>
        <v>0</v>
      </c>
    </row>
    <row r="109" customFormat="false" ht="13.8" hidden="false" customHeight="false" outlineLevel="0" collapsed="false">
      <c r="A109" s="39" t="n">
        <v>15</v>
      </c>
      <c r="B109" s="64" t="s">
        <v>103</v>
      </c>
      <c r="C109" s="41" t="n">
        <v>0</v>
      </c>
      <c r="D109" s="41" t="n">
        <v>0</v>
      </c>
      <c r="E109" s="42" t="n">
        <v>0</v>
      </c>
      <c r="F109" s="41" t="n">
        <v>0</v>
      </c>
      <c r="G109" s="41" t="n">
        <v>0</v>
      </c>
      <c r="H109" s="42" t="n">
        <v>0</v>
      </c>
      <c r="I109" s="41" t="n">
        <v>0</v>
      </c>
      <c r="J109" s="41" t="n">
        <v>0</v>
      </c>
      <c r="K109" s="42" t="n">
        <v>0</v>
      </c>
      <c r="L109" s="41" t="n">
        <v>0</v>
      </c>
      <c r="M109" s="41" t="n">
        <v>0</v>
      </c>
      <c r="N109" s="44" t="n">
        <v>0</v>
      </c>
      <c r="O109" s="43" t="n">
        <v>0</v>
      </c>
      <c r="P109" s="41" t="n">
        <v>0</v>
      </c>
      <c r="Q109" s="43" t="n">
        <v>0</v>
      </c>
      <c r="R109" s="34" t="n">
        <f aca="false">O109*P109</f>
        <v>0</v>
      </c>
    </row>
    <row r="110" customFormat="false" ht="13.8" hidden="false" customHeight="false" outlineLevel="0" collapsed="false">
      <c r="A110" s="39" t="n">
        <v>16</v>
      </c>
      <c r="B110" s="64" t="s">
        <v>104</v>
      </c>
      <c r="C110" s="37" t="n">
        <v>385458</v>
      </c>
      <c r="D110" s="37" t="n">
        <v>572895</v>
      </c>
      <c r="E110" s="44" t="n">
        <f aca="false">C110/D110*100</f>
        <v>67.2824863194826</v>
      </c>
      <c r="F110" s="37" t="n">
        <v>49536</v>
      </c>
      <c r="G110" s="37" t="n">
        <v>40946</v>
      </c>
      <c r="H110" s="44" t="n">
        <f aca="false">F110/G110*100</f>
        <v>120.978850192937</v>
      </c>
      <c r="I110" s="37" t="n">
        <v>376398</v>
      </c>
      <c r="J110" s="37" t="n">
        <v>490969</v>
      </c>
      <c r="K110" s="44" t="n">
        <f aca="false">I110/J110*100</f>
        <v>76.6643107813324</v>
      </c>
      <c r="L110" s="37" t="n">
        <v>0</v>
      </c>
      <c r="M110" s="37" t="n">
        <v>0</v>
      </c>
      <c r="N110" s="44" t="n">
        <v>0</v>
      </c>
      <c r="O110" s="67" t="n">
        <v>85</v>
      </c>
      <c r="P110" s="41" t="n">
        <v>55</v>
      </c>
      <c r="Q110" s="67" t="n">
        <v>83</v>
      </c>
      <c r="R110" s="34" t="n">
        <f aca="false">O110*P110</f>
        <v>4675</v>
      </c>
    </row>
    <row r="111" customFormat="false" ht="13.8" hidden="false" customHeight="false" outlineLevel="0" collapsed="false">
      <c r="A111" s="39" t="n">
        <v>17</v>
      </c>
      <c r="B111" s="64" t="s">
        <v>105</v>
      </c>
      <c r="C111" s="68" t="n">
        <v>670890</v>
      </c>
      <c r="D111" s="69" t="n">
        <v>481731</v>
      </c>
      <c r="E111" s="44" t="n">
        <f aca="false">C111/D111*100</f>
        <v>139.266520111847</v>
      </c>
      <c r="F111" s="68" t="n">
        <v>68852</v>
      </c>
      <c r="G111" s="68" t="n">
        <v>64351</v>
      </c>
      <c r="H111" s="44" t="n">
        <f aca="false">F111/G111*100</f>
        <v>106.994452300664</v>
      </c>
      <c r="I111" s="68" t="n">
        <v>607185</v>
      </c>
      <c r="J111" s="68" t="n">
        <v>452126</v>
      </c>
      <c r="K111" s="44" t="n">
        <f aca="false">I111/J111*100</f>
        <v>134.295528237704</v>
      </c>
      <c r="L111" s="69" t="n">
        <v>0</v>
      </c>
      <c r="M111" s="69" t="n">
        <v>0</v>
      </c>
      <c r="N111" s="44" t="n">
        <v>0</v>
      </c>
      <c r="O111" s="67" t="n">
        <v>187</v>
      </c>
      <c r="P111" s="69" t="n">
        <v>73</v>
      </c>
      <c r="Q111" s="67" t="n">
        <v>186</v>
      </c>
      <c r="R111" s="34" t="n">
        <f aca="false">O111*P111</f>
        <v>13651</v>
      </c>
    </row>
    <row r="112" customFormat="false" ht="13.8" hidden="false" customHeight="false" outlineLevel="0" collapsed="false">
      <c r="A112" s="39" t="n">
        <v>18</v>
      </c>
      <c r="B112" s="61" t="s">
        <v>106</v>
      </c>
      <c r="C112" s="37" t="n">
        <v>300716</v>
      </c>
      <c r="D112" s="37" t="n">
        <v>144517</v>
      </c>
      <c r="E112" s="44" t="n">
        <f aca="false">C112/D112*100</f>
        <v>208.083478068324</v>
      </c>
      <c r="F112" s="37" t="n">
        <v>19530</v>
      </c>
      <c r="G112" s="37" t="n">
        <v>144517</v>
      </c>
      <c r="H112" s="44" t="n">
        <f aca="false">F112/G112*100</f>
        <v>13.513981054132</v>
      </c>
      <c r="I112" s="37" t="n">
        <v>300716</v>
      </c>
      <c r="J112" s="37" t="n">
        <v>144517</v>
      </c>
      <c r="K112" s="44" t="n">
        <f aca="false">I112/J112*100</f>
        <v>208.083478068324</v>
      </c>
      <c r="L112" s="37" t="n">
        <v>300716</v>
      </c>
      <c r="M112" s="37" t="n">
        <f aca="false">15442+129075</f>
        <v>144517</v>
      </c>
      <c r="N112" s="44" t="n">
        <f aca="false">L112/M112*100</f>
        <v>208.083478068324</v>
      </c>
      <c r="O112" s="67" t="n">
        <v>120</v>
      </c>
      <c r="P112" s="69" t="n">
        <v>65</v>
      </c>
      <c r="Q112" s="67" t="n">
        <v>352</v>
      </c>
      <c r="R112" s="34" t="n">
        <f aca="false">O112*P112</f>
        <v>7800</v>
      </c>
    </row>
    <row r="113" customFormat="false" ht="13.8" hidden="false" customHeight="false" outlineLevel="0" collapsed="false">
      <c r="A113" s="39" t="n">
        <v>19</v>
      </c>
      <c r="B113" s="64" t="s">
        <v>107</v>
      </c>
      <c r="C113" s="41" t="n">
        <v>0</v>
      </c>
      <c r="D113" s="41" t="n">
        <v>0</v>
      </c>
      <c r="E113" s="42" t="n">
        <v>0</v>
      </c>
      <c r="F113" s="41" t="n">
        <v>0</v>
      </c>
      <c r="G113" s="41" t="n">
        <v>0</v>
      </c>
      <c r="H113" s="42" t="n">
        <v>0</v>
      </c>
      <c r="I113" s="41" t="n">
        <v>0</v>
      </c>
      <c r="J113" s="41" t="n">
        <v>0</v>
      </c>
      <c r="K113" s="42" t="n">
        <v>0</v>
      </c>
      <c r="L113" s="41" t="n">
        <v>0</v>
      </c>
      <c r="M113" s="41" t="n">
        <v>0</v>
      </c>
      <c r="N113" s="42" t="n">
        <v>0</v>
      </c>
      <c r="O113" s="43" t="n">
        <v>0</v>
      </c>
      <c r="P113" s="41" t="n">
        <v>0</v>
      </c>
      <c r="Q113" s="43" t="n">
        <v>0</v>
      </c>
      <c r="R113" s="34" t="n">
        <f aca="false">O113*P113</f>
        <v>0</v>
      </c>
    </row>
    <row r="114" customFormat="false" ht="13.8" hidden="false" customHeight="false" outlineLevel="0" collapsed="false">
      <c r="A114" s="39" t="n">
        <v>20</v>
      </c>
      <c r="B114" s="64" t="s">
        <v>108</v>
      </c>
      <c r="C114" s="41" t="n">
        <v>0</v>
      </c>
      <c r="D114" s="41" t="n">
        <v>0</v>
      </c>
      <c r="E114" s="42" t="n">
        <v>0</v>
      </c>
      <c r="F114" s="41" t="n">
        <v>0</v>
      </c>
      <c r="G114" s="41" t="n">
        <v>0</v>
      </c>
      <c r="H114" s="42" t="n">
        <v>0</v>
      </c>
      <c r="I114" s="41" t="n">
        <v>0</v>
      </c>
      <c r="J114" s="41" t="n">
        <v>0</v>
      </c>
      <c r="K114" s="42" t="n">
        <v>0</v>
      </c>
      <c r="L114" s="41" t="n">
        <v>0</v>
      </c>
      <c r="M114" s="41" t="n">
        <v>0</v>
      </c>
      <c r="N114" s="42" t="n">
        <v>0</v>
      </c>
      <c r="O114" s="43" t="n">
        <v>0</v>
      </c>
      <c r="P114" s="41" t="n">
        <v>0</v>
      </c>
      <c r="Q114" s="43" t="n">
        <v>0</v>
      </c>
      <c r="R114" s="34" t="n">
        <f aca="false">O114*P114</f>
        <v>0</v>
      </c>
    </row>
    <row r="115" customFormat="false" ht="13.8" hidden="false" customHeight="false" outlineLevel="0" collapsed="false">
      <c r="A115" s="39" t="n">
        <v>21</v>
      </c>
      <c r="B115" s="64" t="s">
        <v>109</v>
      </c>
      <c r="C115" s="69" t="n">
        <v>29415</v>
      </c>
      <c r="D115" s="69" t="n">
        <v>57253</v>
      </c>
      <c r="E115" s="44" t="n">
        <f aca="false">C115/D115*100</f>
        <v>51.3772204076642</v>
      </c>
      <c r="F115" s="69" t="n">
        <v>7046</v>
      </c>
      <c r="G115" s="69" t="n">
        <v>3322</v>
      </c>
      <c r="H115" s="44" t="n">
        <f aca="false">F115/G115*100</f>
        <v>212.101143889223</v>
      </c>
      <c r="I115" s="69" t="n">
        <v>29415</v>
      </c>
      <c r="J115" s="69" t="n">
        <v>57253</v>
      </c>
      <c r="K115" s="44" t="n">
        <f aca="false">I115/J115*100</f>
        <v>51.3772204076642</v>
      </c>
      <c r="L115" s="69" t="n">
        <v>27749</v>
      </c>
      <c r="M115" s="69" t="n">
        <v>49812</v>
      </c>
      <c r="N115" s="44" t="n">
        <f aca="false">L115/M115*100</f>
        <v>55.7074600497872</v>
      </c>
      <c r="O115" s="67" t="n">
        <v>14</v>
      </c>
      <c r="P115" s="69" t="n">
        <v>48</v>
      </c>
      <c r="Q115" s="67" t="n">
        <v>12</v>
      </c>
      <c r="R115" s="34" t="n">
        <f aca="false">O115*P115</f>
        <v>672</v>
      </c>
    </row>
    <row r="116" customFormat="false" ht="13.8" hidden="false" customHeight="false" outlineLevel="0" collapsed="false">
      <c r="A116" s="39" t="n">
        <v>22</v>
      </c>
      <c r="B116" s="61" t="s">
        <v>110</v>
      </c>
      <c r="C116" s="68" t="n">
        <v>16450</v>
      </c>
      <c r="D116" s="68" t="n">
        <v>15590</v>
      </c>
      <c r="E116" s="44" t="n">
        <f aca="false">C116/D116*100</f>
        <v>105.516356638871</v>
      </c>
      <c r="F116" s="68" t="n">
        <v>2240</v>
      </c>
      <c r="G116" s="68" t="n">
        <v>2170</v>
      </c>
      <c r="H116" s="44" t="n">
        <f aca="false">F116/G116*100</f>
        <v>103.225806451613</v>
      </c>
      <c r="I116" s="68" t="n">
        <v>27630</v>
      </c>
      <c r="J116" s="68" t="n">
        <v>26058</v>
      </c>
      <c r="K116" s="44" t="n">
        <f aca="false">I116/J116*100</f>
        <v>106.032696292885</v>
      </c>
      <c r="L116" s="69" t="n">
        <v>0</v>
      </c>
      <c r="M116" s="68" t="n">
        <v>0</v>
      </c>
      <c r="N116" s="37" t="n">
        <v>0</v>
      </c>
      <c r="O116" s="67" t="n">
        <v>12</v>
      </c>
      <c r="P116" s="69" t="n">
        <v>63</v>
      </c>
      <c r="Q116" s="67" t="n">
        <v>13</v>
      </c>
      <c r="R116" s="34" t="n">
        <f aca="false">O116*P116</f>
        <v>756</v>
      </c>
    </row>
    <row r="117" customFormat="false" ht="13.8" hidden="false" customHeight="false" outlineLevel="0" collapsed="false">
      <c r="A117" s="39" t="n">
        <v>23</v>
      </c>
      <c r="B117" s="61" t="s">
        <v>111</v>
      </c>
      <c r="C117" s="68" t="n">
        <v>92327</v>
      </c>
      <c r="D117" s="69" t="n">
        <v>102249</v>
      </c>
      <c r="E117" s="44" t="n">
        <f aca="false">C117/D117*100</f>
        <v>90.2962376160158</v>
      </c>
      <c r="F117" s="68" t="n">
        <v>14555</v>
      </c>
      <c r="G117" s="68" t="n">
        <v>12184</v>
      </c>
      <c r="H117" s="44" t="n">
        <f aca="false">F117/G117*100</f>
        <v>119.459947472095</v>
      </c>
      <c r="I117" s="68" t="n">
        <v>94419</v>
      </c>
      <c r="J117" s="68" t="n">
        <v>105360</v>
      </c>
      <c r="K117" s="44" t="n">
        <f aca="false">I117/J117*100</f>
        <v>89.6156036446469</v>
      </c>
      <c r="L117" s="69" t="n">
        <v>0</v>
      </c>
      <c r="M117" s="69" t="n">
        <v>2114</v>
      </c>
      <c r="N117" s="37" t="n">
        <v>0</v>
      </c>
      <c r="O117" s="67" t="n">
        <v>37</v>
      </c>
      <c r="P117" s="69" t="n">
        <v>47</v>
      </c>
      <c r="Q117" s="67" t="n">
        <v>45</v>
      </c>
      <c r="R117" s="34" t="n">
        <f aca="false">O117*P117</f>
        <v>1739</v>
      </c>
    </row>
    <row r="118" customFormat="false" ht="13.8" hidden="false" customHeight="false" outlineLevel="0" collapsed="false">
      <c r="A118" s="39" t="n">
        <v>24</v>
      </c>
      <c r="B118" s="64" t="s">
        <v>112</v>
      </c>
      <c r="C118" s="69" t="n">
        <v>23388</v>
      </c>
      <c r="D118" s="69" t="n">
        <v>12304</v>
      </c>
      <c r="E118" s="44" t="n">
        <f aca="false">C118/D118*100</f>
        <v>190.084525357607</v>
      </c>
      <c r="F118" s="69" t="n">
        <v>3137</v>
      </c>
      <c r="G118" s="68" t="n">
        <v>459</v>
      </c>
      <c r="H118" s="44" t="n">
        <f aca="false">F118/G118*100</f>
        <v>683.442265795207</v>
      </c>
      <c r="I118" s="69" t="n">
        <v>125768</v>
      </c>
      <c r="J118" s="69" t="n">
        <v>137005</v>
      </c>
      <c r="K118" s="44" t="n">
        <f aca="false">I118/J118*100</f>
        <v>91.7981095580453</v>
      </c>
      <c r="L118" s="70" t="n">
        <v>0</v>
      </c>
      <c r="M118" s="69" t="n">
        <v>1428</v>
      </c>
      <c r="N118" s="37" t="n">
        <v>0</v>
      </c>
      <c r="O118" s="67" t="n">
        <v>54</v>
      </c>
      <c r="P118" s="69" t="n">
        <v>55</v>
      </c>
      <c r="Q118" s="67" t="n">
        <v>57</v>
      </c>
      <c r="R118" s="34" t="n">
        <f aca="false">O118*P118</f>
        <v>2970</v>
      </c>
    </row>
    <row r="119" customFormat="false" ht="13.8" hidden="false" customHeight="false" outlineLevel="0" collapsed="false">
      <c r="A119" s="39" t="n">
        <v>25</v>
      </c>
      <c r="B119" s="64" t="s">
        <v>113</v>
      </c>
      <c r="C119" s="69" t="n">
        <v>25840</v>
      </c>
      <c r="D119" s="69" t="n">
        <v>37242</v>
      </c>
      <c r="E119" s="44" t="n">
        <f aca="false">C119/D119*100</f>
        <v>69.3840287847054</v>
      </c>
      <c r="F119" s="69" t="n">
        <v>1460</v>
      </c>
      <c r="G119" s="69" t="n">
        <v>4317</v>
      </c>
      <c r="H119" s="44" t="n">
        <f aca="false">F119/G119*100</f>
        <v>33.8197822561964</v>
      </c>
      <c r="I119" s="69" t="n">
        <v>25986</v>
      </c>
      <c r="J119" s="69" t="n">
        <v>37237</v>
      </c>
      <c r="K119" s="44" t="n">
        <f aca="false">I119/J119*100</f>
        <v>69.7854284716814</v>
      </c>
      <c r="L119" s="69" t="n">
        <v>0</v>
      </c>
      <c r="M119" s="69" t="n">
        <v>0</v>
      </c>
      <c r="N119" s="37" t="n">
        <v>0</v>
      </c>
      <c r="O119" s="67" t="n">
        <v>20</v>
      </c>
      <c r="P119" s="69" t="n">
        <v>37</v>
      </c>
      <c r="Q119" s="67" t="n">
        <v>22</v>
      </c>
      <c r="R119" s="34" t="n">
        <f aca="false">O119*P119</f>
        <v>740</v>
      </c>
    </row>
    <row r="120" s="49" customFormat="true" ht="13.8" hidden="false" customHeight="false" outlineLevel="0" collapsed="false">
      <c r="A120" s="47" t="s">
        <v>114</v>
      </c>
      <c r="B120" s="47" t="s">
        <v>114</v>
      </c>
      <c r="C120" s="47" t="n">
        <f aca="false">SUM(C95:C119)</f>
        <v>2648552</v>
      </c>
      <c r="D120" s="47" t="n">
        <f aca="false">SUM(D95:D119)</f>
        <v>2802325</v>
      </c>
      <c r="E120" s="48" t="n">
        <f aca="false">C120/D120*100</f>
        <v>94.5126635918389</v>
      </c>
      <c r="F120" s="47" t="n">
        <f aca="false">SUM(F95:F119)</f>
        <v>351996</v>
      </c>
      <c r="G120" s="47" t="n">
        <f aca="false">SUM(G95:G119)</f>
        <v>442434</v>
      </c>
      <c r="H120" s="48" t="n">
        <f aca="false">F120/G120*100</f>
        <v>79.5589850689594</v>
      </c>
      <c r="I120" s="47" t="n">
        <f aca="false">SUM(I95:I119)</f>
        <v>2697020</v>
      </c>
      <c r="J120" s="47" t="n">
        <f aca="false">SUM(J95:J119)</f>
        <v>2739360</v>
      </c>
      <c r="K120" s="48" t="n">
        <f aca="false">I120/J120*100</f>
        <v>98.4543835056364</v>
      </c>
      <c r="L120" s="47" t="n">
        <f aca="false">SUM(L95:L119)</f>
        <v>1206218</v>
      </c>
      <c r="M120" s="47" t="n">
        <f aca="false">SUM(M95:M119)</f>
        <v>1247555</v>
      </c>
      <c r="N120" s="48" t="n">
        <f aca="false">L120/M120*100</f>
        <v>96.6865589092265</v>
      </c>
      <c r="O120" s="47" t="n">
        <f aca="false">SUM(O95:O119)</f>
        <v>1599</v>
      </c>
      <c r="P120" s="48" t="n">
        <f aca="false">R120/O120</f>
        <v>54.9799874921826</v>
      </c>
      <c r="Q120" s="47" t="n">
        <f aca="false">SUM(Q95:Q119)</f>
        <v>1772</v>
      </c>
      <c r="R120" s="56" t="n">
        <f aca="false">SUM(R95:R119)</f>
        <v>87913</v>
      </c>
    </row>
    <row r="121" customFormat="false" ht="13.8" hidden="false" customHeight="false" outlineLevel="0" collapsed="false">
      <c r="A121" s="39"/>
      <c r="B121" s="64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68"/>
      <c r="O121" s="43"/>
      <c r="P121" s="41"/>
      <c r="Q121" s="43"/>
      <c r="R121" s="34"/>
    </row>
    <row r="122" customFormat="false" ht="13.8" hidden="false" customHeight="false" outlineLevel="0" collapsed="false">
      <c r="A122" s="35"/>
      <c r="B122" s="35"/>
      <c r="C122" s="35"/>
      <c r="D122" s="35"/>
      <c r="E122" s="92"/>
      <c r="F122" s="35"/>
      <c r="G122" s="35"/>
      <c r="H122" s="92"/>
      <c r="I122" s="35"/>
      <c r="J122" s="35"/>
      <c r="K122" s="92"/>
      <c r="L122" s="35"/>
      <c r="M122" s="35"/>
      <c r="N122" s="92"/>
      <c r="O122" s="35"/>
      <c r="P122" s="92"/>
      <c r="Q122" s="35"/>
      <c r="R122" s="34" t="n">
        <f aca="false">O122*P122</f>
        <v>0</v>
      </c>
    </row>
    <row r="123" customFormat="false" ht="13.8" hidden="false" customHeight="false" outlineLevel="0" collapsed="false">
      <c r="A123" s="35"/>
      <c r="B123" s="35" t="s">
        <v>22</v>
      </c>
      <c r="C123" s="35" t="n">
        <v>3</v>
      </c>
      <c r="D123" s="35" t="n">
        <v>4</v>
      </c>
      <c r="E123" s="38" t="n">
        <v>5</v>
      </c>
      <c r="F123" s="35" t="n">
        <v>6</v>
      </c>
      <c r="G123" s="35" t="n">
        <v>7</v>
      </c>
      <c r="H123" s="35" t="n">
        <v>8</v>
      </c>
      <c r="I123" s="35" t="n">
        <v>9</v>
      </c>
      <c r="J123" s="35" t="n">
        <v>10</v>
      </c>
      <c r="K123" s="35" t="n">
        <v>11</v>
      </c>
      <c r="L123" s="35" t="n">
        <v>12</v>
      </c>
      <c r="M123" s="35" t="n">
        <v>13</v>
      </c>
      <c r="N123" s="35" t="n">
        <v>14</v>
      </c>
      <c r="O123" s="35" t="n">
        <v>15</v>
      </c>
      <c r="P123" s="38" t="n">
        <v>16</v>
      </c>
      <c r="Q123" s="35" t="n">
        <v>15</v>
      </c>
      <c r="R123" s="34" t="n">
        <f aca="false">O123*P123</f>
        <v>240</v>
      </c>
    </row>
    <row r="124" customFormat="false" ht="13.8" hidden="false" customHeight="false" outlineLevel="0" collapsed="false">
      <c r="A124" s="43" t="n">
        <v>1</v>
      </c>
      <c r="B124" s="61" t="s">
        <v>115</v>
      </c>
      <c r="C124" s="41" t="n">
        <v>0</v>
      </c>
      <c r="D124" s="41" t="n">
        <v>0</v>
      </c>
      <c r="E124" s="42" t="n">
        <v>0</v>
      </c>
      <c r="F124" s="41" t="n">
        <v>0</v>
      </c>
      <c r="G124" s="41" t="n">
        <v>0</v>
      </c>
      <c r="H124" s="42" t="n">
        <v>0</v>
      </c>
      <c r="I124" s="41" t="n">
        <v>0</v>
      </c>
      <c r="J124" s="41" t="n">
        <v>0</v>
      </c>
      <c r="K124" s="42" t="n">
        <v>0</v>
      </c>
      <c r="L124" s="41" t="n">
        <v>0</v>
      </c>
      <c r="M124" s="41" t="n">
        <v>0</v>
      </c>
      <c r="N124" s="42" t="n">
        <v>0</v>
      </c>
      <c r="O124" s="43" t="n">
        <v>0</v>
      </c>
      <c r="P124" s="41" t="n">
        <v>0</v>
      </c>
      <c r="Q124" s="43" t="n">
        <v>0</v>
      </c>
      <c r="R124" s="34" t="n">
        <f aca="false">O124*P124</f>
        <v>0</v>
      </c>
    </row>
    <row r="125" customFormat="false" ht="13.8" hidden="false" customHeight="false" outlineLevel="0" collapsed="false">
      <c r="A125" s="43" t="n">
        <v>2</v>
      </c>
      <c r="B125" s="61" t="s">
        <v>116</v>
      </c>
      <c r="C125" s="43" t="n">
        <v>192827</v>
      </c>
      <c r="D125" s="43" t="n">
        <v>100096</v>
      </c>
      <c r="E125" s="44" t="n">
        <f aca="false">C125/D125*100</f>
        <v>192.642063618926</v>
      </c>
      <c r="F125" s="43" t="n">
        <v>6724</v>
      </c>
      <c r="G125" s="43" t="n">
        <v>19123</v>
      </c>
      <c r="H125" s="37" t="n">
        <f aca="false">F125/G125*100</f>
        <v>35.161846990535</v>
      </c>
      <c r="I125" s="43" t="n">
        <v>225618</v>
      </c>
      <c r="J125" s="43" t="n">
        <v>104751</v>
      </c>
      <c r="K125" s="44" t="n">
        <f aca="false">I125/J125*100</f>
        <v>215.385055989919</v>
      </c>
      <c r="L125" s="43" t="n">
        <v>0</v>
      </c>
      <c r="M125" s="43" t="n">
        <v>0</v>
      </c>
      <c r="N125" s="37" t="n">
        <v>0</v>
      </c>
      <c r="O125" s="37" t="n">
        <v>81</v>
      </c>
      <c r="P125" s="41" t="n">
        <v>80</v>
      </c>
      <c r="Q125" s="37" t="n">
        <v>81</v>
      </c>
      <c r="R125" s="34" t="n">
        <f aca="false">O125*P125</f>
        <v>6480</v>
      </c>
    </row>
    <row r="126" customFormat="false" ht="13.8" hidden="false" customHeight="false" outlineLevel="0" collapsed="false">
      <c r="A126" s="43" t="n">
        <v>3</v>
      </c>
      <c r="B126" s="61" t="s">
        <v>117</v>
      </c>
      <c r="C126" s="41" t="n">
        <v>0</v>
      </c>
      <c r="D126" s="41" t="n">
        <v>0</v>
      </c>
      <c r="E126" s="42" t="n">
        <v>0</v>
      </c>
      <c r="F126" s="41" t="n">
        <v>0</v>
      </c>
      <c r="G126" s="41" t="n">
        <v>0</v>
      </c>
      <c r="H126" s="42" t="n">
        <v>0</v>
      </c>
      <c r="I126" s="41" t="n">
        <v>0</v>
      </c>
      <c r="J126" s="41" t="n">
        <v>0</v>
      </c>
      <c r="K126" s="42" t="n">
        <v>0</v>
      </c>
      <c r="L126" s="41" t="n">
        <v>0</v>
      </c>
      <c r="M126" s="41" t="n">
        <v>0</v>
      </c>
      <c r="N126" s="42" t="n">
        <v>0</v>
      </c>
      <c r="O126" s="43" t="n">
        <v>0</v>
      </c>
      <c r="P126" s="41" t="n">
        <v>0</v>
      </c>
      <c r="Q126" s="43" t="n">
        <v>0</v>
      </c>
      <c r="R126" s="34" t="n">
        <f aca="false">O126*P126</f>
        <v>0</v>
      </c>
    </row>
    <row r="127" customFormat="false" ht="13.8" hidden="false" customHeight="false" outlineLevel="0" collapsed="false">
      <c r="A127" s="43" t="n">
        <v>4</v>
      </c>
      <c r="B127" s="61" t="s">
        <v>118</v>
      </c>
      <c r="C127" s="41" t="n">
        <v>0</v>
      </c>
      <c r="D127" s="41" t="n">
        <v>0</v>
      </c>
      <c r="E127" s="42" t="n">
        <v>0</v>
      </c>
      <c r="F127" s="41" t="n">
        <v>0</v>
      </c>
      <c r="G127" s="41" t="n">
        <v>0</v>
      </c>
      <c r="H127" s="42" t="n">
        <v>0</v>
      </c>
      <c r="I127" s="41" t="n">
        <v>0</v>
      </c>
      <c r="J127" s="41" t="n">
        <v>0</v>
      </c>
      <c r="K127" s="42" t="n">
        <v>0</v>
      </c>
      <c r="L127" s="41" t="n">
        <v>0</v>
      </c>
      <c r="M127" s="41" t="n">
        <v>0</v>
      </c>
      <c r="N127" s="42" t="n">
        <v>0</v>
      </c>
      <c r="O127" s="43" t="n">
        <v>0</v>
      </c>
      <c r="P127" s="41" t="n">
        <v>0</v>
      </c>
      <c r="Q127" s="43" t="n">
        <v>0</v>
      </c>
      <c r="R127" s="34" t="n">
        <f aca="false">O127*P127</f>
        <v>0</v>
      </c>
    </row>
    <row r="128" customFormat="false" ht="13.8" hidden="false" customHeight="false" outlineLevel="0" collapsed="false">
      <c r="A128" s="43" t="n">
        <v>5</v>
      </c>
      <c r="B128" s="61" t="s">
        <v>119</v>
      </c>
      <c r="C128" s="68" t="n">
        <v>4620</v>
      </c>
      <c r="D128" s="68" t="n">
        <v>2255</v>
      </c>
      <c r="E128" s="44" t="n">
        <f aca="false">C128/D128*100</f>
        <v>204.878048780488</v>
      </c>
      <c r="F128" s="68" t="n">
        <v>840</v>
      </c>
      <c r="G128" s="68" t="n">
        <v>1774</v>
      </c>
      <c r="H128" s="37" t="n">
        <f aca="false">F128/G128*100</f>
        <v>47.3506200676438</v>
      </c>
      <c r="I128" s="68" t="n">
        <v>7646</v>
      </c>
      <c r="J128" s="68" t="n">
        <v>9365</v>
      </c>
      <c r="K128" s="73" t="n">
        <f aca="false">I128/J128*100</f>
        <v>81.6444207154298</v>
      </c>
      <c r="L128" s="68" t="n">
        <v>0</v>
      </c>
      <c r="M128" s="68" t="n">
        <v>0</v>
      </c>
      <c r="N128" s="68" t="n">
        <v>0</v>
      </c>
      <c r="O128" s="37" t="n">
        <v>8</v>
      </c>
      <c r="P128" s="69" t="n">
        <v>70</v>
      </c>
      <c r="Q128" s="37" t="n">
        <v>8</v>
      </c>
      <c r="R128" s="34" t="n">
        <f aca="false">O128*P128</f>
        <v>560</v>
      </c>
    </row>
    <row r="129" s="51" customFormat="true" ht="13.8" hidden="false" customHeight="false" outlineLevel="0" collapsed="false">
      <c r="A129" s="43" t="n">
        <v>6</v>
      </c>
      <c r="B129" s="61" t="s">
        <v>120</v>
      </c>
      <c r="C129" s="41" t="n">
        <v>0</v>
      </c>
      <c r="D129" s="41" t="n">
        <v>0</v>
      </c>
      <c r="E129" s="42" t="n">
        <v>0</v>
      </c>
      <c r="F129" s="41" t="n">
        <v>0</v>
      </c>
      <c r="G129" s="41" t="n">
        <v>0</v>
      </c>
      <c r="H129" s="42" t="n">
        <v>0</v>
      </c>
      <c r="I129" s="41" t="n">
        <v>0</v>
      </c>
      <c r="J129" s="41" t="n">
        <v>0</v>
      </c>
      <c r="K129" s="42" t="n">
        <v>0</v>
      </c>
      <c r="L129" s="41" t="n">
        <v>0</v>
      </c>
      <c r="M129" s="41" t="n">
        <v>0</v>
      </c>
      <c r="N129" s="42" t="n">
        <v>0</v>
      </c>
      <c r="O129" s="43" t="n">
        <v>0</v>
      </c>
      <c r="P129" s="41" t="n">
        <v>0</v>
      </c>
      <c r="Q129" s="43" t="n">
        <v>0</v>
      </c>
      <c r="R129" s="34" t="n">
        <f aca="false">O129*P129</f>
        <v>0</v>
      </c>
    </row>
    <row r="130" customFormat="false" ht="13.8" hidden="false" customHeight="false" outlineLevel="0" collapsed="false">
      <c r="A130" s="43" t="n">
        <v>7</v>
      </c>
      <c r="B130" s="61" t="s">
        <v>121</v>
      </c>
      <c r="C130" s="37" t="n">
        <v>15637</v>
      </c>
      <c r="D130" s="37" t="n">
        <v>21613</v>
      </c>
      <c r="E130" s="44" t="n">
        <f aca="false">C130/D130*100</f>
        <v>72.3499745523528</v>
      </c>
      <c r="F130" s="37" t="n">
        <v>1573</v>
      </c>
      <c r="G130" s="37" t="n">
        <v>2566</v>
      </c>
      <c r="H130" s="44" t="n">
        <f aca="false">F130/G130*100</f>
        <v>61.3016367887763</v>
      </c>
      <c r="I130" s="37" t="n">
        <v>15637</v>
      </c>
      <c r="J130" s="37" t="n">
        <v>21613</v>
      </c>
      <c r="K130" s="73" t="n">
        <f aca="false">I130/J130*100</f>
        <v>72.3499745523528</v>
      </c>
      <c r="L130" s="37" t="n">
        <v>0</v>
      </c>
      <c r="M130" s="37" t="n">
        <v>0</v>
      </c>
      <c r="N130" s="37" t="n">
        <v>0</v>
      </c>
      <c r="O130" s="37" t="n">
        <v>13</v>
      </c>
      <c r="P130" s="69" t="n">
        <v>50</v>
      </c>
      <c r="Q130" s="37" t="n">
        <v>13</v>
      </c>
      <c r="R130" s="34" t="n">
        <f aca="false">O130*P130</f>
        <v>650</v>
      </c>
    </row>
    <row r="131" s="49" customFormat="true" ht="13.8" hidden="false" customHeight="false" outlineLevel="0" collapsed="false">
      <c r="A131" s="47" t="s">
        <v>122</v>
      </c>
      <c r="B131" s="47" t="s">
        <v>122</v>
      </c>
      <c r="C131" s="47" t="n">
        <f aca="false">SUM(C124:C130)</f>
        <v>213084</v>
      </c>
      <c r="D131" s="47" t="n">
        <f aca="false">SUM(D124:D130)</f>
        <v>123964</v>
      </c>
      <c r="E131" s="48" t="n">
        <f aca="false">C131/D131*100</f>
        <v>171.891839566326</v>
      </c>
      <c r="F131" s="47" t="n">
        <f aca="false">SUM(F124:F130)</f>
        <v>9137</v>
      </c>
      <c r="G131" s="47" t="n">
        <f aca="false">SUM(G124:G130)</f>
        <v>23463</v>
      </c>
      <c r="H131" s="48" t="n">
        <f aca="false">F131/G131*100</f>
        <v>38.94216425862</v>
      </c>
      <c r="I131" s="47" t="n">
        <f aca="false">SUM(I124:I130)</f>
        <v>248901</v>
      </c>
      <c r="J131" s="47" t="n">
        <f aca="false">SUM(J124:J130)</f>
        <v>135729</v>
      </c>
      <c r="K131" s="48" t="n">
        <f aca="false">I131/J131*100</f>
        <v>183.380854496828</v>
      </c>
      <c r="L131" s="47" t="n">
        <f aca="false">SUM(L124:L130)</f>
        <v>0</v>
      </c>
      <c r="M131" s="47" t="n">
        <f aca="false">SUM(M124:M130)</f>
        <v>0</v>
      </c>
      <c r="N131" s="59" t="n">
        <v>0</v>
      </c>
      <c r="O131" s="47" t="n">
        <f aca="false">SUM(O124:O130)</f>
        <v>102</v>
      </c>
      <c r="P131" s="59" t="n">
        <f aca="false">R131/O131</f>
        <v>75.3921568627451</v>
      </c>
      <c r="Q131" s="47" t="n">
        <f aca="false">SUM(Q124:Q130)</f>
        <v>102</v>
      </c>
      <c r="R131" s="56" t="n">
        <f aca="false">SUM(R124:R130)</f>
        <v>7690</v>
      </c>
    </row>
    <row r="132" customFormat="false" ht="13.8" hidden="false" customHeight="false" outlineLevel="0" collapsed="false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37"/>
      <c r="L132" s="43"/>
      <c r="M132" s="43"/>
      <c r="N132" s="43"/>
      <c r="O132" s="43"/>
      <c r="P132" s="37"/>
      <c r="Q132" s="43"/>
      <c r="R132" s="34"/>
    </row>
    <row r="133" customFormat="false" ht="13.8" hidden="false" customHeight="false" outlineLevel="0" collapsed="false">
      <c r="A133" s="35" t="s">
        <v>208</v>
      </c>
      <c r="B133" s="35"/>
      <c r="C133" s="35" t="n">
        <v>3</v>
      </c>
      <c r="D133" s="35" t="n">
        <v>4</v>
      </c>
      <c r="E133" s="38" t="n">
        <v>5</v>
      </c>
      <c r="F133" s="35" t="n">
        <v>6</v>
      </c>
      <c r="G133" s="35" t="n">
        <v>7</v>
      </c>
      <c r="H133" s="35" t="n">
        <v>8</v>
      </c>
      <c r="I133" s="35" t="n">
        <v>9</v>
      </c>
      <c r="J133" s="35" t="n">
        <v>10</v>
      </c>
      <c r="K133" s="35" t="n">
        <v>11</v>
      </c>
      <c r="L133" s="35" t="n">
        <v>12</v>
      </c>
      <c r="M133" s="35" t="n">
        <v>13</v>
      </c>
      <c r="N133" s="35" t="n">
        <v>14</v>
      </c>
      <c r="O133" s="35" t="n">
        <v>15</v>
      </c>
      <c r="P133" s="38" t="n">
        <v>16</v>
      </c>
      <c r="Q133" s="35" t="n">
        <v>15</v>
      </c>
      <c r="R133" s="34"/>
    </row>
    <row r="134" customFormat="false" ht="13.8" hidden="false" customHeight="false" outlineLevel="0" collapsed="false">
      <c r="A134" s="43" t="n">
        <v>1</v>
      </c>
      <c r="B134" s="61" t="s">
        <v>124</v>
      </c>
      <c r="C134" s="37" t="n">
        <v>88046721</v>
      </c>
      <c r="D134" s="37" t="n">
        <v>76521836</v>
      </c>
      <c r="E134" s="44" t="n">
        <f aca="false">C134/D134*100</f>
        <v>115.060910195621</v>
      </c>
      <c r="F134" s="37" t="n">
        <v>9150104</v>
      </c>
      <c r="G134" s="37" t="n">
        <v>8521850</v>
      </c>
      <c r="H134" s="44" t="n">
        <f aca="false">F134/G134*100</f>
        <v>107.372272452578</v>
      </c>
      <c r="I134" s="43" t="n">
        <v>85800515</v>
      </c>
      <c r="J134" s="43" t="n">
        <v>75203145</v>
      </c>
      <c r="K134" s="44" t="n">
        <f aca="false">I134/J134*100</f>
        <v>114.091658001803</v>
      </c>
      <c r="L134" s="43" t="n">
        <v>40562582</v>
      </c>
      <c r="M134" s="43" t="n">
        <v>35485036</v>
      </c>
      <c r="N134" s="44" t="n">
        <f aca="false">L134/M134*100</f>
        <v>114.308978015409</v>
      </c>
      <c r="O134" s="43" t="n">
        <v>2945</v>
      </c>
      <c r="P134" s="37" t="n">
        <v>145</v>
      </c>
      <c r="Q134" s="43" t="n">
        <v>2920</v>
      </c>
      <c r="R134" s="34" t="n">
        <f aca="false">O134*P134</f>
        <v>427025</v>
      </c>
    </row>
    <row r="135" customFormat="false" ht="13.8" hidden="false" customHeight="false" outlineLevel="0" collapsed="false">
      <c r="A135" s="43" t="n">
        <v>2</v>
      </c>
      <c r="B135" s="61" t="s">
        <v>125</v>
      </c>
      <c r="C135" s="37" t="n">
        <v>19754387</v>
      </c>
      <c r="D135" s="37" t="n">
        <v>18304605</v>
      </c>
      <c r="E135" s="44" t="n">
        <f aca="false">C135/D135*100</f>
        <v>107.920312948572</v>
      </c>
      <c r="F135" s="37" t="n">
        <v>2287252</v>
      </c>
      <c r="G135" s="37" t="n">
        <v>1933795</v>
      </c>
      <c r="H135" s="44" t="n">
        <f aca="false">F135/G135*100</f>
        <v>118.27789398566</v>
      </c>
      <c r="I135" s="43" t="n">
        <v>16812907</v>
      </c>
      <c r="J135" s="43" t="n">
        <v>16619328</v>
      </c>
      <c r="K135" s="44" t="n">
        <f aca="false">I135/J135*100</f>
        <v>101.164782354617</v>
      </c>
      <c r="L135" s="43" t="n">
        <v>16812907</v>
      </c>
      <c r="M135" s="43" t="n">
        <v>16619328</v>
      </c>
      <c r="N135" s="44" t="n">
        <f aca="false">L135/M135*100</f>
        <v>101.164782354617</v>
      </c>
      <c r="O135" s="43" t="n">
        <v>940</v>
      </c>
      <c r="P135" s="37" t="n">
        <v>120</v>
      </c>
      <c r="Q135" s="43" t="n">
        <v>940</v>
      </c>
      <c r="R135" s="34" t="n">
        <f aca="false">O135*P135</f>
        <v>112800</v>
      </c>
    </row>
    <row r="136" s="51" customFormat="true" ht="13.8" hidden="false" customHeight="false" outlineLevel="0" collapsed="false">
      <c r="A136" s="43" t="n">
        <v>3</v>
      </c>
      <c r="B136" s="61" t="s">
        <v>126</v>
      </c>
      <c r="C136" s="37" t="n">
        <v>17655065</v>
      </c>
      <c r="D136" s="37" t="n">
        <v>20058626</v>
      </c>
      <c r="E136" s="44" t="n">
        <f aca="false">C136/D136*100</f>
        <v>88.0173198303812</v>
      </c>
      <c r="F136" s="37" t="n">
        <v>2001150</v>
      </c>
      <c r="G136" s="37" t="n">
        <v>1795633</v>
      </c>
      <c r="H136" s="44" t="n">
        <f aca="false">F136/G136*100</f>
        <v>111.445378871963</v>
      </c>
      <c r="I136" s="43" t="n">
        <v>14644427</v>
      </c>
      <c r="J136" s="43" t="n">
        <v>21245287</v>
      </c>
      <c r="K136" s="44" t="n">
        <f aca="false">I136/J136*100</f>
        <v>68.9302385041916</v>
      </c>
      <c r="L136" s="43" t="n">
        <f aca="false">1958616+12685811</f>
        <v>14644427</v>
      </c>
      <c r="M136" s="43" t="n">
        <v>21245287</v>
      </c>
      <c r="N136" s="44" t="n">
        <f aca="false">L136/M136*100</f>
        <v>68.9302385041916</v>
      </c>
      <c r="O136" s="43" t="n">
        <v>1205</v>
      </c>
      <c r="P136" s="37" t="n">
        <v>306</v>
      </c>
      <c r="Q136" s="43" t="n">
        <v>1210</v>
      </c>
      <c r="R136" s="34" t="n">
        <f aca="false">O136*P136</f>
        <v>368730</v>
      </c>
    </row>
    <row r="137" customFormat="false" ht="13.8" hidden="false" customHeight="false" outlineLevel="0" collapsed="false">
      <c r="A137" s="43" t="n">
        <v>4</v>
      </c>
      <c r="B137" s="61" t="s">
        <v>127</v>
      </c>
      <c r="C137" s="37" t="n">
        <v>3775116</v>
      </c>
      <c r="D137" s="37" t="n">
        <v>5642566</v>
      </c>
      <c r="E137" s="44" t="n">
        <f aca="false">C137/D137*100</f>
        <v>66.9042417935386</v>
      </c>
      <c r="F137" s="43" t="n">
        <v>477774</v>
      </c>
      <c r="G137" s="43" t="n">
        <v>512598</v>
      </c>
      <c r="H137" s="44" t="n">
        <f aca="false">F137/G137*100</f>
        <v>93.2063722449171</v>
      </c>
      <c r="I137" s="43" t="n">
        <v>3590220</v>
      </c>
      <c r="J137" s="43" t="n">
        <v>5434429</v>
      </c>
      <c r="K137" s="44" t="n">
        <f aca="false">I137/J137*100</f>
        <v>66.0643464106349</v>
      </c>
      <c r="L137" s="43" t="n">
        <v>3590220</v>
      </c>
      <c r="M137" s="43" t="n">
        <v>5434429</v>
      </c>
      <c r="N137" s="44" t="n">
        <f aca="false">L137/M137*100</f>
        <v>66.0643464106349</v>
      </c>
      <c r="O137" s="43" t="n">
        <v>557</v>
      </c>
      <c r="P137" s="37" t="n">
        <v>150</v>
      </c>
      <c r="Q137" s="43" t="n">
        <v>561</v>
      </c>
      <c r="R137" s="34" t="n">
        <f aca="false">O137*P137</f>
        <v>83550</v>
      </c>
    </row>
    <row r="138" customFormat="false" ht="13.8" hidden="false" customHeight="false" outlineLevel="0" collapsed="false">
      <c r="A138" s="43" t="n">
        <v>5</v>
      </c>
      <c r="B138" s="61" t="s">
        <v>209</v>
      </c>
      <c r="C138" s="43" t="n">
        <v>3874711</v>
      </c>
      <c r="D138" s="43" t="n">
        <v>0</v>
      </c>
      <c r="E138" s="42" t="n">
        <v>0</v>
      </c>
      <c r="F138" s="43" t="n">
        <v>504977</v>
      </c>
      <c r="G138" s="43" t="n">
        <v>0</v>
      </c>
      <c r="H138" s="42" t="n">
        <v>0</v>
      </c>
      <c r="I138" s="43" t="n">
        <v>2996072</v>
      </c>
      <c r="J138" s="43" t="n">
        <v>0</v>
      </c>
      <c r="K138" s="42" t="n">
        <v>0</v>
      </c>
      <c r="L138" s="43" t="n">
        <v>2996072</v>
      </c>
      <c r="M138" s="43" t="n">
        <v>0</v>
      </c>
      <c r="N138" s="44" t="n">
        <v>0</v>
      </c>
      <c r="O138" s="43" t="n">
        <v>386</v>
      </c>
      <c r="P138" s="41"/>
      <c r="Q138" s="43" t="n">
        <v>0</v>
      </c>
      <c r="R138" s="34" t="n">
        <f aca="false">O138*P138</f>
        <v>0</v>
      </c>
    </row>
    <row r="139" s="49" customFormat="true" ht="13.8" hidden="false" customHeight="false" outlineLevel="0" collapsed="false">
      <c r="A139" s="47" t="s">
        <v>210</v>
      </c>
      <c r="B139" s="47" t="s">
        <v>140</v>
      </c>
      <c r="C139" s="59" t="n">
        <f aca="false">SUM(C134:C138)</f>
        <v>133106000</v>
      </c>
      <c r="D139" s="59" t="n">
        <f aca="false">SUM(D134:D138)</f>
        <v>120527633</v>
      </c>
      <c r="E139" s="48" t="n">
        <f aca="false">C139/D139*100</f>
        <v>110.436085640212</v>
      </c>
      <c r="F139" s="59" t="n">
        <f aca="false">SUM(F134:F138)</f>
        <v>14421257</v>
      </c>
      <c r="G139" s="59" t="n">
        <f aca="false">SUM(G134:G138)</f>
        <v>12763876</v>
      </c>
      <c r="H139" s="48" t="n">
        <f aca="false">F139/G139*100</f>
        <v>112.984934983699</v>
      </c>
      <c r="I139" s="59" t="n">
        <f aca="false">SUM(I134:I138)</f>
        <v>123844141</v>
      </c>
      <c r="J139" s="59" t="n">
        <f aca="false">SUM(J134:J138)</f>
        <v>118502189</v>
      </c>
      <c r="K139" s="48" t="n">
        <f aca="false">I139/J139*100</f>
        <v>104.50789309892</v>
      </c>
      <c r="L139" s="59" t="n">
        <f aca="false">SUM(L134:L138)</f>
        <v>78606208</v>
      </c>
      <c r="M139" s="59" t="n">
        <f aca="false">SUM(M134:M138)</f>
        <v>78784080</v>
      </c>
      <c r="N139" s="48" t="n">
        <f aca="false">L139/M139*100</f>
        <v>99.7742284989556</v>
      </c>
      <c r="O139" s="59" t="n">
        <f aca="false">SUM(O134:O138)</f>
        <v>6033</v>
      </c>
      <c r="P139" s="59" t="n">
        <f aca="false">R139/O139</f>
        <v>164.446378252942</v>
      </c>
      <c r="Q139" s="59" t="n">
        <f aca="false">SUM(Q134:Q138)</f>
        <v>5631</v>
      </c>
      <c r="R139" s="59" t="n">
        <f aca="false">SUM(R134:R138)</f>
        <v>992105</v>
      </c>
    </row>
    <row r="140" s="236" customFormat="true" ht="13.8" hidden="false" customHeight="false" outlineLevel="0" collapsed="false">
      <c r="A140" s="232"/>
      <c r="B140" s="232"/>
      <c r="C140" s="233"/>
      <c r="D140" s="233"/>
      <c r="E140" s="234"/>
      <c r="F140" s="232"/>
      <c r="G140" s="232"/>
      <c r="H140" s="234"/>
      <c r="I140" s="232"/>
      <c r="J140" s="232"/>
      <c r="K140" s="234"/>
      <c r="L140" s="232"/>
      <c r="M140" s="232"/>
      <c r="N140" s="234"/>
      <c r="O140" s="232"/>
      <c r="P140" s="233"/>
      <c r="Q140" s="232"/>
      <c r="R140" s="235"/>
    </row>
    <row r="141" s="236" customFormat="true" ht="13.8" hidden="false" customHeight="false" outlineLevel="0" collapsed="false">
      <c r="A141" s="232"/>
      <c r="B141" s="232" t="s">
        <v>211</v>
      </c>
      <c r="C141" s="35" t="n">
        <v>3</v>
      </c>
      <c r="D141" s="35" t="n">
        <v>4</v>
      </c>
      <c r="E141" s="38" t="n">
        <v>5</v>
      </c>
      <c r="F141" s="35" t="n">
        <v>6</v>
      </c>
      <c r="G141" s="35" t="n">
        <v>7</v>
      </c>
      <c r="H141" s="35" t="n">
        <v>8</v>
      </c>
      <c r="I141" s="35" t="n">
        <v>9</v>
      </c>
      <c r="J141" s="35" t="n">
        <v>10</v>
      </c>
      <c r="K141" s="35" t="n">
        <v>11</v>
      </c>
      <c r="L141" s="35" t="n">
        <v>12</v>
      </c>
      <c r="M141" s="35" t="n">
        <v>13</v>
      </c>
      <c r="N141" s="35" t="n">
        <v>14</v>
      </c>
      <c r="O141" s="35" t="n">
        <v>15</v>
      </c>
      <c r="P141" s="38" t="n">
        <v>16</v>
      </c>
      <c r="Q141" s="35" t="n">
        <v>15</v>
      </c>
      <c r="R141" s="235"/>
    </row>
    <row r="142" customFormat="false" ht="13.8" hidden="false" customHeight="false" outlineLevel="0" collapsed="false">
      <c r="A142" s="43" t="n">
        <v>6</v>
      </c>
      <c r="B142" s="61" t="s">
        <v>129</v>
      </c>
      <c r="C142" s="37" t="n">
        <v>15547025</v>
      </c>
      <c r="D142" s="37" t="n">
        <v>15617934</v>
      </c>
      <c r="E142" s="44" t="n">
        <f aca="false">C142/D142*100</f>
        <v>99.545977079939</v>
      </c>
      <c r="F142" s="37" t="n">
        <v>1887121</v>
      </c>
      <c r="G142" s="37" t="n">
        <v>1514483</v>
      </c>
      <c r="H142" s="44" t="n">
        <f aca="false">F142/G142*100</f>
        <v>124.604964202305</v>
      </c>
      <c r="I142" s="43" t="n">
        <v>15152467</v>
      </c>
      <c r="J142" s="43" t="n">
        <v>15302518</v>
      </c>
      <c r="K142" s="44" t="n">
        <f aca="false">I142/J142*100</f>
        <v>99.0194358863032</v>
      </c>
      <c r="L142" s="43" t="n">
        <v>15152467</v>
      </c>
      <c r="M142" s="43" t="n">
        <v>15302518</v>
      </c>
      <c r="N142" s="44" t="n">
        <f aca="false">L142/M142*100</f>
        <v>99.0194358863032</v>
      </c>
      <c r="O142" s="43" t="n">
        <v>472</v>
      </c>
      <c r="P142" s="37" t="n">
        <v>150</v>
      </c>
      <c r="Q142" s="43" t="n">
        <v>469</v>
      </c>
      <c r="R142" s="34" t="n">
        <f aca="false">O142*P142</f>
        <v>70800</v>
      </c>
    </row>
    <row r="143" customFormat="false" ht="13.8" hidden="false" customHeight="false" outlineLevel="0" collapsed="false">
      <c r="A143" s="43" t="n">
        <v>10</v>
      </c>
      <c r="B143" s="61" t="s">
        <v>133</v>
      </c>
      <c r="C143" s="37" t="n">
        <v>31725512</v>
      </c>
      <c r="D143" s="37" t="n">
        <v>32634991</v>
      </c>
      <c r="E143" s="44" t="n">
        <f aca="false">C143/D143*100</f>
        <v>97.2131783336481</v>
      </c>
      <c r="F143" s="37" t="n">
        <v>3584525</v>
      </c>
      <c r="G143" s="37" t="n">
        <v>3752311</v>
      </c>
      <c r="H143" s="44" t="n">
        <f aca="false">F143/G143*100</f>
        <v>95.5284623262837</v>
      </c>
      <c r="I143" s="43" t="n">
        <v>30841989</v>
      </c>
      <c r="J143" s="43" t="n">
        <v>33337511</v>
      </c>
      <c r="K143" s="44" t="n">
        <f aca="false">I143/J143*100</f>
        <v>92.5143721737355</v>
      </c>
      <c r="L143" s="43" t="n">
        <v>30738250</v>
      </c>
      <c r="M143" s="43" t="n">
        <v>33288364</v>
      </c>
      <c r="N143" s="44" t="n">
        <f aca="false">L143/M143*100</f>
        <v>92.3393231340537</v>
      </c>
      <c r="O143" s="43" t="n">
        <v>669</v>
      </c>
      <c r="P143" s="37" t="n">
        <v>134</v>
      </c>
      <c r="Q143" s="43" t="n">
        <v>668</v>
      </c>
      <c r="R143" s="34" t="n">
        <f aca="false">O143*P143</f>
        <v>89646</v>
      </c>
    </row>
    <row r="144" customFormat="false" ht="13.8" hidden="false" customHeight="false" outlineLevel="0" collapsed="false">
      <c r="A144" s="43" t="n">
        <v>11</v>
      </c>
      <c r="B144" s="61" t="s">
        <v>134</v>
      </c>
      <c r="C144" s="37" t="n">
        <v>22674718</v>
      </c>
      <c r="D144" s="37" t="n">
        <v>23093904</v>
      </c>
      <c r="E144" s="44" t="n">
        <f aca="false">C144/D144*100</f>
        <v>98.1848629837554</v>
      </c>
      <c r="F144" s="43" t="n">
        <v>2405689</v>
      </c>
      <c r="G144" s="43" t="n">
        <v>2312062</v>
      </c>
      <c r="H144" s="44" t="n">
        <f aca="false">F144/G144*100</f>
        <v>104.049502132728</v>
      </c>
      <c r="I144" s="43" t="n">
        <v>22284430</v>
      </c>
      <c r="J144" s="43" t="n">
        <v>22228008</v>
      </c>
      <c r="K144" s="44" t="n">
        <f aca="false">I144/J144*100</f>
        <v>100.253832912063</v>
      </c>
      <c r="L144" s="43" t="n">
        <v>22284430</v>
      </c>
      <c r="M144" s="43" t="n">
        <v>22228008</v>
      </c>
      <c r="N144" s="44" t="n">
        <f aca="false">L144/M144*100</f>
        <v>100.253832912063</v>
      </c>
      <c r="O144" s="43" t="n">
        <v>564</v>
      </c>
      <c r="P144" s="37" t="n">
        <v>180</v>
      </c>
      <c r="Q144" s="43" t="n">
        <v>169</v>
      </c>
      <c r="R144" s="34" t="n">
        <f aca="false">O144*P144</f>
        <v>101520</v>
      </c>
    </row>
    <row r="145" customFormat="false" ht="13.8" hidden="false" customHeight="false" outlineLevel="0" collapsed="false">
      <c r="A145" s="43" t="n">
        <v>14</v>
      </c>
      <c r="B145" s="61" t="s">
        <v>137</v>
      </c>
      <c r="C145" s="37" t="n">
        <v>3025298</v>
      </c>
      <c r="D145" s="37" t="n">
        <v>2030520</v>
      </c>
      <c r="E145" s="44" t="n">
        <f aca="false">C145/D145*100</f>
        <v>148.991292870792</v>
      </c>
      <c r="F145" s="43" t="n">
        <v>316588</v>
      </c>
      <c r="G145" s="43" t="n">
        <v>192155</v>
      </c>
      <c r="H145" s="44" t="n">
        <f aca="false">F145/G145*100</f>
        <v>164.756576721917</v>
      </c>
      <c r="I145" s="43" t="n">
        <v>3021409</v>
      </c>
      <c r="J145" s="43" t="n">
        <v>2093132</v>
      </c>
      <c r="K145" s="44" t="n">
        <f aca="false">I145/J145*100</f>
        <v>144.348708060457</v>
      </c>
      <c r="L145" s="43" t="n">
        <v>0</v>
      </c>
      <c r="M145" s="43" t="n">
        <v>0</v>
      </c>
      <c r="N145" s="44" t="n">
        <v>0</v>
      </c>
      <c r="O145" s="43" t="n">
        <v>311</v>
      </c>
      <c r="P145" s="37" t="n">
        <v>58</v>
      </c>
      <c r="Q145" s="43" t="n">
        <v>313</v>
      </c>
      <c r="R145" s="34" t="n">
        <f aca="false">O145*P145</f>
        <v>18038</v>
      </c>
    </row>
    <row r="146" s="51" customFormat="true" ht="13.8" hidden="false" customHeight="false" outlineLevel="0" collapsed="false">
      <c r="A146" s="43" t="n">
        <v>9</v>
      </c>
      <c r="B146" s="61" t="s">
        <v>132</v>
      </c>
      <c r="C146" s="37" t="n">
        <v>22650104</v>
      </c>
      <c r="D146" s="37" t="n">
        <v>16461910</v>
      </c>
      <c r="E146" s="44" t="n">
        <f aca="false">C146/D146*100</f>
        <v>137.590984278252</v>
      </c>
      <c r="F146" s="43" t="n">
        <v>2047925</v>
      </c>
      <c r="G146" s="43" t="n">
        <v>3392450</v>
      </c>
      <c r="H146" s="44" t="n">
        <f aca="false">F146/G146*100</f>
        <v>60.3671387934973</v>
      </c>
      <c r="I146" s="43" t="n">
        <v>22768902</v>
      </c>
      <c r="J146" s="43" t="n">
        <v>15666133</v>
      </c>
      <c r="K146" s="44" t="n">
        <f aca="false">I146/J146*100</f>
        <v>145.338367802699</v>
      </c>
      <c r="L146" s="43" t="n">
        <v>22768902</v>
      </c>
      <c r="M146" s="43" t="n">
        <v>15666133</v>
      </c>
      <c r="N146" s="44" t="n">
        <f aca="false">L146/M146*100</f>
        <v>145.338367802699</v>
      </c>
      <c r="O146" s="43" t="n">
        <v>912</v>
      </c>
      <c r="P146" s="37" t="n">
        <v>100</v>
      </c>
      <c r="Q146" s="43" t="n">
        <v>905</v>
      </c>
      <c r="R146" s="34" t="n">
        <f aca="false">O146*P146</f>
        <v>91200</v>
      </c>
    </row>
    <row r="147" customFormat="false" ht="13.8" hidden="false" customHeight="false" outlineLevel="0" collapsed="false">
      <c r="A147" s="43" t="n">
        <v>15</v>
      </c>
      <c r="B147" s="61" t="s">
        <v>138</v>
      </c>
      <c r="C147" s="37" t="n">
        <v>24214202</v>
      </c>
      <c r="D147" s="37" t="n">
        <v>24283034</v>
      </c>
      <c r="E147" s="44" t="n">
        <f aca="false">C147/D147*100</f>
        <v>99.7165428339803</v>
      </c>
      <c r="F147" s="43" t="n">
        <v>2760513</v>
      </c>
      <c r="G147" s="43" t="n">
        <v>2368578</v>
      </c>
      <c r="H147" s="44" t="n">
        <f aca="false">F147/G147*100</f>
        <v>116.547270134232</v>
      </c>
      <c r="I147" s="43" t="n">
        <v>23785886</v>
      </c>
      <c r="J147" s="43" t="n">
        <v>23595360</v>
      </c>
      <c r="K147" s="44" t="n">
        <f aca="false">I147/J147*100</f>
        <v>100.807472316591</v>
      </c>
      <c r="L147" s="43" t="n">
        <v>23705777</v>
      </c>
      <c r="M147" s="43" t="n">
        <v>23511448</v>
      </c>
      <c r="N147" s="44" t="n">
        <f aca="false">L147/M147*100</f>
        <v>100.826529272038</v>
      </c>
      <c r="O147" s="43" t="n">
        <v>646</v>
      </c>
      <c r="P147" s="37" t="n">
        <v>130</v>
      </c>
      <c r="Q147" s="43" t="n">
        <v>647</v>
      </c>
      <c r="R147" s="34" t="n">
        <f aca="false">O147*P147</f>
        <v>83980</v>
      </c>
    </row>
    <row r="148" customFormat="false" ht="13.8" hidden="false" customHeight="false" outlineLevel="0" collapsed="false">
      <c r="A148" s="43" t="n">
        <v>13</v>
      </c>
      <c r="B148" s="61" t="s">
        <v>136</v>
      </c>
      <c r="C148" s="41" t="n">
        <v>0</v>
      </c>
      <c r="D148" s="41" t="n">
        <v>0</v>
      </c>
      <c r="E148" s="42" t="n">
        <v>0</v>
      </c>
      <c r="F148" s="41" t="n">
        <v>0</v>
      </c>
      <c r="G148" s="41" t="n">
        <v>0</v>
      </c>
      <c r="H148" s="42" t="n">
        <v>0</v>
      </c>
      <c r="I148" s="41" t="n">
        <v>0</v>
      </c>
      <c r="J148" s="41" t="n">
        <v>0</v>
      </c>
      <c r="K148" s="42" t="n">
        <v>0</v>
      </c>
      <c r="L148" s="41" t="n">
        <v>0</v>
      </c>
      <c r="M148" s="41" t="n">
        <v>0</v>
      </c>
      <c r="N148" s="42" t="n">
        <v>0</v>
      </c>
      <c r="O148" s="43" t="n">
        <v>0</v>
      </c>
      <c r="P148" s="41" t="n">
        <v>0</v>
      </c>
      <c r="Q148" s="43" t="n">
        <v>0</v>
      </c>
      <c r="R148" s="34" t="n">
        <f aca="false">O148*P148</f>
        <v>0</v>
      </c>
    </row>
    <row r="149" s="49" customFormat="true" ht="13.8" hidden="false" customHeight="false" outlineLevel="0" collapsed="false">
      <c r="A149" s="47" t="s">
        <v>212</v>
      </c>
      <c r="B149" s="47" t="s">
        <v>140</v>
      </c>
      <c r="C149" s="59" t="n">
        <f aca="false">SUM(C142:C148)</f>
        <v>119836859</v>
      </c>
      <c r="D149" s="59" t="n">
        <f aca="false">SUM(D142:D148)</f>
        <v>114122293</v>
      </c>
      <c r="E149" s="48" t="n">
        <f aca="false">C149/D149*100</f>
        <v>105.007405520672</v>
      </c>
      <c r="F149" s="59" t="n">
        <f aca="false">SUM(F142:F148)</f>
        <v>13002361</v>
      </c>
      <c r="G149" s="59" t="n">
        <f aca="false">SUM(G142:G148)</f>
        <v>13532039</v>
      </c>
      <c r="H149" s="48" t="n">
        <f aca="false">F149/G149*100</f>
        <v>96.0857487921813</v>
      </c>
      <c r="I149" s="59" t="n">
        <f aca="false">SUM(I142:I148)</f>
        <v>117855083</v>
      </c>
      <c r="J149" s="59" t="n">
        <f aca="false">SUM(J142:J148)</f>
        <v>112222662</v>
      </c>
      <c r="K149" s="48" t="n">
        <f aca="false">I149/J149*100</f>
        <v>105.018969341504</v>
      </c>
      <c r="L149" s="59" t="n">
        <f aca="false">SUM(L142:L148)</f>
        <v>114649826</v>
      </c>
      <c r="M149" s="59" t="n">
        <f aca="false">SUM(M142:M148)</f>
        <v>109996471</v>
      </c>
      <c r="N149" s="48" t="n">
        <f aca="false">L149/M149*100</f>
        <v>104.230458448071</v>
      </c>
      <c r="O149" s="47" t="n">
        <f aca="false">SUM(O142:O148)</f>
        <v>3574</v>
      </c>
      <c r="P149" s="59" t="n">
        <f aca="false">R149/O149</f>
        <v>127.359820928931</v>
      </c>
      <c r="Q149" s="47" t="n">
        <f aca="false">SUM(Q142:Q148)</f>
        <v>3171</v>
      </c>
      <c r="R149" s="56" t="n">
        <f aca="false">SUM(R142:R148)</f>
        <v>455184</v>
      </c>
    </row>
    <row r="150" s="230" customFormat="true" ht="13.8" hidden="false" customHeight="false" outlineLevel="0" collapsed="false">
      <c r="A150" s="237" t="s">
        <v>213</v>
      </c>
      <c r="B150" s="237" t="s">
        <v>75</v>
      </c>
      <c r="C150" s="238" t="n">
        <f aca="false">C139+C149</f>
        <v>252942859</v>
      </c>
      <c r="D150" s="238" t="n">
        <f aca="false">D139+D149</f>
        <v>234649926</v>
      </c>
      <c r="E150" s="228" t="n">
        <f aca="false">C150/D150*100</f>
        <v>107.795840089035</v>
      </c>
      <c r="F150" s="238" t="n">
        <f aca="false">F139+F149</f>
        <v>27423618</v>
      </c>
      <c r="G150" s="238" t="n">
        <f aca="false">G139+G149</f>
        <v>26295915</v>
      </c>
      <c r="H150" s="228" t="n">
        <f aca="false">F150/G150*100</f>
        <v>104.288510211567</v>
      </c>
      <c r="I150" s="238" t="n">
        <f aca="false">I139+I149</f>
        <v>241699224</v>
      </c>
      <c r="J150" s="238" t="n">
        <f aca="false">J139+J149</f>
        <v>230724851</v>
      </c>
      <c r="K150" s="228" t="n">
        <f aca="false">I150/J150*100</f>
        <v>104.756476362401</v>
      </c>
      <c r="L150" s="238" t="n">
        <f aca="false">L139+L149</f>
        <v>193256034</v>
      </c>
      <c r="M150" s="238" t="n">
        <f aca="false">M139+M149</f>
        <v>188780551</v>
      </c>
      <c r="N150" s="228" t="n">
        <f aca="false">L150/M150*100</f>
        <v>102.370733095275</v>
      </c>
      <c r="O150" s="238" t="n">
        <f aca="false">O139+O149</f>
        <v>9607</v>
      </c>
      <c r="P150" s="228" t="n">
        <f aca="false">R150/O150</f>
        <v>150.649422296242</v>
      </c>
      <c r="Q150" s="238" t="n">
        <f aca="false">Q139+Q149</f>
        <v>8802</v>
      </c>
      <c r="R150" s="238" t="n">
        <f aca="false">R139+R149</f>
        <v>1447289</v>
      </c>
    </row>
    <row r="151" s="236" customFormat="true" ht="13.8" hidden="false" customHeight="false" outlineLevel="0" collapsed="false">
      <c r="A151" s="232"/>
      <c r="B151" s="232"/>
      <c r="C151" s="233"/>
      <c r="D151" s="233"/>
      <c r="E151" s="234"/>
      <c r="F151" s="232"/>
      <c r="G151" s="232"/>
      <c r="H151" s="234"/>
      <c r="I151" s="232"/>
      <c r="J151" s="232"/>
      <c r="K151" s="234"/>
      <c r="L151" s="232"/>
      <c r="M151" s="232"/>
      <c r="N151" s="234"/>
      <c r="O151" s="232"/>
      <c r="P151" s="233"/>
      <c r="Q151" s="232"/>
      <c r="R151" s="235"/>
    </row>
    <row r="152" customFormat="false" ht="13.8" hidden="false" customHeight="false" outlineLevel="0" collapsed="false">
      <c r="A152" s="25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34"/>
    </row>
    <row r="153" customFormat="false" ht="13.8" hidden="false" customHeight="false" outlineLevel="0" collapsed="false">
      <c r="A153" s="75"/>
      <c r="B153" s="75" t="s">
        <v>15</v>
      </c>
      <c r="C153" s="35" t="n">
        <v>3</v>
      </c>
      <c r="D153" s="35" t="n">
        <v>4</v>
      </c>
      <c r="E153" s="38" t="n">
        <v>5</v>
      </c>
      <c r="F153" s="35" t="n">
        <v>6</v>
      </c>
      <c r="G153" s="35" t="n">
        <v>7</v>
      </c>
      <c r="H153" s="35" t="n">
        <v>8</v>
      </c>
      <c r="I153" s="35" t="n">
        <v>9</v>
      </c>
      <c r="J153" s="35" t="n">
        <v>10</v>
      </c>
      <c r="K153" s="35" t="n">
        <v>11</v>
      </c>
      <c r="L153" s="35" t="n">
        <v>12</v>
      </c>
      <c r="M153" s="35" t="n">
        <v>13</v>
      </c>
      <c r="N153" s="35" t="n">
        <v>14</v>
      </c>
      <c r="O153" s="35" t="n">
        <v>15</v>
      </c>
      <c r="P153" s="38" t="n">
        <v>16</v>
      </c>
      <c r="Q153" s="35" t="n">
        <v>15</v>
      </c>
      <c r="R153" s="76"/>
    </row>
    <row r="154" customFormat="false" ht="13.8" hidden="false" customHeight="false" outlineLevel="0" collapsed="false">
      <c r="A154" s="43" t="n">
        <v>1</v>
      </c>
      <c r="B154" s="61" t="s">
        <v>141</v>
      </c>
      <c r="C154" s="43" t="n">
        <v>52394</v>
      </c>
      <c r="D154" s="43" t="n">
        <v>86488</v>
      </c>
      <c r="E154" s="44" t="n">
        <f aca="false">C154/D154*100</f>
        <v>60.5795023587087</v>
      </c>
      <c r="F154" s="37" t="n">
        <v>4047</v>
      </c>
      <c r="G154" s="43" t="n">
        <v>17044</v>
      </c>
      <c r="H154" s="44" t="n">
        <f aca="false">F154/G154*100</f>
        <v>23.744426191035</v>
      </c>
      <c r="I154" s="43" t="n">
        <v>52394</v>
      </c>
      <c r="J154" s="43" t="n">
        <v>86488</v>
      </c>
      <c r="K154" s="44" t="n">
        <f aca="false">I154/J154*100</f>
        <v>60.5795023587087</v>
      </c>
      <c r="L154" s="43" t="n">
        <v>0</v>
      </c>
      <c r="M154" s="43" t="n">
        <v>0</v>
      </c>
      <c r="N154" s="44" t="n">
        <v>0</v>
      </c>
      <c r="O154" s="43" t="n">
        <v>60</v>
      </c>
      <c r="P154" s="37" t="n">
        <v>72</v>
      </c>
      <c r="Q154" s="43" t="n">
        <v>54</v>
      </c>
      <c r="R154" s="34" t="n">
        <f aca="false">O154*P154</f>
        <v>4320</v>
      </c>
    </row>
    <row r="155" s="51" customFormat="true" ht="13.8" hidden="false" customHeight="false" outlineLevel="0" collapsed="false">
      <c r="A155" s="43" t="n">
        <v>2</v>
      </c>
      <c r="B155" s="61" t="s">
        <v>142</v>
      </c>
      <c r="C155" s="37" t="n">
        <v>4018244</v>
      </c>
      <c r="D155" s="37" t="n">
        <v>4624839</v>
      </c>
      <c r="E155" s="44" t="n">
        <f aca="false">C155/D155*100</f>
        <v>86.8839758529973</v>
      </c>
      <c r="F155" s="37" t="n">
        <v>671753</v>
      </c>
      <c r="G155" s="37" t="n">
        <v>577543</v>
      </c>
      <c r="H155" s="44" t="n">
        <f aca="false">F155/G155*100</f>
        <v>116.312205324971</v>
      </c>
      <c r="I155" s="37" t="n">
        <v>4106310</v>
      </c>
      <c r="J155" s="37" t="n">
        <v>4621661</v>
      </c>
      <c r="K155" s="44" t="n">
        <f aca="false">I155/J155*100</f>
        <v>88.8492254191729</v>
      </c>
      <c r="L155" s="37" t="n">
        <v>1216419</v>
      </c>
      <c r="M155" s="37" t="n">
        <v>1880517</v>
      </c>
      <c r="N155" s="44" t="n">
        <f aca="false">L155/M155*100</f>
        <v>64.68534982667</v>
      </c>
      <c r="O155" s="43" t="n">
        <v>518</v>
      </c>
      <c r="P155" s="37" t="n">
        <v>110</v>
      </c>
      <c r="Q155" s="43" t="n">
        <v>512</v>
      </c>
      <c r="R155" s="34" t="n">
        <f aca="false">O155*P155</f>
        <v>56980</v>
      </c>
    </row>
    <row r="156" customFormat="false" ht="13.8" hidden="false" customHeight="false" outlineLevel="0" collapsed="false">
      <c r="A156" s="43" t="n">
        <v>3</v>
      </c>
      <c r="B156" s="61" t="s">
        <v>143</v>
      </c>
      <c r="C156" s="41" t="n">
        <v>0</v>
      </c>
      <c r="D156" s="41" t="n">
        <v>0</v>
      </c>
      <c r="E156" s="42" t="n">
        <v>0</v>
      </c>
      <c r="F156" s="41" t="n">
        <v>0</v>
      </c>
      <c r="G156" s="41" t="n">
        <v>0</v>
      </c>
      <c r="H156" s="42" t="n">
        <v>0</v>
      </c>
      <c r="I156" s="41" t="n">
        <v>0</v>
      </c>
      <c r="J156" s="41" t="n">
        <v>0</v>
      </c>
      <c r="K156" s="42" t="n">
        <v>0</v>
      </c>
      <c r="L156" s="41" t="n">
        <v>0</v>
      </c>
      <c r="M156" s="41" t="n">
        <v>0</v>
      </c>
      <c r="N156" s="42" t="n">
        <v>0</v>
      </c>
      <c r="O156" s="43" t="n">
        <v>0</v>
      </c>
      <c r="P156" s="41" t="n">
        <v>0</v>
      </c>
      <c r="Q156" s="43" t="n">
        <v>0</v>
      </c>
      <c r="R156" s="34" t="n">
        <f aca="false">O156*P156</f>
        <v>0</v>
      </c>
    </row>
    <row r="157" customFormat="false" ht="13.8" hidden="false" customHeight="false" outlineLevel="0" collapsed="false">
      <c r="A157" s="43" t="n">
        <v>4</v>
      </c>
      <c r="B157" s="61" t="s">
        <v>144</v>
      </c>
      <c r="C157" s="43" t="n">
        <v>2379063</v>
      </c>
      <c r="D157" s="43" t="n">
        <v>1604146</v>
      </c>
      <c r="E157" s="44" t="n">
        <f aca="false">C157/D157*100</f>
        <v>148.307136632202</v>
      </c>
      <c r="F157" s="43" t="n">
        <v>165902</v>
      </c>
      <c r="G157" s="39" t="n">
        <v>339778</v>
      </c>
      <c r="H157" s="44" t="n">
        <f aca="false">F157/G157*100</f>
        <v>48.8265867713625</v>
      </c>
      <c r="I157" s="39" t="n">
        <v>2720407</v>
      </c>
      <c r="J157" s="39" t="n">
        <v>2151255</v>
      </c>
      <c r="K157" s="44" t="n">
        <f aca="false">I157/J157*100</f>
        <v>126.456742692057</v>
      </c>
      <c r="L157" s="39" t="n">
        <v>1622987</v>
      </c>
      <c r="M157" s="39" t="n">
        <v>450359</v>
      </c>
      <c r="N157" s="44" t="n">
        <f aca="false">L157/M157*100</f>
        <v>360.376277591877</v>
      </c>
      <c r="O157" s="43" t="n">
        <v>295</v>
      </c>
      <c r="P157" s="37" t="n">
        <v>80</v>
      </c>
      <c r="Q157" s="43" t="n">
        <v>310</v>
      </c>
      <c r="R157" s="34" t="n">
        <f aca="false">O157*P157</f>
        <v>23600</v>
      </c>
    </row>
    <row r="158" customFormat="false" ht="13.8" hidden="false" customHeight="false" outlineLevel="0" collapsed="false">
      <c r="A158" s="43" t="n">
        <v>5</v>
      </c>
      <c r="B158" s="61" t="s">
        <v>145</v>
      </c>
      <c r="C158" s="43" t="n">
        <v>2308944</v>
      </c>
      <c r="D158" s="43" t="n">
        <v>2068998</v>
      </c>
      <c r="E158" s="44" t="n">
        <f aca="false">C158/D158*100</f>
        <v>111.597207923836</v>
      </c>
      <c r="F158" s="43" t="n">
        <v>397220</v>
      </c>
      <c r="G158" s="43" t="n">
        <v>500657</v>
      </c>
      <c r="H158" s="44" t="n">
        <f aca="false">F158/G158*100</f>
        <v>79.3397475716908</v>
      </c>
      <c r="I158" s="43" t="n">
        <v>2185808</v>
      </c>
      <c r="J158" s="43" t="n">
        <v>3366644</v>
      </c>
      <c r="K158" s="44" t="n">
        <f aca="false">I158/J158*100</f>
        <v>64.9254272206981</v>
      </c>
      <c r="L158" s="43" t="n">
        <v>0</v>
      </c>
      <c r="M158" s="43" t="n">
        <v>0</v>
      </c>
      <c r="N158" s="44" t="n">
        <v>0</v>
      </c>
      <c r="O158" s="43" t="n">
        <v>424</v>
      </c>
      <c r="P158" s="37" t="n">
        <v>51</v>
      </c>
      <c r="Q158" s="43" t="n">
        <v>419</v>
      </c>
      <c r="R158" s="34" t="n">
        <f aca="false">O158*P158</f>
        <v>21624</v>
      </c>
    </row>
    <row r="159" s="49" customFormat="true" ht="13.8" hidden="false" customHeight="false" outlineLevel="0" collapsed="false">
      <c r="A159" s="47" t="s">
        <v>146</v>
      </c>
      <c r="B159" s="47" t="s">
        <v>147</v>
      </c>
      <c r="C159" s="47" t="n">
        <f aca="false">SUM(C154:C158)</f>
        <v>8758645</v>
      </c>
      <c r="D159" s="47" t="n">
        <f aca="false">SUM(D154:D158)</f>
        <v>8384471</v>
      </c>
      <c r="E159" s="48" t="n">
        <f aca="false">C159/D159*100</f>
        <v>104.46270253663</v>
      </c>
      <c r="F159" s="47" t="n">
        <f aca="false">SUM(F154:F158)</f>
        <v>1238922</v>
      </c>
      <c r="G159" s="47" t="n">
        <f aca="false">SUM(G154:G158)</f>
        <v>1435022</v>
      </c>
      <c r="H159" s="48" t="n">
        <f aca="false">F159/G159*100</f>
        <v>86.3347042763107</v>
      </c>
      <c r="I159" s="47" t="n">
        <f aca="false">SUM(I154:I158)</f>
        <v>9064919</v>
      </c>
      <c r="J159" s="47" t="n">
        <f aca="false">SUM(J154:J158)</f>
        <v>10226048</v>
      </c>
      <c r="K159" s="48" t="n">
        <f aca="false">I159/J159*100</f>
        <v>88.6453789381783</v>
      </c>
      <c r="L159" s="47" t="n">
        <f aca="false">SUM(L154:L158)</f>
        <v>2839406</v>
      </c>
      <c r="M159" s="47" t="n">
        <f aca="false">SUM(M154:M158)</f>
        <v>2330876</v>
      </c>
      <c r="N159" s="48" t="n">
        <f aca="false">L159/M159*100</f>
        <v>121.817119400603</v>
      </c>
      <c r="O159" s="47" t="n">
        <f aca="false">SUM(O154:O158)</f>
        <v>1297</v>
      </c>
      <c r="P159" s="48" t="n">
        <f aca="false">R159/O159</f>
        <v>82.1310717039322</v>
      </c>
      <c r="Q159" s="47" t="n">
        <f aca="false">SUM(Q154:Q158)</f>
        <v>1295</v>
      </c>
      <c r="R159" s="56" t="n">
        <f aca="false">SUM(R154:R158)</f>
        <v>106524</v>
      </c>
    </row>
    <row r="160" customFormat="false" ht="13.8" hidden="false" customHeight="false" outlineLevel="0" collapsed="false">
      <c r="A160" s="43"/>
      <c r="B160" s="35"/>
      <c r="C160" s="37"/>
      <c r="D160" s="37"/>
      <c r="E160" s="44"/>
      <c r="F160" s="37"/>
      <c r="G160" s="37"/>
      <c r="H160" s="44"/>
      <c r="I160" s="37"/>
      <c r="J160" s="37"/>
      <c r="K160" s="44"/>
      <c r="L160" s="37"/>
      <c r="M160" s="239"/>
      <c r="N160" s="240"/>
      <c r="O160" s="239"/>
      <c r="P160" s="37"/>
      <c r="Q160" s="239"/>
      <c r="R160" s="58"/>
    </row>
    <row r="161" customFormat="false" ht="13.8" hidden="false" customHeight="false" outlineLevel="0" collapsed="false">
      <c r="A161" s="90" t="s">
        <v>183</v>
      </c>
      <c r="B161" s="90"/>
      <c r="C161" s="35" t="n">
        <v>3</v>
      </c>
      <c r="D161" s="35" t="n">
        <v>4</v>
      </c>
      <c r="E161" s="38" t="n">
        <v>5</v>
      </c>
      <c r="F161" s="35" t="n">
        <v>6</v>
      </c>
      <c r="G161" s="35" t="n">
        <v>7</v>
      </c>
      <c r="H161" s="35" t="n">
        <v>8</v>
      </c>
      <c r="I161" s="35" t="n">
        <v>9</v>
      </c>
      <c r="J161" s="35" t="n">
        <v>10</v>
      </c>
      <c r="K161" s="35" t="n">
        <v>11</v>
      </c>
      <c r="L161" s="35" t="n">
        <v>12</v>
      </c>
      <c r="M161" s="35" t="n">
        <v>13</v>
      </c>
      <c r="N161" s="35" t="n">
        <v>14</v>
      </c>
      <c r="O161" s="35" t="n">
        <v>15</v>
      </c>
      <c r="P161" s="38" t="n">
        <v>16</v>
      </c>
      <c r="Q161" s="35" t="n">
        <v>15</v>
      </c>
      <c r="R161" s="34"/>
    </row>
    <row r="162" customFormat="false" ht="13.8" hidden="false" customHeight="false" outlineLevel="0" collapsed="false">
      <c r="A162" s="43" t="n">
        <v>1</v>
      </c>
      <c r="B162" s="61" t="s">
        <v>190</v>
      </c>
      <c r="C162" s="43" t="n">
        <v>899766</v>
      </c>
      <c r="D162" s="43" t="n">
        <v>522575</v>
      </c>
      <c r="E162" s="44" t="n">
        <f aca="false">C162/D162*100</f>
        <v>172.179304406066</v>
      </c>
      <c r="F162" s="43" t="n">
        <v>156622</v>
      </c>
      <c r="G162" s="43" t="n">
        <v>48477</v>
      </c>
      <c r="H162" s="44" t="n">
        <f aca="false">F162/G162*100</f>
        <v>323.085174412608</v>
      </c>
      <c r="I162" s="43" t="n">
        <v>829434</v>
      </c>
      <c r="J162" s="43" t="n">
        <v>438122</v>
      </c>
      <c r="K162" s="44" t="n">
        <f aca="false">I162/J162*100</f>
        <v>189.315761363273</v>
      </c>
      <c r="L162" s="43" t="n">
        <f aca="false">142746+104139</f>
        <v>246885</v>
      </c>
      <c r="M162" s="43" t="n">
        <f aca="false">81383+9209</f>
        <v>90592</v>
      </c>
      <c r="N162" s="37" t="n">
        <v>0</v>
      </c>
      <c r="O162" s="43" t="n">
        <v>60</v>
      </c>
      <c r="P162" s="43" t="n">
        <v>71</v>
      </c>
      <c r="Q162" s="43" t="n">
        <v>75</v>
      </c>
      <c r="R162" s="34" t="n">
        <f aca="false">O162*P162</f>
        <v>4260</v>
      </c>
    </row>
    <row r="163" customFormat="false" ht="13.8" hidden="false" customHeight="false" outlineLevel="0" collapsed="false">
      <c r="A163" s="43" t="n">
        <v>2</v>
      </c>
      <c r="B163" s="91" t="s">
        <v>191</v>
      </c>
      <c r="C163" s="43" t="n">
        <v>986544</v>
      </c>
      <c r="D163" s="43" t="n">
        <v>0</v>
      </c>
      <c r="E163" s="44" t="n">
        <v>0</v>
      </c>
      <c r="F163" s="43" t="n">
        <v>129071</v>
      </c>
      <c r="G163" s="43" t="n">
        <v>0</v>
      </c>
      <c r="H163" s="44" t="n">
        <v>0</v>
      </c>
      <c r="I163" s="43" t="n">
        <v>1039675</v>
      </c>
      <c r="J163" s="43" t="n">
        <v>0</v>
      </c>
      <c r="K163" s="44" t="n">
        <v>0</v>
      </c>
      <c r="L163" s="43" t="n">
        <v>17776</v>
      </c>
      <c r="M163" s="43" t="n">
        <v>0</v>
      </c>
      <c r="N163" s="37" t="n">
        <v>0</v>
      </c>
      <c r="O163" s="43" t="n">
        <v>30</v>
      </c>
      <c r="P163" s="43" t="n">
        <v>85</v>
      </c>
      <c r="Q163" s="43" t="n">
        <v>31</v>
      </c>
      <c r="R163" s="34" t="n">
        <f aca="false">O163*P163</f>
        <v>2550</v>
      </c>
    </row>
    <row r="164" customFormat="false" ht="13.8" hidden="false" customHeight="false" outlineLevel="0" collapsed="false">
      <c r="A164" s="43" t="n">
        <v>3</v>
      </c>
      <c r="B164" s="91" t="s">
        <v>192</v>
      </c>
      <c r="C164" s="43" t="n">
        <v>1675529</v>
      </c>
      <c r="D164" s="43" t="n">
        <v>1572112</v>
      </c>
      <c r="E164" s="44" t="n">
        <f aca="false">C164/D164*100</f>
        <v>106.578220890115</v>
      </c>
      <c r="F164" s="43" t="n">
        <v>295528</v>
      </c>
      <c r="G164" s="43" t="n">
        <v>97623</v>
      </c>
      <c r="H164" s="44" t="n">
        <f aca="false">F164/G164*100</f>
        <v>302.723743380146</v>
      </c>
      <c r="I164" s="43" t="n">
        <v>1382200</v>
      </c>
      <c r="J164" s="43" t="n">
        <v>1319800</v>
      </c>
      <c r="K164" s="44" t="n">
        <f aca="false">I164/J164*100</f>
        <v>104.727989089256</v>
      </c>
      <c r="L164" s="43" t="n">
        <v>0</v>
      </c>
      <c r="M164" s="43" t="n">
        <v>0</v>
      </c>
      <c r="N164" s="37" t="n">
        <v>0</v>
      </c>
      <c r="O164" s="43" t="n">
        <v>481</v>
      </c>
      <c r="P164" s="43" t="n">
        <v>100</v>
      </c>
      <c r="Q164" s="43" t="n">
        <v>475</v>
      </c>
      <c r="R164" s="34" t="n">
        <f aca="false">O164*P164</f>
        <v>48100</v>
      </c>
    </row>
    <row r="165" customFormat="false" ht="13.8" hidden="false" customHeight="false" outlineLevel="0" collapsed="false">
      <c r="A165" s="47" t="s">
        <v>193</v>
      </c>
      <c r="B165" s="47" t="s">
        <v>114</v>
      </c>
      <c r="C165" s="47" t="n">
        <f aca="false">SUM(C162:C164)</f>
        <v>3561839</v>
      </c>
      <c r="D165" s="47" t="n">
        <f aca="false">SUM(D162:D164)</f>
        <v>2094687</v>
      </c>
      <c r="E165" s="48" t="n">
        <f aca="false">C165/D165*100</f>
        <v>170.041586165379</v>
      </c>
      <c r="F165" s="47" t="n">
        <f aca="false">SUM(F162:F164)</f>
        <v>581221</v>
      </c>
      <c r="G165" s="47" t="n">
        <f aca="false">SUM(G162:G164)</f>
        <v>146100</v>
      </c>
      <c r="H165" s="48" t="n">
        <f aca="false">F165/G165*100</f>
        <v>397.824093086927</v>
      </c>
      <c r="I165" s="47" t="n">
        <f aca="false">SUM(I162:I164)</f>
        <v>3251309</v>
      </c>
      <c r="J165" s="47" t="n">
        <f aca="false">SUM(J162:J164)</f>
        <v>1757922</v>
      </c>
      <c r="K165" s="48" t="n">
        <f aca="false">I165/J165*100</f>
        <v>184.951835178125</v>
      </c>
      <c r="L165" s="47" t="n">
        <f aca="false">SUM(L162:L164)</f>
        <v>264661</v>
      </c>
      <c r="M165" s="47" t="n">
        <f aca="false">SUM(M162:M164)</f>
        <v>90592</v>
      </c>
      <c r="N165" s="48" t="n">
        <v>0</v>
      </c>
      <c r="O165" s="47" t="n">
        <f aca="false">SUM(O162:O164)</f>
        <v>571</v>
      </c>
      <c r="P165" s="59" t="n">
        <f aca="false">R165/O165</f>
        <v>96.1646234676007</v>
      </c>
      <c r="Q165" s="47" t="n">
        <f aca="false">SUM(Q162:Q164)</f>
        <v>581</v>
      </c>
      <c r="R165" s="56" t="n">
        <f aca="false">SUM(R162:R164)</f>
        <v>54910</v>
      </c>
    </row>
    <row r="166" customFormat="false" ht="13.8" hidden="false" customHeight="false" outlineLevel="0" collapsed="false">
      <c r="A166" s="43"/>
      <c r="B166" s="35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58"/>
    </row>
    <row r="167" customFormat="false" ht="13.8" hidden="false" customHeight="false" outlineLevel="0" collapsed="false">
      <c r="A167" s="35" t="s">
        <v>148</v>
      </c>
      <c r="B167" s="35"/>
      <c r="C167" s="35" t="n">
        <v>3</v>
      </c>
      <c r="D167" s="35" t="n">
        <v>4</v>
      </c>
      <c r="E167" s="38" t="n">
        <v>5</v>
      </c>
      <c r="F167" s="35" t="n">
        <v>6</v>
      </c>
      <c r="G167" s="35" t="n">
        <v>7</v>
      </c>
      <c r="H167" s="35" t="n">
        <v>8</v>
      </c>
      <c r="I167" s="35" t="n">
        <v>9</v>
      </c>
      <c r="J167" s="35" t="n">
        <v>10</v>
      </c>
      <c r="K167" s="35" t="n">
        <v>11</v>
      </c>
      <c r="L167" s="35" t="n">
        <v>12</v>
      </c>
      <c r="M167" s="29" t="n">
        <v>13</v>
      </c>
      <c r="N167" s="29" t="n">
        <v>14</v>
      </c>
      <c r="O167" s="29" t="n">
        <v>15</v>
      </c>
      <c r="P167" s="38" t="n">
        <v>16</v>
      </c>
      <c r="Q167" s="29" t="n">
        <v>15</v>
      </c>
      <c r="R167" s="25"/>
    </row>
    <row r="168" customFormat="false" ht="13.8" hidden="false" customHeight="false" outlineLevel="0" collapsed="false">
      <c r="A168" s="43" t="n">
        <v>1</v>
      </c>
      <c r="B168" s="40" t="s">
        <v>149</v>
      </c>
      <c r="C168" s="43" t="n">
        <v>278</v>
      </c>
      <c r="D168" s="43" t="n">
        <v>8300</v>
      </c>
      <c r="E168" s="44" t="n">
        <f aca="false">C168/D168*100</f>
        <v>3.34939759036145</v>
      </c>
      <c r="F168" s="43" t="n">
        <v>0</v>
      </c>
      <c r="G168" s="43" t="n">
        <v>4109</v>
      </c>
      <c r="H168" s="43" t="n">
        <v>0</v>
      </c>
      <c r="I168" s="43" t="n">
        <v>27362</v>
      </c>
      <c r="J168" s="43" t="n">
        <v>25726</v>
      </c>
      <c r="K168" s="44" t="n">
        <f aca="false">I168/J168*100</f>
        <v>106.359325196299</v>
      </c>
      <c r="L168" s="43" t="n">
        <v>0</v>
      </c>
      <c r="M168" s="43" t="n">
        <v>0</v>
      </c>
      <c r="N168" s="43" t="n">
        <v>0</v>
      </c>
      <c r="O168" s="43" t="n">
        <v>75</v>
      </c>
      <c r="P168" s="43" t="n">
        <v>100</v>
      </c>
      <c r="Q168" s="43" t="n">
        <v>75</v>
      </c>
      <c r="R168" s="34" t="n">
        <f aca="false">O168*P168</f>
        <v>7500</v>
      </c>
    </row>
    <row r="169" customFormat="false" ht="13.8" hidden="false" customHeight="false" outlineLevel="0" collapsed="false">
      <c r="A169" s="43" t="n">
        <v>2</v>
      </c>
      <c r="B169" s="40" t="s">
        <v>150</v>
      </c>
      <c r="C169" s="43" t="n">
        <v>783978</v>
      </c>
      <c r="D169" s="43" t="n">
        <v>697959</v>
      </c>
      <c r="E169" s="44" t="n">
        <f aca="false">C169/D169*100</f>
        <v>112.324362892376</v>
      </c>
      <c r="F169" s="43" t="n">
        <v>26497</v>
      </c>
      <c r="G169" s="43" t="n">
        <v>150540</v>
      </c>
      <c r="H169" s="44" t="n">
        <f aca="false">F169/G169*100</f>
        <v>17.6013019795403</v>
      </c>
      <c r="I169" s="43" t="n">
        <v>783978</v>
      </c>
      <c r="J169" s="43" t="n">
        <v>697959</v>
      </c>
      <c r="K169" s="43" t="n">
        <f aca="false">I169/J169*100</f>
        <v>112.324362892376</v>
      </c>
      <c r="L169" s="43" t="n">
        <v>783978</v>
      </c>
      <c r="M169" s="43" t="n">
        <v>697959</v>
      </c>
      <c r="N169" s="43" t="n">
        <f aca="false">L169/M169*100</f>
        <v>112.324362892376</v>
      </c>
      <c r="O169" s="43" t="n">
        <v>130</v>
      </c>
      <c r="P169" s="43" t="n">
        <v>110</v>
      </c>
      <c r="Q169" s="43" t="n">
        <v>125</v>
      </c>
      <c r="R169" s="34" t="n">
        <f aca="false">O169*P169</f>
        <v>14300</v>
      </c>
    </row>
    <row r="170" s="63" customFormat="true" ht="13.8" hidden="false" customHeight="false" outlineLevel="0" collapsed="false">
      <c r="A170" s="43" t="n">
        <v>3</v>
      </c>
      <c r="B170" s="40" t="s">
        <v>151</v>
      </c>
      <c r="C170" s="43" t="n">
        <v>0</v>
      </c>
      <c r="D170" s="43" t="n">
        <v>97150</v>
      </c>
      <c r="E170" s="44" t="n">
        <f aca="false">C170/D170*100</f>
        <v>0</v>
      </c>
      <c r="F170" s="43" t="n">
        <v>0</v>
      </c>
      <c r="G170" s="43" t="n">
        <v>0</v>
      </c>
      <c r="H170" s="43" t="n">
        <v>0</v>
      </c>
      <c r="I170" s="43" t="n">
        <v>0</v>
      </c>
      <c r="J170" s="43" t="n">
        <v>95041</v>
      </c>
      <c r="K170" s="44" t="n">
        <f aca="false">I170/J170*100</f>
        <v>0</v>
      </c>
      <c r="L170" s="43" t="n">
        <v>0</v>
      </c>
      <c r="M170" s="43" t="n">
        <v>78033</v>
      </c>
      <c r="N170" s="44" t="n">
        <f aca="false">L170/M170*100</f>
        <v>0</v>
      </c>
      <c r="O170" s="43" t="n">
        <v>10</v>
      </c>
      <c r="P170" s="43" t="n">
        <v>46</v>
      </c>
      <c r="Q170" s="43" t="n">
        <v>10</v>
      </c>
      <c r="R170" s="34" t="n">
        <f aca="false">O170*P170</f>
        <v>460</v>
      </c>
    </row>
    <row r="171" customFormat="false" ht="13.8" hidden="false" customHeight="false" outlineLevel="0" collapsed="false">
      <c r="A171" s="43" t="n">
        <v>4</v>
      </c>
      <c r="B171" s="40" t="s">
        <v>152</v>
      </c>
      <c r="C171" s="43" t="n">
        <v>4082491</v>
      </c>
      <c r="D171" s="43" t="n">
        <v>3663288</v>
      </c>
      <c r="E171" s="81" t="n">
        <f aca="false">C171/D171*100</f>
        <v>111.443353621119</v>
      </c>
      <c r="F171" s="43" t="n">
        <v>519965</v>
      </c>
      <c r="G171" s="43" t="n">
        <v>683083</v>
      </c>
      <c r="H171" s="81" t="n">
        <f aca="false">F171/G171*100</f>
        <v>76.1203250556667</v>
      </c>
      <c r="I171" s="43" t="n">
        <v>4082491</v>
      </c>
      <c r="J171" s="43" t="n">
        <v>3663288</v>
      </c>
      <c r="K171" s="81" t="n">
        <f aca="false">I171/J171*100</f>
        <v>111.443353621119</v>
      </c>
      <c r="L171" s="43" t="n">
        <v>4082491</v>
      </c>
      <c r="M171" s="43" t="n">
        <v>3663288</v>
      </c>
      <c r="N171" s="44" t="n">
        <f aca="false">L171/M171*100</f>
        <v>111.443353621119</v>
      </c>
      <c r="O171" s="43" t="n">
        <v>139</v>
      </c>
      <c r="P171" s="62" t="n">
        <v>126</v>
      </c>
      <c r="Q171" s="43" t="n">
        <v>139</v>
      </c>
      <c r="R171" s="34" t="n">
        <f aca="false">O171*P171</f>
        <v>17514</v>
      </c>
    </row>
    <row r="172" customFormat="false" ht="13.8" hidden="false" customHeight="false" outlineLevel="0" collapsed="false">
      <c r="A172" s="43" t="n">
        <v>5</v>
      </c>
      <c r="B172" s="40" t="s">
        <v>153</v>
      </c>
      <c r="C172" s="43" t="n">
        <v>565773</v>
      </c>
      <c r="D172" s="43" t="n">
        <v>1711684</v>
      </c>
      <c r="E172" s="81" t="n">
        <f aca="false">C172/D172*100</f>
        <v>33.053589330741</v>
      </c>
      <c r="F172" s="43" t="n">
        <v>34343</v>
      </c>
      <c r="G172" s="43" t="n">
        <v>151847</v>
      </c>
      <c r="H172" s="81" t="n">
        <f aca="false">F172/G172*100</f>
        <v>22.6168445869856</v>
      </c>
      <c r="I172" s="43" t="n">
        <v>804041</v>
      </c>
      <c r="J172" s="43" t="n">
        <v>1714041</v>
      </c>
      <c r="K172" s="81" t="n">
        <f aca="false">I172/J172*100</f>
        <v>46.90908793897</v>
      </c>
      <c r="L172" s="43" t="n">
        <v>811125</v>
      </c>
      <c r="M172" s="43" t="n">
        <v>1711684</v>
      </c>
      <c r="N172" s="44" t="n">
        <f aca="false">L172/M172*100</f>
        <v>47.3875434951778</v>
      </c>
      <c r="O172" s="43" t="n">
        <v>39</v>
      </c>
      <c r="P172" s="43" t="n">
        <v>55</v>
      </c>
      <c r="Q172" s="43" t="n">
        <v>40</v>
      </c>
      <c r="R172" s="34" t="n">
        <f aca="false">O172*P172</f>
        <v>2145</v>
      </c>
    </row>
    <row r="173" customFormat="false" ht="13.8" hidden="false" customHeight="false" outlineLevel="0" collapsed="false">
      <c r="A173" s="43" t="n">
        <v>6</v>
      </c>
      <c r="B173" s="40" t="s">
        <v>154</v>
      </c>
      <c r="C173" s="41" t="n">
        <v>0</v>
      </c>
      <c r="D173" s="41" t="n">
        <v>0</v>
      </c>
      <c r="E173" s="42" t="n">
        <v>0</v>
      </c>
      <c r="F173" s="41" t="n">
        <v>0</v>
      </c>
      <c r="G173" s="41" t="n">
        <v>0</v>
      </c>
      <c r="H173" s="42" t="n">
        <v>0</v>
      </c>
      <c r="I173" s="41" t="n">
        <v>0</v>
      </c>
      <c r="J173" s="41" t="n">
        <v>0</v>
      </c>
      <c r="K173" s="42" t="n">
        <v>0</v>
      </c>
      <c r="L173" s="41" t="n">
        <v>0</v>
      </c>
      <c r="M173" s="41" t="n">
        <v>0</v>
      </c>
      <c r="N173" s="42" t="n">
        <v>0</v>
      </c>
      <c r="O173" s="43" t="n">
        <v>0</v>
      </c>
      <c r="P173" s="41" t="n">
        <v>0</v>
      </c>
      <c r="Q173" s="43" t="n">
        <v>0</v>
      </c>
      <c r="R173" s="34" t="n">
        <f aca="false">O173*P173</f>
        <v>0</v>
      </c>
    </row>
    <row r="174" customFormat="false" ht="13.8" hidden="false" customHeight="false" outlineLevel="0" collapsed="false">
      <c r="A174" s="43" t="n">
        <v>7</v>
      </c>
      <c r="B174" s="40" t="s">
        <v>155</v>
      </c>
      <c r="C174" s="43" t="n">
        <v>1822515</v>
      </c>
      <c r="D174" s="43" t="n">
        <v>3218329</v>
      </c>
      <c r="E174" s="81" t="n">
        <f aca="false">C174/D174*100</f>
        <v>56.6292321263612</v>
      </c>
      <c r="F174" s="43" t="n">
        <v>29334</v>
      </c>
      <c r="G174" s="43" t="n">
        <v>603404</v>
      </c>
      <c r="H174" s="44" t="n">
        <f aca="false">F174/G174*100</f>
        <v>4.86141954643986</v>
      </c>
      <c r="I174" s="43" t="n">
        <v>1820542</v>
      </c>
      <c r="J174" s="43" t="n">
        <v>3067631</v>
      </c>
      <c r="K174" s="44" t="n">
        <f aca="false">I174/J174*100</f>
        <v>59.3468379997464</v>
      </c>
      <c r="L174" s="43" t="n">
        <v>1804370</v>
      </c>
      <c r="M174" s="43" t="n">
        <v>3067004</v>
      </c>
      <c r="N174" s="44" t="n">
        <f aca="false">L174/M174*100</f>
        <v>58.8316806890373</v>
      </c>
      <c r="O174" s="43" t="n">
        <v>53</v>
      </c>
      <c r="P174" s="43" t="n">
        <v>82</v>
      </c>
      <c r="Q174" s="43" t="n">
        <v>52</v>
      </c>
      <c r="R174" s="34" t="n">
        <f aca="false">O174*P174</f>
        <v>4346</v>
      </c>
    </row>
    <row r="175" customFormat="false" ht="13.8" hidden="false" customHeight="false" outlineLevel="0" collapsed="false">
      <c r="A175" s="43" t="n">
        <v>8</v>
      </c>
      <c r="B175" s="40" t="s">
        <v>156</v>
      </c>
      <c r="C175" s="43" t="n">
        <v>690826</v>
      </c>
      <c r="D175" s="43" t="n">
        <v>802953</v>
      </c>
      <c r="E175" s="37" t="n">
        <f aca="false">C175/D175*100</f>
        <v>86.0356708300486</v>
      </c>
      <c r="F175" s="43" t="n">
        <v>115956</v>
      </c>
      <c r="G175" s="43" t="n">
        <v>94867</v>
      </c>
      <c r="H175" s="37" t="n">
        <f aca="false">F175/G175*100</f>
        <v>122.230069465673</v>
      </c>
      <c r="I175" s="43" t="n">
        <v>690826</v>
      </c>
      <c r="J175" s="43" t="n">
        <v>802953</v>
      </c>
      <c r="K175" s="37" t="n">
        <f aca="false">I175/J175*100</f>
        <v>86.0356708300486</v>
      </c>
      <c r="L175" s="43" t="n">
        <v>690826</v>
      </c>
      <c r="M175" s="43" t="n">
        <v>802953</v>
      </c>
      <c r="N175" s="37" t="n">
        <f aca="false">L175/M175*100</f>
        <v>86.0356708300486</v>
      </c>
      <c r="O175" s="37" t="n">
        <v>37</v>
      </c>
      <c r="P175" s="37" t="n">
        <v>102</v>
      </c>
      <c r="Q175" s="37" t="n">
        <v>37</v>
      </c>
      <c r="R175" s="34" t="n">
        <f aca="false">O175*P175</f>
        <v>3774</v>
      </c>
    </row>
    <row r="176" customFormat="false" ht="13.8" hidden="false" customHeight="false" outlineLevel="0" collapsed="false">
      <c r="A176" s="43" t="n">
        <v>9</v>
      </c>
      <c r="B176" s="40" t="s">
        <v>157</v>
      </c>
      <c r="C176" s="43" t="n">
        <v>223410</v>
      </c>
      <c r="D176" s="43" t="n">
        <v>118255</v>
      </c>
      <c r="E176" s="44" t="n">
        <f aca="false">C176/D176*100</f>
        <v>188.922244302566</v>
      </c>
      <c r="F176" s="43" t="n">
        <v>0</v>
      </c>
      <c r="G176" s="43" t="n">
        <v>5086</v>
      </c>
      <c r="H176" s="44" t="n">
        <f aca="false">F176/G176*100</f>
        <v>0</v>
      </c>
      <c r="I176" s="43" t="n">
        <v>223410</v>
      </c>
      <c r="J176" s="43" t="n">
        <v>118255</v>
      </c>
      <c r="K176" s="44" t="n">
        <f aca="false">I176/J176*100</f>
        <v>188.922244302566</v>
      </c>
      <c r="L176" s="43" t="n">
        <v>223410</v>
      </c>
      <c r="M176" s="43" t="n">
        <v>118255</v>
      </c>
      <c r="N176" s="44" t="n">
        <f aca="false">L176/M176*100</f>
        <v>188.922244302566</v>
      </c>
      <c r="O176" s="43" t="n">
        <v>4</v>
      </c>
      <c r="P176" s="43" t="n">
        <v>50</v>
      </c>
      <c r="Q176" s="43" t="n">
        <v>8</v>
      </c>
      <c r="R176" s="34" t="n">
        <f aca="false">O176*P176</f>
        <v>200</v>
      </c>
    </row>
    <row r="177" customFormat="false" ht="13.8" hidden="false" customHeight="false" outlineLevel="0" collapsed="false">
      <c r="A177" s="43" t="n">
        <v>10</v>
      </c>
      <c r="B177" s="40" t="s">
        <v>158</v>
      </c>
      <c r="C177" s="43" t="n">
        <v>245802</v>
      </c>
      <c r="D177" s="43" t="n">
        <v>272828</v>
      </c>
      <c r="E177" s="44" t="n">
        <f aca="false">C177/D177*100</f>
        <v>90.0941252364127</v>
      </c>
      <c r="F177" s="43" t="n">
        <v>96540</v>
      </c>
      <c r="G177" s="43" t="n">
        <v>66644</v>
      </c>
      <c r="H177" s="44" t="n">
        <f aca="false">F177/G177*100</f>
        <v>144.85925214573</v>
      </c>
      <c r="I177" s="43" t="n">
        <v>245802</v>
      </c>
      <c r="J177" s="43" t="n">
        <v>272828</v>
      </c>
      <c r="K177" s="44" t="n">
        <f aca="false">I177/J177*100</f>
        <v>90.0941252364127</v>
      </c>
      <c r="L177" s="43" t="n">
        <f aca="false">147574+98228</f>
        <v>245802</v>
      </c>
      <c r="M177" s="43" t="n">
        <f aca="false">97302+175526</f>
        <v>272828</v>
      </c>
      <c r="N177" s="44" t="n">
        <f aca="false">L177/M177*100</f>
        <v>90.0941252364127</v>
      </c>
      <c r="O177" s="43" t="n">
        <v>24</v>
      </c>
      <c r="P177" s="43" t="n">
        <v>50</v>
      </c>
      <c r="Q177" s="43"/>
      <c r="R177" s="34" t="n">
        <f aca="false">O177*P177</f>
        <v>1200</v>
      </c>
    </row>
    <row r="178" s="49" customFormat="true" ht="13.8" hidden="false" customHeight="false" outlineLevel="0" collapsed="false">
      <c r="A178" s="47" t="s">
        <v>159</v>
      </c>
      <c r="B178" s="47" t="s">
        <v>147</v>
      </c>
      <c r="C178" s="59" t="n">
        <f aca="false">SUM(C168:C177)</f>
        <v>8415073</v>
      </c>
      <c r="D178" s="59" t="n">
        <f aca="false">SUM(D168:D177)</f>
        <v>10590746</v>
      </c>
      <c r="E178" s="48" t="n">
        <f aca="false">C178/D178*100</f>
        <v>79.4568484599669</v>
      </c>
      <c r="F178" s="59" t="n">
        <f aca="false">SUM(F168:F177)</f>
        <v>822635</v>
      </c>
      <c r="G178" s="59" t="n">
        <f aca="false">SUM(G168:G177)</f>
        <v>1759580</v>
      </c>
      <c r="H178" s="48" t="n">
        <f aca="false">F178/G178*100</f>
        <v>46.7517816751725</v>
      </c>
      <c r="I178" s="59" t="n">
        <f aca="false">SUM(I168:I177)</f>
        <v>8678452</v>
      </c>
      <c r="J178" s="59" t="n">
        <f aca="false">SUM(J168:J177)</f>
        <v>10457722</v>
      </c>
      <c r="K178" s="48" t="n">
        <f aca="false">I178/J178*100</f>
        <v>82.9860652252948</v>
      </c>
      <c r="L178" s="59" t="n">
        <f aca="false">SUM(L168:L177)</f>
        <v>8642002</v>
      </c>
      <c r="M178" s="47" t="n">
        <f aca="false">SUM(M168:M177)</f>
        <v>10412004</v>
      </c>
      <c r="N178" s="48" t="n">
        <f aca="false">L178/M178*100</f>
        <v>83.0003714942868</v>
      </c>
      <c r="O178" s="59" t="n">
        <f aca="false">SUM(O168:O177)</f>
        <v>511</v>
      </c>
      <c r="P178" s="48" t="n">
        <f aca="false">R178/O178</f>
        <v>100.663405088063</v>
      </c>
      <c r="Q178" s="59" t="n">
        <f aca="false">SUM(Q168:Q177)</f>
        <v>486</v>
      </c>
      <c r="R178" s="56" t="n">
        <f aca="false">SUM(R168:R177)</f>
        <v>51439</v>
      </c>
    </row>
    <row r="179" customFormat="false" ht="13.8" hidden="false" customHeight="false" outlineLevel="0" collapsed="false">
      <c r="A179" s="35"/>
      <c r="B179" s="35"/>
      <c r="C179" s="37"/>
      <c r="D179" s="37"/>
      <c r="E179" s="44"/>
      <c r="F179" s="43"/>
      <c r="G179" s="43"/>
      <c r="H179" s="44"/>
      <c r="I179" s="43"/>
      <c r="J179" s="43"/>
      <c r="K179" s="44"/>
      <c r="L179" s="43"/>
      <c r="M179" s="43"/>
      <c r="N179" s="43"/>
      <c r="O179" s="43"/>
      <c r="P179" s="37"/>
      <c r="Q179" s="43"/>
      <c r="R179" s="34"/>
    </row>
    <row r="180" customFormat="false" ht="13.8" hidden="false" customHeight="false" outlineLevel="0" collapsed="false">
      <c r="A180" s="75" t="s">
        <v>160</v>
      </c>
      <c r="B180" s="75"/>
      <c r="C180" s="35" t="n">
        <v>3</v>
      </c>
      <c r="D180" s="35" t="n">
        <v>4</v>
      </c>
      <c r="E180" s="38" t="n">
        <v>5</v>
      </c>
      <c r="F180" s="35" t="n">
        <v>6</v>
      </c>
      <c r="G180" s="35" t="n">
        <v>7</v>
      </c>
      <c r="H180" s="35" t="n">
        <v>8</v>
      </c>
      <c r="I180" s="35" t="n">
        <v>9</v>
      </c>
      <c r="J180" s="35" t="n">
        <v>10</v>
      </c>
      <c r="K180" s="35" t="n">
        <v>11</v>
      </c>
      <c r="L180" s="35" t="n">
        <v>12</v>
      </c>
      <c r="M180" s="35" t="n">
        <v>13</v>
      </c>
      <c r="N180" s="35" t="n">
        <v>14</v>
      </c>
      <c r="O180" s="35" t="n">
        <v>15</v>
      </c>
      <c r="P180" s="38" t="n">
        <v>16</v>
      </c>
      <c r="Q180" s="35" t="n">
        <v>15</v>
      </c>
      <c r="R180" s="34"/>
    </row>
    <row r="181" customFormat="false" ht="13.8" hidden="false" customHeight="false" outlineLevel="0" collapsed="false">
      <c r="A181" s="43" t="n">
        <v>1</v>
      </c>
      <c r="B181" s="83" t="s">
        <v>161</v>
      </c>
      <c r="C181" s="43" t="n">
        <v>630771.7</v>
      </c>
      <c r="D181" s="43" t="n">
        <v>575411.7</v>
      </c>
      <c r="E181" s="42" t="n">
        <f aca="false">IF(OR(C181=0,D181=0),0,C181/D181*100)</f>
        <v>109.62093749571</v>
      </c>
      <c r="F181" s="43" t="n">
        <v>60677</v>
      </c>
      <c r="G181" s="43" t="n">
        <v>49904.4</v>
      </c>
      <c r="H181" s="42" t="n">
        <f aca="false">IF(OR(F181=0,G181=0),0,F181/G181*100)</f>
        <v>121.58647333702</v>
      </c>
      <c r="I181" s="43" t="n">
        <v>459415.1</v>
      </c>
      <c r="J181" s="43" t="n">
        <v>562729.7</v>
      </c>
      <c r="K181" s="42" t="n">
        <f aca="false">IF(OR(I181=0,J181=0),0,I181/J181*100)</f>
        <v>81.6404572212912</v>
      </c>
      <c r="L181" s="43" t="n">
        <v>0</v>
      </c>
      <c r="M181" s="43" t="n">
        <v>0</v>
      </c>
      <c r="N181" s="41" t="n">
        <f aca="false">IF(OR(L181=0,M181=0),0,L181/M181*100)</f>
        <v>0</v>
      </c>
      <c r="O181" s="45" t="n">
        <v>332</v>
      </c>
      <c r="P181" s="37" t="n">
        <v>241.2</v>
      </c>
      <c r="Q181" s="43" t="n">
        <v>338</v>
      </c>
      <c r="R181" s="58" t="n">
        <f aca="false">O181*P181</f>
        <v>80078.4</v>
      </c>
    </row>
    <row r="182" customFormat="false" ht="13.8" hidden="false" customHeight="false" outlineLevel="0" collapsed="false">
      <c r="A182" s="43" t="n">
        <v>2</v>
      </c>
      <c r="B182" s="83" t="s">
        <v>163</v>
      </c>
      <c r="C182" s="43" t="n">
        <v>101151</v>
      </c>
      <c r="D182" s="43" t="n">
        <v>394759</v>
      </c>
      <c r="E182" s="42" t="n">
        <f aca="false">IF(OR(C182=0,D182=0),0,C182/D182*100)</f>
        <v>25.6234816685623</v>
      </c>
      <c r="F182" s="43" t="n">
        <v>15571</v>
      </c>
      <c r="G182" s="43" t="n">
        <v>3886</v>
      </c>
      <c r="H182" s="42" t="n">
        <f aca="false">IF(OR(F182=0,G182=0),0,F182/G182*100)</f>
        <v>400.694801852805</v>
      </c>
      <c r="I182" s="43" t="n">
        <v>105629</v>
      </c>
      <c r="J182" s="43" t="n">
        <v>366460</v>
      </c>
      <c r="K182" s="42" t="n">
        <f aca="false">IF(OR(I182=0,J182=0),0,I182/J182*100)</f>
        <v>28.8241554330623</v>
      </c>
      <c r="L182" s="43" t="n">
        <v>105629</v>
      </c>
      <c r="M182" s="43" t="n">
        <v>366460</v>
      </c>
      <c r="N182" s="42" t="n">
        <f aca="false">IF(OR(L182=0,M182=0),0,L182/M182*100)</f>
        <v>28.8241554330623</v>
      </c>
      <c r="O182" s="45" t="n">
        <v>38</v>
      </c>
      <c r="P182" s="43" t="n">
        <v>130</v>
      </c>
      <c r="Q182" s="43" t="n">
        <v>47</v>
      </c>
      <c r="R182" s="58" t="n">
        <f aca="false">O182*P182</f>
        <v>4940</v>
      </c>
    </row>
    <row r="183" s="63" customFormat="true" ht="13.8" hidden="false" customHeight="false" outlineLevel="0" collapsed="false">
      <c r="A183" s="241" t="n">
        <v>3</v>
      </c>
      <c r="B183" s="242" t="s">
        <v>164</v>
      </c>
      <c r="C183" s="241" t="n">
        <v>5689</v>
      </c>
      <c r="D183" s="241" t="n">
        <v>43886</v>
      </c>
      <c r="E183" s="243" t="n">
        <f aca="false">IF(OR(C183=0,D183=0),0,C183/D183*100)</f>
        <v>12.9631317504443</v>
      </c>
      <c r="F183" s="241" t="n">
        <v>950</v>
      </c>
      <c r="G183" s="241" t="n">
        <v>794</v>
      </c>
      <c r="H183" s="243" t="n">
        <f aca="false">IF(OR(F183=0,G183=0),0,F183/G183*100)</f>
        <v>119.647355163728</v>
      </c>
      <c r="I183" s="241" t="n">
        <v>2758</v>
      </c>
      <c r="J183" s="241" t="n">
        <v>4386</v>
      </c>
      <c r="K183" s="243" t="n">
        <f aca="false">IF(OR(I183=0,J183=0),0,I183/J183*100)</f>
        <v>62.8818969448245</v>
      </c>
      <c r="L183" s="241" t="n">
        <v>0</v>
      </c>
      <c r="M183" s="241" t="n">
        <v>0</v>
      </c>
      <c r="N183" s="244" t="n">
        <f aca="false">IF(OR(L183=0,M183=0),0,L183/M183*100)</f>
        <v>0</v>
      </c>
      <c r="O183" s="45" t="n">
        <v>29</v>
      </c>
      <c r="P183" s="241" t="n">
        <v>40</v>
      </c>
      <c r="Q183" s="241" t="n">
        <v>29</v>
      </c>
      <c r="R183" s="245" t="n">
        <f aca="false">O183*P183</f>
        <v>1160</v>
      </c>
    </row>
    <row r="184" customFormat="false" ht="22.5" hidden="false" customHeight="false" outlineLevel="0" collapsed="false">
      <c r="A184" s="43" t="n">
        <v>4</v>
      </c>
      <c r="B184" s="84" t="s">
        <v>220</v>
      </c>
      <c r="C184" s="41" t="n">
        <v>100084</v>
      </c>
      <c r="D184" s="41" t="n">
        <v>94343</v>
      </c>
      <c r="E184" s="42" t="n">
        <f aca="false">IF(OR(C184=0,D184=0),0,C184/D184*100)</f>
        <v>106.085242148331</v>
      </c>
      <c r="F184" s="41" t="n">
        <v>11653</v>
      </c>
      <c r="G184" s="41" t="n">
        <v>11212</v>
      </c>
      <c r="H184" s="42" t="n">
        <f aca="false">IF(OR(F184=0,G184=0),0,F184/G184*100)</f>
        <v>103.933285765252</v>
      </c>
      <c r="I184" s="41" t="n">
        <v>0</v>
      </c>
      <c r="J184" s="41" t="n">
        <v>0</v>
      </c>
      <c r="K184" s="41" t="n">
        <f aca="false">IF(OR(I184=0,J184=0),0,I184/J184*100)</f>
        <v>0</v>
      </c>
      <c r="L184" s="41" t="n">
        <v>0</v>
      </c>
      <c r="M184" s="41" t="n">
        <v>0</v>
      </c>
      <c r="N184" s="41" t="n">
        <f aca="false">IF(OR(L184=0,M184=0),0,L184/M184*100)</f>
        <v>0</v>
      </c>
      <c r="O184" s="45" t="n">
        <v>85</v>
      </c>
      <c r="P184" s="41" t="n">
        <v>87</v>
      </c>
      <c r="Q184" s="41" t="n">
        <v>86</v>
      </c>
      <c r="R184" s="34" t="n">
        <f aca="false">O184*P184</f>
        <v>7395</v>
      </c>
    </row>
    <row r="185" customFormat="false" ht="13.8" hidden="false" customHeight="false" outlineLevel="0" collapsed="false">
      <c r="A185" s="43" t="n">
        <v>5</v>
      </c>
      <c r="B185" s="85" t="s">
        <v>166</v>
      </c>
      <c r="C185" s="43" t="n">
        <v>1039</v>
      </c>
      <c r="D185" s="43" t="n">
        <v>416</v>
      </c>
      <c r="E185" s="42" t="n">
        <f aca="false">IF(OR(C185=0,D185=0),0,C185/D185*100)</f>
        <v>249.759615384615</v>
      </c>
      <c r="F185" s="43" t="n">
        <v>150</v>
      </c>
      <c r="G185" s="43" t="n">
        <v>125</v>
      </c>
      <c r="H185" s="41" t="n">
        <f aca="false">IF(OR(F185=0,G185=0),0,F185/G185*100)</f>
        <v>120</v>
      </c>
      <c r="I185" s="43" t="n">
        <v>1039</v>
      </c>
      <c r="J185" s="43" t="n">
        <v>416</v>
      </c>
      <c r="K185" s="41" t="n">
        <f aca="false">IF(OR(I185=0,J185=0),0,I185/J185*100)</f>
        <v>249.759615384615</v>
      </c>
      <c r="L185" s="43" t="n">
        <v>0</v>
      </c>
      <c r="M185" s="43" t="n">
        <v>0</v>
      </c>
      <c r="N185" s="41" t="n">
        <f aca="false">IF(OR(L185=0,M185=0),0,L185/M185*100)</f>
        <v>0</v>
      </c>
      <c r="O185" s="45" t="n">
        <v>30</v>
      </c>
      <c r="P185" s="37" t="n">
        <v>15.8</v>
      </c>
      <c r="Q185" s="43" t="n">
        <v>30</v>
      </c>
      <c r="R185" s="34" t="n">
        <f aca="false">O185*P185</f>
        <v>474</v>
      </c>
    </row>
    <row r="186" customFormat="false" ht="13.8" hidden="false" customHeight="false" outlineLevel="0" collapsed="false">
      <c r="A186" s="43" t="n">
        <v>6</v>
      </c>
      <c r="B186" s="83" t="s">
        <v>167</v>
      </c>
      <c r="C186" s="43" t="n">
        <v>13026</v>
      </c>
      <c r="D186" s="43" t="n">
        <v>20295</v>
      </c>
      <c r="E186" s="42" t="n">
        <f aca="false">IF(OR(C186=0,D186=0),0,C186/D186*100)</f>
        <v>64.1832963784183</v>
      </c>
      <c r="F186" s="43" t="n">
        <v>1065</v>
      </c>
      <c r="G186" s="43" t="n">
        <v>2135</v>
      </c>
      <c r="H186" s="42" t="n">
        <f aca="false">IF(OR(F186=0,G186=0),0,F186/G186*100)</f>
        <v>49.8829039812646</v>
      </c>
      <c r="I186" s="43" t="n">
        <v>13026</v>
      </c>
      <c r="J186" s="43" t="n">
        <v>20295</v>
      </c>
      <c r="K186" s="42" t="n">
        <f aca="false">IF(OR(I186=0,J186=0),0,I186/J186*100)</f>
        <v>64.1832963784183</v>
      </c>
      <c r="L186" s="43" t="n">
        <v>0</v>
      </c>
      <c r="M186" s="43" t="n">
        <v>0</v>
      </c>
      <c r="N186" s="41" t="n">
        <f aca="false">IF(OR(L186=0,M186=0),0,L186/M186*100)</f>
        <v>0</v>
      </c>
      <c r="O186" s="45" t="n">
        <v>17</v>
      </c>
      <c r="P186" s="37" t="n">
        <v>34.1</v>
      </c>
      <c r="Q186" s="43" t="n">
        <v>17</v>
      </c>
      <c r="R186" s="34" t="n">
        <f aca="false">O186*P186</f>
        <v>579.7</v>
      </c>
    </row>
    <row r="187" s="63" customFormat="true" ht="13.8" hidden="false" customHeight="false" outlineLevel="0" collapsed="false">
      <c r="A187" s="241" t="n">
        <v>7</v>
      </c>
      <c r="B187" s="242" t="s">
        <v>168</v>
      </c>
      <c r="C187" s="241" t="n">
        <v>35067</v>
      </c>
      <c r="D187" s="241" t="n">
        <v>46344</v>
      </c>
      <c r="E187" s="243" t="n">
        <f aca="false">IF(OR(C187=0,D187=0),0,C187/D187*100)</f>
        <v>75.6667529777318</v>
      </c>
      <c r="F187" s="241" t="n">
        <v>5582</v>
      </c>
      <c r="G187" s="241" t="n">
        <v>9633</v>
      </c>
      <c r="H187" s="243" t="n">
        <f aca="false">IF(OR(F187=0,G187=0),0,F187/G187*100)</f>
        <v>57.9466417523098</v>
      </c>
      <c r="I187" s="241" t="n">
        <v>35067</v>
      </c>
      <c r="J187" s="241" t="n">
        <v>46344</v>
      </c>
      <c r="K187" s="243" t="n">
        <f aca="false">IF(OR(I187=0,J187=0),0,I187/J187*100)</f>
        <v>75.6667529777318</v>
      </c>
      <c r="L187" s="241" t="n">
        <v>0</v>
      </c>
      <c r="M187" s="241" t="n">
        <v>0</v>
      </c>
      <c r="N187" s="244" t="n">
        <f aca="false">IF(OR(L187=0,M187=0),0,L187/M187*100)</f>
        <v>0</v>
      </c>
      <c r="O187" s="45" t="n">
        <v>85</v>
      </c>
      <c r="P187" s="246" t="n">
        <v>55.8</v>
      </c>
      <c r="Q187" s="241" t="n">
        <v>85</v>
      </c>
      <c r="R187" s="245" t="n">
        <f aca="false">O187*P187</f>
        <v>4743</v>
      </c>
    </row>
    <row r="188" customFormat="false" ht="13.8" hidden="false" customHeight="false" outlineLevel="0" collapsed="false">
      <c r="A188" s="43" t="n">
        <v>8</v>
      </c>
      <c r="B188" s="83" t="s">
        <v>169</v>
      </c>
      <c r="C188" s="43" t="n">
        <v>9265</v>
      </c>
      <c r="D188" s="43" t="n">
        <v>7130</v>
      </c>
      <c r="E188" s="42" t="n">
        <f aca="false">IF(OR(C188=0,D188=0),0,C188/D188*100)</f>
        <v>129.943899018233</v>
      </c>
      <c r="F188" s="43" t="n">
        <v>1170</v>
      </c>
      <c r="G188" s="43" t="n">
        <v>1150</v>
      </c>
      <c r="H188" s="42" t="n">
        <f aca="false">IF(OR(F188=0,G188=0),0,F188/G188*100)</f>
        <v>101.739130434783</v>
      </c>
      <c r="I188" s="43" t="n">
        <v>0</v>
      </c>
      <c r="J188" s="43" t="n">
        <v>0</v>
      </c>
      <c r="K188" s="41" t="n">
        <f aca="false">IF(OR(I188=0,J188=0),0,I188/J188*100)</f>
        <v>0</v>
      </c>
      <c r="L188" s="43" t="n">
        <v>0</v>
      </c>
      <c r="M188" s="43" t="n">
        <v>0</v>
      </c>
      <c r="N188" s="41" t="n">
        <f aca="false">IF(OR(L188=0,M188=0),0,L188/M188*100)</f>
        <v>0</v>
      </c>
      <c r="O188" s="45" t="n">
        <v>12</v>
      </c>
      <c r="P188" s="37" t="n">
        <v>69.5</v>
      </c>
      <c r="Q188" s="43" t="n">
        <v>12</v>
      </c>
      <c r="R188" s="34" t="n">
        <f aca="false">O188*P188</f>
        <v>834</v>
      </c>
    </row>
    <row r="189" customFormat="false" ht="13.8" hidden="false" customHeight="false" outlineLevel="0" collapsed="false">
      <c r="A189" s="43" t="n">
        <v>9</v>
      </c>
      <c r="B189" s="83" t="s">
        <v>170</v>
      </c>
      <c r="C189" s="43" t="n">
        <v>43698</v>
      </c>
      <c r="D189" s="43" t="n">
        <v>62900</v>
      </c>
      <c r="E189" s="42" t="n">
        <f aca="false">IF(OR(C189=0,D189=0),0,C189/D189*100)</f>
        <v>69.4721780604134</v>
      </c>
      <c r="F189" s="43" t="n">
        <v>4000</v>
      </c>
      <c r="G189" s="43" t="n">
        <v>18000</v>
      </c>
      <c r="H189" s="42" t="n">
        <f aca="false">IF(OR(F189=0,G189=0),0,F189/G189*100)</f>
        <v>22.2222222222222</v>
      </c>
      <c r="I189" s="43" t="n">
        <v>28129</v>
      </c>
      <c r="J189" s="43" t="n">
        <v>70798</v>
      </c>
      <c r="K189" s="42" t="n">
        <f aca="false">IF(OR(I189=0,J189=0),0,I189/J189*100)</f>
        <v>39.7313483431735</v>
      </c>
      <c r="L189" s="43" t="n">
        <v>0</v>
      </c>
      <c r="M189" s="43" t="n">
        <v>0</v>
      </c>
      <c r="N189" s="41" t="n">
        <f aca="false">IF(OR(L189=0,M189=0),0,L189/M189*100)</f>
        <v>0</v>
      </c>
      <c r="O189" s="45" t="n">
        <v>23</v>
      </c>
      <c r="P189" s="37" t="n">
        <v>79.8</v>
      </c>
      <c r="Q189" s="43" t="n">
        <v>23</v>
      </c>
      <c r="R189" s="34" t="n">
        <f aca="false">O189*P189</f>
        <v>1835.4</v>
      </c>
    </row>
    <row r="190" customFormat="false" ht="13.8" hidden="false" customHeight="false" outlineLevel="0" collapsed="false">
      <c r="A190" s="43" t="n">
        <v>10</v>
      </c>
      <c r="B190" s="83" t="s">
        <v>171</v>
      </c>
      <c r="C190" s="43" t="n">
        <v>16863</v>
      </c>
      <c r="D190" s="43" t="n">
        <v>17277</v>
      </c>
      <c r="E190" s="42" t="n">
        <f aca="false">IF(OR(C190=0,D190=0),0,C190/D190*100)</f>
        <v>97.6037506511547</v>
      </c>
      <c r="F190" s="43" t="n">
        <v>1763</v>
      </c>
      <c r="G190" s="43" t="n">
        <v>2146</v>
      </c>
      <c r="H190" s="42" t="n">
        <f aca="false">IF(OR(F190=0,G190=0),0,F190/G190*100)</f>
        <v>82.1528424976701</v>
      </c>
      <c r="I190" s="43" t="n">
        <v>16863</v>
      </c>
      <c r="J190" s="43" t="n">
        <v>17277</v>
      </c>
      <c r="K190" s="41" t="n">
        <f aca="false">IF(OR(I190=0,J190=0),0,I190/J190*100)</f>
        <v>97.6037506511547</v>
      </c>
      <c r="L190" s="43" t="n">
        <v>0</v>
      </c>
      <c r="M190" s="43" t="n">
        <v>0</v>
      </c>
      <c r="N190" s="41" t="n">
        <f aca="false">IF(OR(L190=0,M190=0),0,L190/M190*100)</f>
        <v>0</v>
      </c>
      <c r="O190" s="45" t="n">
        <v>23</v>
      </c>
      <c r="P190" s="37" t="n">
        <v>52.4</v>
      </c>
      <c r="Q190" s="43" t="n">
        <v>23</v>
      </c>
      <c r="R190" s="58" t="n">
        <f aca="false">O190*P190</f>
        <v>1205.2</v>
      </c>
    </row>
    <row r="191" customFormat="false" ht="13.8" hidden="false" customHeight="false" outlineLevel="0" collapsed="false">
      <c r="A191" s="43" t="n">
        <v>11</v>
      </c>
      <c r="B191" s="40" t="s">
        <v>172</v>
      </c>
      <c r="C191" s="43" t="n">
        <v>5864</v>
      </c>
      <c r="D191" s="43" t="n">
        <v>5395</v>
      </c>
      <c r="E191" s="42" t="n">
        <f aca="false">IF(OR(C191=0,D191=0),0,C191/D191*100)</f>
        <v>108.693234476367</v>
      </c>
      <c r="F191" s="43" t="n">
        <v>340</v>
      </c>
      <c r="G191" s="43" t="n">
        <v>1430</v>
      </c>
      <c r="H191" s="42" t="n">
        <f aca="false">IF(OR(F191=0,G191=0),0,F191/G191*100)</f>
        <v>23.7762237762238</v>
      </c>
      <c r="I191" s="43" t="n">
        <v>5682</v>
      </c>
      <c r="J191" s="43" t="n">
        <v>5266</v>
      </c>
      <c r="K191" s="42" t="n">
        <f aca="false">IF(OR(I191=0,J191=0),0,I191/J191*100)</f>
        <v>107.899734143562</v>
      </c>
      <c r="L191" s="43" t="n">
        <v>0</v>
      </c>
      <c r="M191" s="43" t="n">
        <v>0</v>
      </c>
      <c r="N191" s="41" t="n">
        <f aca="false">IF(OR(L191=0,M191=0),0,L191/M191*100)</f>
        <v>0</v>
      </c>
      <c r="O191" s="45" t="n">
        <v>26</v>
      </c>
      <c r="P191" s="43" t="n">
        <v>54</v>
      </c>
      <c r="Q191" s="43" t="n">
        <v>26</v>
      </c>
      <c r="R191" s="34" t="n">
        <f aca="false">O191*P191</f>
        <v>1404</v>
      </c>
    </row>
    <row r="192" s="49" customFormat="true" ht="13.8" hidden="false" customHeight="false" outlineLevel="0" collapsed="false">
      <c r="A192" s="47" t="s">
        <v>159</v>
      </c>
      <c r="B192" s="47" t="s">
        <v>147</v>
      </c>
      <c r="C192" s="59" t="n">
        <f aca="false">SUM(C181:C191)</f>
        <v>962517.7</v>
      </c>
      <c r="D192" s="59" t="n">
        <f aca="false">SUM(D181:D191)</f>
        <v>1268156.7</v>
      </c>
      <c r="E192" s="48" t="n">
        <f aca="false">C192/D192*100</f>
        <v>75.8989563356011</v>
      </c>
      <c r="F192" s="59" t="n">
        <f aca="false">SUM(F181:F191)</f>
        <v>102921</v>
      </c>
      <c r="G192" s="59" t="n">
        <f aca="false">SUM(G181:G191)</f>
        <v>100415.4</v>
      </c>
      <c r="H192" s="48" t="n">
        <f aca="false">F192/G192*100</f>
        <v>102.495234794663</v>
      </c>
      <c r="I192" s="59" t="n">
        <f aca="false">SUM(I181:I191)</f>
        <v>667608.1</v>
      </c>
      <c r="J192" s="59" t="n">
        <f aca="false">SUM(J181:J191)</f>
        <v>1093971.7</v>
      </c>
      <c r="K192" s="48" t="n">
        <f aca="false">I192/J192*100</f>
        <v>61.0260850440647</v>
      </c>
      <c r="L192" s="59" t="n">
        <f aca="false">SUM(L181:L191)</f>
        <v>105629</v>
      </c>
      <c r="M192" s="59" t="n">
        <f aca="false">SUM(M181:M191)</f>
        <v>366460</v>
      </c>
      <c r="N192" s="48" t="n">
        <f aca="false">L192/M192*100</f>
        <v>28.8241554330623</v>
      </c>
      <c r="O192" s="59" t="n">
        <f aca="false">SUM(O181:O191)</f>
        <v>700</v>
      </c>
      <c r="P192" s="48" t="n">
        <f aca="false">R192/O192</f>
        <v>149.498142857143</v>
      </c>
      <c r="Q192" s="59" t="n">
        <f aca="false">SUM(Q181:Q191)</f>
        <v>716</v>
      </c>
      <c r="R192" s="56" t="n">
        <f aca="false">SUM(R181:R191)</f>
        <v>104648.7</v>
      </c>
    </row>
    <row r="193" customFormat="false" ht="13.8" hidden="false" customHeight="false" outlineLevel="0" collapsed="false">
      <c r="A193" s="86"/>
      <c r="B193" s="3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7"/>
    </row>
    <row r="194" customFormat="false" ht="13.8" hidden="false" customHeight="false" outlineLevel="0" collapsed="false">
      <c r="A194" s="88" t="s">
        <v>24</v>
      </c>
      <c r="B194" s="88"/>
      <c r="C194" s="35" t="n">
        <v>3</v>
      </c>
      <c r="D194" s="35" t="n">
        <v>4</v>
      </c>
      <c r="E194" s="38" t="n">
        <v>5</v>
      </c>
      <c r="F194" s="35" t="n">
        <v>6</v>
      </c>
      <c r="G194" s="35" t="n">
        <v>7</v>
      </c>
      <c r="H194" s="35" t="n">
        <v>8</v>
      </c>
      <c r="I194" s="35" t="n">
        <v>9</v>
      </c>
      <c r="J194" s="35" t="n">
        <v>10</v>
      </c>
      <c r="K194" s="35" t="n">
        <v>11</v>
      </c>
      <c r="L194" s="35" t="n">
        <v>12</v>
      </c>
      <c r="M194" s="35" t="n">
        <v>13</v>
      </c>
      <c r="N194" s="35" t="n">
        <v>14</v>
      </c>
      <c r="O194" s="35" t="n">
        <v>15</v>
      </c>
      <c r="P194" s="38" t="n">
        <v>16</v>
      </c>
      <c r="Q194" s="35" t="n">
        <v>15</v>
      </c>
      <c r="R194" s="25"/>
    </row>
    <row r="195" customFormat="false" ht="13.8" hidden="false" customHeight="false" outlineLevel="0" collapsed="false">
      <c r="A195" s="43" t="n">
        <v>1</v>
      </c>
      <c r="B195" s="40" t="s">
        <v>173</v>
      </c>
      <c r="C195" s="41" t="n">
        <v>83244</v>
      </c>
      <c r="D195" s="41" t="n">
        <v>96470</v>
      </c>
      <c r="E195" s="44" t="n">
        <f aca="false">C195/D195*100</f>
        <v>86.2900383538924</v>
      </c>
      <c r="F195" s="41" t="n">
        <v>7465</v>
      </c>
      <c r="G195" s="41" t="n">
        <v>6488</v>
      </c>
      <c r="H195" s="44" t="n">
        <f aca="false">F195/G195*100</f>
        <v>115.058569667078</v>
      </c>
      <c r="I195" s="41" t="n">
        <v>83244</v>
      </c>
      <c r="J195" s="41" t="n">
        <v>96470</v>
      </c>
      <c r="K195" s="44" t="n">
        <f aca="false">IF(OR(I195=0,J195=0),0,I195/J195*100)</f>
        <v>86.2900383538924</v>
      </c>
      <c r="L195" s="41" t="n">
        <v>83244</v>
      </c>
      <c r="M195" s="41" t="n">
        <f aca="false">76011+20459</f>
        <v>96470</v>
      </c>
      <c r="N195" s="44" t="n">
        <f aca="false">L195/M195*100</f>
        <v>86.2900383538924</v>
      </c>
      <c r="O195" s="37" t="n">
        <v>46</v>
      </c>
      <c r="P195" s="43" t="n">
        <v>46</v>
      </c>
      <c r="Q195" s="37" t="n">
        <v>51</v>
      </c>
      <c r="R195" s="58" t="n">
        <f aca="false">O195*P195</f>
        <v>2116</v>
      </c>
    </row>
    <row r="196" customFormat="false" ht="13.8" hidden="false" customHeight="false" outlineLevel="0" collapsed="false">
      <c r="A196" s="43" t="n">
        <v>2</v>
      </c>
      <c r="B196" s="40" t="s">
        <v>174</v>
      </c>
      <c r="C196" s="41" t="n">
        <v>187981</v>
      </c>
      <c r="D196" s="41" t="n">
        <v>276685</v>
      </c>
      <c r="E196" s="44" t="n">
        <f aca="false">C196/D196*100</f>
        <v>67.9404376818404</v>
      </c>
      <c r="F196" s="41" t="n">
        <v>66966</v>
      </c>
      <c r="G196" s="41" t="n">
        <v>54128</v>
      </c>
      <c r="H196" s="44" t="n">
        <f aca="false">F196/G196*100</f>
        <v>123.717853975761</v>
      </c>
      <c r="I196" s="41" t="n">
        <v>165551</v>
      </c>
      <c r="J196" s="41" t="n">
        <v>291513</v>
      </c>
      <c r="K196" s="44" t="n">
        <f aca="false">IF(OR(I196=0,J196=0),0,I196/J196*100)</f>
        <v>56.7902632129613</v>
      </c>
      <c r="L196" s="41" t="n">
        <v>0</v>
      </c>
      <c r="M196" s="41" t="n">
        <f aca="false">674+7137</f>
        <v>7811</v>
      </c>
      <c r="N196" s="44" t="n">
        <f aca="false">L196/M196*100</f>
        <v>0</v>
      </c>
      <c r="O196" s="37" t="n">
        <v>187</v>
      </c>
      <c r="P196" s="43" t="n">
        <v>58</v>
      </c>
      <c r="Q196" s="37" t="n">
        <v>188</v>
      </c>
      <c r="R196" s="58" t="n">
        <f aca="false">O196*P196</f>
        <v>10846</v>
      </c>
    </row>
    <row r="197" s="49" customFormat="true" ht="13.8" hidden="false" customHeight="false" outlineLevel="0" collapsed="false">
      <c r="A197" s="47" t="s">
        <v>159</v>
      </c>
      <c r="B197" s="47" t="s">
        <v>147</v>
      </c>
      <c r="C197" s="47" t="n">
        <f aca="false">SUM(C195:C196)</f>
        <v>271225</v>
      </c>
      <c r="D197" s="47" t="n">
        <f aca="false">SUM(D195:D196)</f>
        <v>373155</v>
      </c>
      <c r="E197" s="48" t="n">
        <f aca="false">C197/D197*100</f>
        <v>72.6842732912597</v>
      </c>
      <c r="F197" s="47" t="n">
        <f aca="false">SUM(F195:F196)</f>
        <v>74431</v>
      </c>
      <c r="G197" s="47" t="n">
        <f aca="false">SUM(G195:G196)</f>
        <v>60616</v>
      </c>
      <c r="H197" s="48" t="n">
        <f aca="false">F197/G197*100</f>
        <v>122.791012273987</v>
      </c>
      <c r="I197" s="48" t="n">
        <f aca="false">SUM(I195:I196)</f>
        <v>248795</v>
      </c>
      <c r="J197" s="47" t="n">
        <f aca="false">SUM(J195:J196)</f>
        <v>387983</v>
      </c>
      <c r="K197" s="48" t="n">
        <f aca="false">I197/J197*100</f>
        <v>64.1252322911055</v>
      </c>
      <c r="L197" s="59" t="n">
        <f aca="false">SUM(L195:L196)</f>
        <v>83244</v>
      </c>
      <c r="M197" s="47" t="n">
        <f aca="false">SUM(M195:M196)</f>
        <v>104281</v>
      </c>
      <c r="N197" s="48" t="n">
        <f aca="false">L197/M197*100</f>
        <v>79.8266222993642</v>
      </c>
      <c r="O197" s="59" t="n">
        <f aca="false">SUM(O195:O196)</f>
        <v>233</v>
      </c>
      <c r="P197" s="59" t="n">
        <f aca="false">R197/O197</f>
        <v>55.6309012875536</v>
      </c>
      <c r="Q197" s="59" t="n">
        <f aca="false">SUM(Q195:Q196)</f>
        <v>239</v>
      </c>
      <c r="R197" s="56" t="n">
        <f aca="false">SUM(R195:R196)</f>
        <v>12962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2:B192"/>
    <mergeCell ref="A194:B194"/>
    <mergeCell ref="A197:B197"/>
  </mergeCells>
  <printOptions headings="false" gridLines="false" gridLinesSet="true" horizontalCentered="false" verticalCentered="false"/>
  <pageMargins left="0.159722222222222" right="0.159722222222222" top="0.75" bottom="0.75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2012-02-07T05:45:48Z</dcterms:created>
  <dc:creator>lilharutyunyan</dc:creator>
  <dc:description/>
  <dc:language>en-US</dc:language>
  <cp:lastModifiedBy/>
  <cp:lastPrinted>2013-05-08T06:47:28Z</cp:lastPrinted>
  <dcterms:modified xsi:type="dcterms:W3CDTF">2019-05-10T15:39:20Z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